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-my.sharepoint.com/personal/angela_hockaday_energy_ca_gov/Documents/Angela/00 Working Docs Files to Save/GFO-22-609 NOPA/Final Docs/"/>
    </mc:Choice>
  </mc:AlternateContent>
  <xr:revisionPtr revIDLastSave="24" documentId="13_ncr:1_{E4242A0C-231D-4415-8E2F-C470AB45A474}" xr6:coauthVersionLast="47" xr6:coauthVersionMax="47" xr10:uidLastSave="{9AE22CD4-571B-441E-90F3-47D439046828}"/>
  <bookViews>
    <workbookView xWindow="-108" yWindow="-108" windowWidth="23256" windowHeight="12576" xr2:uid="{EA624998-EF71-412B-89D4-F3DD2065D2A0}"/>
  </bookViews>
  <sheets>
    <sheet name="NOPA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4" i="1"/>
  <c r="J23" i="1"/>
  <c r="J22" i="1"/>
  <c r="J21" i="1"/>
  <c r="G19" i="1"/>
  <c r="G45" i="1" s="1"/>
  <c r="F19" i="1"/>
  <c r="F45" i="1" s="1"/>
  <c r="E19" i="1"/>
  <c r="E45" i="1" s="1"/>
  <c r="D19" i="1"/>
  <c r="D45" i="1" s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H19" i="1" l="1"/>
  <c r="H45" i="1" s="1"/>
  <c r="I19" i="1"/>
  <c r="I45" i="1" s="1"/>
</calcChain>
</file>

<file path=xl/sharedStrings.xml><?xml version="1.0" encoding="utf-8"?>
<sst xmlns="http://schemas.openxmlformats.org/spreadsheetml/2006/main" count="117" uniqueCount="88">
  <si>
    <t>California Energy Commission</t>
  </si>
  <si>
    <t>Clean Transportation Program</t>
  </si>
  <si>
    <t>Awardee</t>
  </si>
  <si>
    <t>Solicitation GFO-22-609</t>
  </si>
  <si>
    <t>Responsive, Easy Charging Products With Dynamic Signals (REDWDS)</t>
  </si>
  <si>
    <t>Notice of Proposed Awards</t>
  </si>
  <si>
    <t>Proposal Number</t>
  </si>
  <si>
    <t>Applicant</t>
  </si>
  <si>
    <t>Phase 1 Funds Requested</t>
  </si>
  <si>
    <t xml:space="preserve">Phase 1 Match </t>
  </si>
  <si>
    <t>Phase 2 Funds Requested</t>
  </si>
  <si>
    <t>Phase 2 Match</t>
  </si>
  <si>
    <t>Proposed Phase 1 Award</t>
  </si>
  <si>
    <t>Score</t>
  </si>
  <si>
    <t>Recommendation</t>
  </si>
  <si>
    <t>Proposed Awards</t>
  </si>
  <si>
    <t>ev.energy Corp</t>
  </si>
  <si>
    <t>dcbel LLC</t>
  </si>
  <si>
    <t>Kaluza Ltd</t>
  </si>
  <si>
    <t>Prologis Mobility Bruns Auri Inc</t>
  </si>
  <si>
    <t>Bidirectional Energy Inc</t>
  </si>
  <si>
    <t>IoTecha Corp</t>
  </si>
  <si>
    <t>Evenergi LLC</t>
  </si>
  <si>
    <t>Compass Global Inc Optiwatt</t>
  </si>
  <si>
    <t>Weave Grid Inc</t>
  </si>
  <si>
    <t>Gridtractor</t>
  </si>
  <si>
    <t>TOTAL FUNDING RECOMMENDED</t>
  </si>
  <si>
    <t>Passed But Not Funded</t>
  </si>
  <si>
    <t>Andromeda Power LLC</t>
  </si>
  <si>
    <t>Roil Network Inc</t>
  </si>
  <si>
    <t>BP Pulse Fleet North America Inc</t>
  </si>
  <si>
    <t>NeoCharge Inc</t>
  </si>
  <si>
    <t>Did Not Pass</t>
  </si>
  <si>
    <t>Nuvve</t>
  </si>
  <si>
    <t>Gridcure dba Rhythmos</t>
  </si>
  <si>
    <t>The Mobility House LLC</t>
  </si>
  <si>
    <t>GoPowerEV Inc</t>
  </si>
  <si>
    <t>Fermata Energy LLC</t>
  </si>
  <si>
    <t>EV Connect Inc</t>
  </si>
  <si>
    <t>Pollen Electric LLC</t>
  </si>
  <si>
    <t>Ample Inc</t>
  </si>
  <si>
    <t>Honeywell</t>
  </si>
  <si>
    <t>Webelier Inc</t>
  </si>
  <si>
    <t>FlexCharging</t>
  </si>
  <si>
    <t>e-Radio USA Inc</t>
  </si>
  <si>
    <t>Drive Powerline Inc</t>
  </si>
  <si>
    <t>Evoke Systems</t>
  </si>
  <si>
    <t>Chargfy</t>
  </si>
  <si>
    <t>Erik Sords Portal</t>
  </si>
  <si>
    <t>FreeWire Technologies</t>
  </si>
  <si>
    <t>ChargeLink Inc</t>
  </si>
  <si>
    <t>TOTAL PROPOSALS RECEIVED</t>
  </si>
  <si>
    <t>Finalist</t>
  </si>
  <si>
    <t>Did Not Pass. Application failed to achieve the overall minimum passing score.</t>
  </si>
  <si>
    <t>Project Title</t>
  </si>
  <si>
    <t>Electric Vehicle Network Adapter</t>
  </si>
  <si>
    <t>Roil Motor Club – Cash Back on Clean Home Charging</t>
  </si>
  <si>
    <t>SMART-GRID: Scaling EV Charge Management and Grid Resilience through Omega™- MIDAS 
Integrated Technology</t>
  </si>
  <si>
    <t>NeoCharge Connect</t>
  </si>
  <si>
    <t xml:space="preserve">FLEO: Flexible Local Energy Optimization </t>
  </si>
  <si>
    <t>Responsive, Easy Charging Products With Dynamic Signals</t>
  </si>
  <si>
    <t>UPGRADE: Unified Product Guaranteeing Real-time Application of Dynamic EVs </t>
  </si>
  <si>
    <t>Ubiquitous, affordable, hassle-free charging for multi-family housing </t>
  </si>
  <si>
    <t xml:space="preserve">Advanced Electric Vehicle-Grid Integration Project and Incentive Program  </t>
  </si>
  <si>
    <t xml:space="preserve">EV Connect – REDWDS Advanced Smart Charging Project </t>
  </si>
  <si>
    <t>Pollen SoCal Fleet Electrification Program </t>
  </si>
  <si>
    <t>Ample Battery Swapping Stations as a Bidirectional Grid Asset</t>
  </si>
  <si>
    <t>Clean Transportation Program and Responsive, Easy Charging Products with Dynamic Signals</t>
  </si>
  <si>
    <t>“SmartCharge” by EVhype: Powering Green Commutes, Building Resilient Communities</t>
  </si>
  <si>
    <t>FlexCharging submittal for Responsive, Easy Charging Products with Dynamic Signals</t>
  </si>
  <si>
    <t>California Statewide EV Charging Flexibility via FM Broadcast</t>
  </si>
  <si>
    <t>Democratized Electric Vehicles for Grid Optimization (DEV-GO)</t>
  </si>
  <si>
    <t>Energy Services Exchange (ESEX)</t>
  </si>
  <si>
    <t>Charfy Charge Operations Management System</t>
  </si>
  <si>
    <t>Portal To The Future</t>
  </si>
  <si>
    <t>Battery Integrated DCFC for Fleets</t>
  </si>
  <si>
    <t>ChargeLink Electric Vehicle Charging Stations</t>
  </si>
  <si>
    <t>ChargeWise CA</t>
  </si>
  <si>
    <t>REDWDS dcbel Ready Deployment with Dynamic Rates </t>
  </si>
  <si>
    <t>Technology for Reliable ElectricVehicle Electricity - TREE</t>
  </si>
  <si>
    <t>Prologis Mobility Solutions</t>
  </si>
  <si>
    <t>Bidirectional Residential V2X Demonstration Project </t>
  </si>
  <si>
    <t>Residential Electric Vehicle Installation Supporting Innovative Tariffs (REVISIT charging project)  </t>
  </si>
  <si>
    <t>GridFleet CA</t>
  </si>
  <si>
    <t>Optiwatt REDWDS Scalable, Grid-Connected, Rate-Optimized EV Telematics Solution  </t>
  </si>
  <si>
    <t>Digital Responsive Infrastructure for Vehicle Electrification Readiness (DRIVER)</t>
  </si>
  <si>
    <t>Rural Electrification and Charging Technology (REACT) </t>
  </si>
  <si>
    <t>Proposed Award 
Up To Amount 
(Phases 1 &amp;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</si>
</sst>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164" formatCode="&quot;$&quot;#,##0;[Red]&quot;$&quot;#,##0"/>
    <numFmt numFmtId="165" formatCode="#,##0;[Red]#,##0"/>
    <numFmt numFmtId="166" formatCode="0.0%"/>
    <numFmt numFmtId="167" formatCode="0.0"/>
    <numFmt numFmtId="168" formatCode="&quot;$&quot;#,##0"/>
    <numFmt numFmtId="169" formatCode="[$-409]mmmm\ d\,\ yyyy;@"/>
  </numFmts>
  <fonts count="14" x14ac:knownFonts="1"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4"/>
      <name val="Arial"/>
      <family val="2"/>
    </font>
    <font>
      <b/>
      <sz val="12"/>
      <color theme="4"/>
      <name val="Calibri"/>
      <family val="2"/>
      <scheme val="minor"/>
    </font>
    <font>
      <b/>
      <sz val="12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0" fillId="0" borderId="0" xfId="0" applyNumberFormat="1"/>
    <xf numFmtId="164" fontId="4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0" fontId="5" fillId="0" borderId="0" xfId="0" applyFont="1"/>
    <xf numFmtId="37" fontId="6" fillId="0" borderId="0" xfId="0" applyNumberFormat="1" applyFont="1"/>
    <xf numFmtId="165" fontId="6" fillId="0" borderId="0" xfId="0" applyNumberFormat="1" applyFont="1"/>
    <xf numFmtId="42" fontId="0" fillId="0" borderId="0" xfId="0" applyNumberFormat="1"/>
    <xf numFmtId="1" fontId="0" fillId="0" borderId="0" xfId="0" applyNumberFormat="1"/>
    <xf numFmtId="166" fontId="0" fillId="0" borderId="0" xfId="0" applyNumberFormat="1"/>
    <xf numFmtId="0" fontId="5" fillId="0" borderId="0" xfId="0" applyFont="1" applyAlignment="1">
      <alignment horizontal="center" vertical="center"/>
    </xf>
    <xf numFmtId="42" fontId="7" fillId="0" borderId="0" xfId="0" applyNumberFormat="1" applyFont="1"/>
    <xf numFmtId="1" fontId="7" fillId="0" borderId="0" xfId="0" applyNumberFormat="1" applyFont="1"/>
    <xf numFmtId="164" fontId="7" fillId="0" borderId="0" xfId="0" applyNumberFormat="1" applyFont="1"/>
    <xf numFmtId="167" fontId="7" fillId="0" borderId="0" xfId="0" applyNumberFormat="1" applyFont="1"/>
    <xf numFmtId="168" fontId="0" fillId="0" borderId="0" xfId="0" applyNumberFormat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37" fontId="6" fillId="0" borderId="0" xfId="0" quotePrefix="1" applyNumberFormat="1" applyFont="1"/>
    <xf numFmtId="0" fontId="9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10" fontId="6" fillId="0" borderId="2" xfId="0" applyNumberFormat="1" applyFont="1" applyBorder="1"/>
    <xf numFmtId="42" fontId="6" fillId="0" borderId="2" xfId="0" applyNumberFormat="1" applyFont="1" applyBorder="1" applyAlignment="1">
      <alignment wrapText="1"/>
    </xf>
    <xf numFmtId="3" fontId="6" fillId="0" borderId="0" xfId="0" applyNumberFormat="1" applyFont="1"/>
    <xf numFmtId="1" fontId="3" fillId="0" borderId="2" xfId="0" applyNumberFormat="1" applyFont="1" applyBorder="1" applyAlignment="1">
      <alignment wrapText="1"/>
    </xf>
    <xf numFmtId="3" fontId="11" fillId="0" borderId="0" xfId="0" applyNumberFormat="1" applyFont="1"/>
    <xf numFmtId="165" fontId="11" fillId="0" borderId="0" xfId="0" applyNumberFormat="1" applyFont="1" applyAlignment="1">
      <alignment horizontal="right" vertical="center"/>
    </xf>
    <xf numFmtId="42" fontId="12" fillId="0" borderId="0" xfId="0" applyNumberFormat="1" applyFont="1"/>
    <xf numFmtId="165" fontId="0" fillId="0" borderId="0" xfId="0" applyNumberFormat="1"/>
    <xf numFmtId="1" fontId="10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 vertical="center"/>
    </xf>
    <xf numFmtId="168" fontId="9" fillId="0" borderId="2" xfId="0" applyNumberFormat="1" applyFont="1" applyBorder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wrapText="1"/>
    </xf>
    <xf numFmtId="10" fontId="0" fillId="0" borderId="0" xfId="0" applyNumberFormat="1"/>
    <xf numFmtId="164" fontId="0" fillId="0" borderId="0" xfId="0" applyNumberFormat="1" applyAlignment="1">
      <alignment wrapText="1"/>
    </xf>
    <xf numFmtId="168" fontId="10" fillId="0" borderId="2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wrapText="1"/>
    </xf>
    <xf numFmtId="168" fontId="6" fillId="0" borderId="4" xfId="0" applyNumberFormat="1" applyFont="1" applyBorder="1" applyAlignment="1">
      <alignment horizontal="center"/>
    </xf>
    <xf numFmtId="6" fontId="6" fillId="0" borderId="4" xfId="0" applyNumberFormat="1" applyFont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42" fontId="6" fillId="0" borderId="5" xfId="0" applyNumberFormat="1" applyFont="1" applyBorder="1" applyAlignment="1">
      <alignment horizontal="center" wrapText="1"/>
    </xf>
    <xf numFmtId="1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0" fontId="9" fillId="0" borderId="1" xfId="0" applyNumberFormat="1" applyFont="1" applyBorder="1" applyAlignment="1">
      <alignment vertical="center" wrapText="1"/>
    </xf>
    <xf numFmtId="10" fontId="10" fillId="0" borderId="2" xfId="0" applyNumberFormat="1" applyFont="1" applyBorder="1" applyAlignment="1">
      <alignment horizontal="center"/>
    </xf>
    <xf numFmtId="42" fontId="10" fillId="0" borderId="2" xfId="0" applyNumberFormat="1" applyFont="1" applyBorder="1" applyAlignment="1">
      <alignment horizontal="center" wrapText="1"/>
    </xf>
    <xf numFmtId="1" fontId="9" fillId="0" borderId="2" xfId="0" applyNumberFormat="1" applyFont="1" applyBorder="1" applyAlignment="1">
      <alignment wrapText="1"/>
    </xf>
    <xf numFmtId="168" fontId="9" fillId="0" borderId="2" xfId="0" applyNumberFormat="1" applyFont="1" applyBorder="1" applyAlignment="1">
      <alignment horizontal="center"/>
    </xf>
    <xf numFmtId="6" fontId="10" fillId="0" borderId="2" xfId="0" applyNumberFormat="1" applyFont="1" applyBorder="1" applyAlignment="1">
      <alignment horizontal="center"/>
    </xf>
    <xf numFmtId="5" fontId="9" fillId="0" borderId="1" xfId="0" applyNumberFormat="1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top" wrapText="1"/>
    </xf>
    <xf numFmtId="169" fontId="2" fillId="0" borderId="0" xfId="1" applyNumberFormat="1" applyFont="1" applyAlignment="1">
      <alignment horizontal="center" vertical="top" wrapText="1"/>
    </xf>
  </cellXfs>
  <cellStyles count="2">
    <cellStyle name="Normal" xfId="0" builtinId="0"/>
    <cellStyle name="Normal 2" xfId="1" xr:uid="{8385A3C0-23C3-4241-A7BD-59D1B315286B}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36994</xdr:colOff>
      <xdr:row>0</xdr:row>
      <xdr:rowOff>23592</xdr:rowOff>
    </xdr:from>
    <xdr:to>
      <xdr:col>1</xdr:col>
      <xdr:colOff>543383</xdr:colOff>
      <xdr:row>4</xdr:row>
      <xdr:rowOff>208649</xdr:rowOff>
    </xdr:to>
    <xdr:pic>
      <xdr:nvPicPr>
        <xdr:cNvPr id="2" name="Picture 2" descr="NewSealAlternateShield-twotone">
          <a:extLst>
            <a:ext uri="{FF2B5EF4-FFF2-40B4-BE49-F238E27FC236}">
              <a16:creationId xmlns:a16="http://schemas.microsoft.com/office/drawing/2014/main" id="{95FF385A-6B33-4BDB-80E5-5B3FB1BB6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94" y="23592"/>
          <a:ext cx="1213960" cy="101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jeffrey_lu_energy_ca_gov/Documents/GFO/REDWDS/Scoring/2023.08.23_master-REDWDS-sc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PA-scratch"/>
      <sheetName val="Summ"/>
      <sheetName val="Sandbox"/>
      <sheetName val="Not Re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</sheetNames>
    <sheetDataSet>
      <sheetData sheetId="0"/>
      <sheetData sheetId="1"/>
      <sheetData sheetId="2"/>
      <sheetData sheetId="3"/>
      <sheetData sheetId="4">
        <row r="32">
          <cell r="H32">
            <v>0.53702942830829026</v>
          </cell>
        </row>
      </sheetData>
      <sheetData sheetId="5">
        <row r="32">
          <cell r="H32">
            <v>0.58388165006146264</v>
          </cell>
        </row>
      </sheetData>
      <sheetData sheetId="6">
        <row r="32">
          <cell r="H32">
            <v>0.72119154675812558</v>
          </cell>
        </row>
      </sheetData>
      <sheetData sheetId="7">
        <row r="32">
          <cell r="H32">
            <v>0.72371054059247875</v>
          </cell>
        </row>
      </sheetData>
      <sheetData sheetId="8">
        <row r="32">
          <cell r="H32">
            <v>0.75783509049267572</v>
          </cell>
        </row>
      </sheetData>
      <sheetData sheetId="9">
        <row r="32">
          <cell r="H32">
            <v>0.71484777250267362</v>
          </cell>
        </row>
      </sheetData>
      <sheetData sheetId="10">
        <row r="32">
          <cell r="H32">
            <v>0.685820656419177</v>
          </cell>
        </row>
      </sheetData>
      <sheetData sheetId="11">
        <row r="32">
          <cell r="H32">
            <v>0.61234527387015214</v>
          </cell>
        </row>
      </sheetData>
      <sheetData sheetId="12">
        <row r="32">
          <cell r="H32">
            <v>0.56285717503364319</v>
          </cell>
        </row>
      </sheetData>
      <sheetData sheetId="13">
        <row r="32">
          <cell r="H32">
            <v>0.79594631572560548</v>
          </cell>
        </row>
      </sheetData>
      <sheetData sheetId="14">
        <row r="32">
          <cell r="H32">
            <v>0.61687130485919162</v>
          </cell>
        </row>
      </sheetData>
      <sheetData sheetId="15">
        <row r="32">
          <cell r="H32">
            <v>0.73613793760641577</v>
          </cell>
        </row>
      </sheetData>
      <sheetData sheetId="16">
        <row r="32">
          <cell r="H32">
            <v>0.18595923261390887</v>
          </cell>
        </row>
      </sheetData>
      <sheetData sheetId="17">
        <row r="32">
          <cell r="H32">
            <v>0.63358865973203915</v>
          </cell>
        </row>
      </sheetData>
      <sheetData sheetId="18">
        <row r="32">
          <cell r="H32">
            <v>0.76343574168387551</v>
          </cell>
        </row>
      </sheetData>
      <sheetData sheetId="19">
        <row r="32">
          <cell r="H32">
            <v>0.61751218028192012</v>
          </cell>
        </row>
      </sheetData>
      <sheetData sheetId="20">
        <row r="32">
          <cell r="H32">
            <v>0.69069118355547443</v>
          </cell>
        </row>
      </sheetData>
      <sheetData sheetId="21">
        <row r="32">
          <cell r="H32">
            <v>0.76984170981970124</v>
          </cell>
        </row>
      </sheetData>
      <sheetData sheetId="22">
        <row r="32">
          <cell r="H32">
            <v>0.67492360190854972</v>
          </cell>
        </row>
      </sheetData>
      <sheetData sheetId="23">
        <row r="32">
          <cell r="H32">
            <v>0.76854690647225976</v>
          </cell>
        </row>
      </sheetData>
      <sheetData sheetId="24">
        <row r="32">
          <cell r="H32">
            <v>0.65244091122440739</v>
          </cell>
        </row>
      </sheetData>
      <sheetData sheetId="25">
        <row r="32">
          <cell r="H32">
            <v>0.68372696341583294</v>
          </cell>
        </row>
      </sheetData>
      <sheetData sheetId="26">
        <row r="32">
          <cell r="H32">
            <v>0.65916232557823751</v>
          </cell>
        </row>
      </sheetData>
      <sheetData sheetId="27">
        <row r="32">
          <cell r="H32">
            <v>0.63695710804317285</v>
          </cell>
        </row>
      </sheetData>
      <sheetData sheetId="28">
        <row r="32">
          <cell r="H32">
            <v>0.73732576537752537</v>
          </cell>
        </row>
      </sheetData>
      <sheetData sheetId="29">
        <row r="32">
          <cell r="H32">
            <v>0.63235747144336463</v>
          </cell>
        </row>
      </sheetData>
      <sheetData sheetId="30">
        <row r="32">
          <cell r="H32">
            <v>0.72048844916738997</v>
          </cell>
        </row>
      </sheetData>
      <sheetData sheetId="31">
        <row r="32">
          <cell r="H32">
            <v>0.71774906170358432</v>
          </cell>
        </row>
      </sheetData>
      <sheetData sheetId="32">
        <row r="32">
          <cell r="H32">
            <v>0.76609933935122787</v>
          </cell>
        </row>
      </sheetData>
      <sheetData sheetId="33">
        <row r="32">
          <cell r="H32">
            <v>0.68015152069158102</v>
          </cell>
        </row>
      </sheetData>
      <sheetData sheetId="34">
        <row r="32">
          <cell r="H32">
            <v>6.4803608864536982E-2</v>
          </cell>
        </row>
      </sheetData>
      <sheetData sheetId="35">
        <row r="32">
          <cell r="H32">
            <v>0.73097393580823256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43D43-CC02-41EA-914B-2785C61AA5CE}">
  <sheetPr>
    <pageSetUpPr fitToPage="1"/>
  </sheetPr>
  <dimension ref="A1:BA45"/>
  <sheetViews>
    <sheetView tabSelected="1" topLeftCell="A9" zoomScale="70" zoomScaleNormal="70" workbookViewId="0">
      <selection activeCell="M7" sqref="M7"/>
    </sheetView>
  </sheetViews>
  <sheetFormatPr defaultColWidth="10.59765625" defaultRowHeight="15.6" x14ac:dyDescent="0.3"/>
  <cols>
    <col min="1" max="1" width="9.19921875" style="34" customWidth="1"/>
    <col min="2" max="2" width="16.296875" style="35" customWidth="1"/>
    <col min="3" max="3" width="28.69921875" style="35" customWidth="1"/>
    <col min="4" max="8" width="14.59765625" style="2" customWidth="1"/>
    <col min="9" max="9" width="14.59765625" customWidth="1"/>
    <col min="10" max="10" width="10.19921875" style="36" customWidth="1"/>
    <col min="11" max="11" width="21.296875" style="37" customWidth="1"/>
    <col min="13" max="13" width="17.296875" style="2" customWidth="1"/>
    <col min="14" max="14" width="18.69921875" style="2" customWidth="1"/>
    <col min="15" max="15" width="17.796875" style="30" customWidth="1"/>
    <col min="16" max="16" width="8.296875" style="30" bestFit="1" customWidth="1"/>
    <col min="17" max="17" width="27.09765625" style="2" bestFit="1" customWidth="1"/>
    <col min="18" max="18" width="25.296875" bestFit="1" customWidth="1"/>
    <col min="22" max="22" width="11.69921875" style="10" bestFit="1" customWidth="1"/>
    <col min="23" max="23" width="16.59765625" style="10" customWidth="1"/>
    <col min="24" max="24" width="13.5" style="10" customWidth="1"/>
    <col min="25" max="25" width="12.296875" customWidth="1"/>
    <col min="26" max="26" width="10.59765625" hidden="1" customWidth="1"/>
    <col min="27" max="27" width="11.59765625" hidden="1" customWidth="1"/>
    <col min="28" max="28" width="5.19921875" customWidth="1"/>
    <col min="29" max="29" width="13.69921875" bestFit="1" customWidth="1"/>
    <col min="30" max="30" width="14.69921875" bestFit="1" customWidth="1"/>
  </cols>
  <sheetData>
    <row r="1" spans="1:53" x14ac:dyDescent="0.3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M1" s="1"/>
      <c r="N1" s="1"/>
      <c r="O1" s="1"/>
      <c r="P1" s="1"/>
      <c r="R1" s="3"/>
      <c r="V1" s="4"/>
      <c r="W1" s="5"/>
      <c r="X1" s="5"/>
      <c r="Y1" s="3"/>
      <c r="Z1" s="6"/>
      <c r="AA1" s="6"/>
      <c r="AE1" s="6"/>
      <c r="AF1" s="5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ht="18" customHeight="1" x14ac:dyDescent="0.3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 s="7"/>
      <c r="N2" s="7"/>
      <c r="O2" s="8"/>
      <c r="P2" s="8"/>
      <c r="R2" s="9"/>
      <c r="W2" s="2"/>
      <c r="X2" s="2"/>
      <c r="Z2" s="2"/>
      <c r="AA2" s="2"/>
      <c r="AB2" s="11"/>
      <c r="AC2" s="12"/>
      <c r="AD2" s="12"/>
      <c r="AE2" s="11"/>
      <c r="AF2" s="2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</row>
    <row r="3" spans="1:53" ht="16.05" customHeight="1" x14ac:dyDescent="0.3">
      <c r="A3" s="59" t="s">
        <v>3</v>
      </c>
      <c r="B3" s="59"/>
      <c r="C3" s="59"/>
      <c r="D3" s="59"/>
      <c r="E3" s="59"/>
      <c r="F3" s="59"/>
      <c r="G3" s="59"/>
      <c r="H3" s="59"/>
      <c r="I3" s="59"/>
      <c r="J3" s="59"/>
      <c r="K3" s="59"/>
      <c r="M3" s="7"/>
      <c r="N3" s="7"/>
      <c r="O3" s="8"/>
      <c r="P3" s="8"/>
      <c r="R3" s="13"/>
      <c r="V3" s="14"/>
      <c r="W3" s="15"/>
      <c r="X3" s="15"/>
      <c r="Z3" s="2"/>
      <c r="AA3" s="2"/>
      <c r="AB3" s="16"/>
      <c r="AC3" s="17"/>
      <c r="AD3" s="17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</row>
    <row r="4" spans="1:53" ht="15.6" customHeight="1" x14ac:dyDescent="0.3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  <c r="M4" s="7"/>
      <c r="N4" s="7"/>
      <c r="O4" s="8"/>
      <c r="P4" s="8"/>
      <c r="R4" s="9"/>
      <c r="W4" s="2"/>
      <c r="X4" s="2"/>
      <c r="Z4" s="2"/>
      <c r="AA4" s="2"/>
      <c r="AB4" s="18"/>
      <c r="AC4" s="19"/>
      <c r="AD4" s="19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</row>
    <row r="5" spans="1:53" ht="17.55" customHeight="1" x14ac:dyDescent="0.3">
      <c r="A5" s="60" t="s">
        <v>5</v>
      </c>
      <c r="B5" s="60"/>
      <c r="C5" s="60"/>
      <c r="D5" s="60"/>
      <c r="E5" s="60"/>
      <c r="F5" s="60"/>
      <c r="G5" s="60"/>
      <c r="H5" s="60"/>
      <c r="I5" s="60"/>
      <c r="J5" s="60"/>
      <c r="K5" s="60"/>
      <c r="M5" s="7"/>
      <c r="N5" s="20"/>
      <c r="O5" s="8"/>
      <c r="P5" s="20"/>
      <c r="Q5" s="9"/>
      <c r="W5" s="2"/>
      <c r="X5" s="2"/>
      <c r="Z5" s="2"/>
      <c r="AA5" s="2"/>
      <c r="AB5" s="18"/>
      <c r="AC5" s="9"/>
      <c r="AD5" s="9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</row>
    <row r="6" spans="1:53" x14ac:dyDescent="0.3">
      <c r="A6" s="61">
        <v>45198</v>
      </c>
      <c r="B6" s="61"/>
      <c r="C6" s="61"/>
      <c r="D6" s="61"/>
      <c r="E6" s="61"/>
      <c r="F6" s="61"/>
      <c r="G6" s="61"/>
      <c r="H6" s="61"/>
      <c r="I6" s="61"/>
      <c r="J6" s="61"/>
      <c r="K6" s="61"/>
      <c r="M6" s="7"/>
      <c r="N6" s="7"/>
      <c r="O6" s="8"/>
      <c r="P6" s="8"/>
      <c r="Q6" s="9"/>
      <c r="W6" s="2"/>
      <c r="X6" s="2"/>
      <c r="Z6" s="2"/>
      <c r="AA6" s="2"/>
      <c r="AB6" s="18"/>
      <c r="AC6" s="19"/>
      <c r="AD6" s="19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</row>
    <row r="7" spans="1:53" ht="55.2" x14ac:dyDescent="0.3">
      <c r="A7" s="21" t="s">
        <v>6</v>
      </c>
      <c r="B7" s="45" t="s">
        <v>7</v>
      </c>
      <c r="C7" s="45" t="s">
        <v>54</v>
      </c>
      <c r="D7" s="53" t="s">
        <v>8</v>
      </c>
      <c r="E7" s="53" t="s">
        <v>9</v>
      </c>
      <c r="F7" s="53" t="s">
        <v>10</v>
      </c>
      <c r="G7" s="53" t="s">
        <v>11</v>
      </c>
      <c r="H7" s="53" t="s">
        <v>12</v>
      </c>
      <c r="I7" s="46" t="s">
        <v>87</v>
      </c>
      <c r="J7" s="47" t="s">
        <v>13</v>
      </c>
      <c r="K7" s="53" t="s">
        <v>14</v>
      </c>
      <c r="M7" s="7"/>
      <c r="N7" s="7"/>
      <c r="O7" s="8"/>
      <c r="P7" s="8"/>
      <c r="Q7" s="9"/>
      <c r="W7" s="2"/>
      <c r="X7" s="2"/>
      <c r="Z7" s="2"/>
      <c r="AA7" s="2"/>
      <c r="AB7" s="18"/>
      <c r="AC7" s="19"/>
      <c r="AD7" s="19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</row>
    <row r="8" spans="1:53" ht="23.25" customHeight="1" x14ac:dyDescent="0.3">
      <c r="A8" s="54" t="s">
        <v>15</v>
      </c>
      <c r="B8" s="55"/>
      <c r="C8" s="55"/>
      <c r="D8" s="55"/>
      <c r="E8" s="55"/>
      <c r="F8" s="55"/>
      <c r="G8" s="55"/>
      <c r="H8" s="55"/>
      <c r="I8" s="55"/>
      <c r="J8" s="55"/>
      <c r="K8" s="56"/>
      <c r="M8" s="7"/>
      <c r="N8" s="8"/>
      <c r="O8" s="8"/>
      <c r="P8" s="8"/>
      <c r="Q8" s="9"/>
      <c r="W8" s="2"/>
      <c r="X8" s="2"/>
      <c r="Z8" s="2"/>
      <c r="AA8" s="2"/>
      <c r="AB8" s="18"/>
      <c r="AC8" s="18"/>
      <c r="AD8" s="18"/>
      <c r="AE8" s="18"/>
      <c r="AF8" s="2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</row>
    <row r="9" spans="1:53" x14ac:dyDescent="0.3">
      <c r="A9" s="22">
        <v>10</v>
      </c>
      <c r="B9" s="31" t="s">
        <v>16</v>
      </c>
      <c r="C9" s="31" t="s">
        <v>77</v>
      </c>
      <c r="D9" s="38">
        <v>1597084</v>
      </c>
      <c r="E9" s="38">
        <v>532363</v>
      </c>
      <c r="F9" s="38">
        <v>39698160</v>
      </c>
      <c r="G9" s="38">
        <v>39698160</v>
      </c>
      <c r="H9" s="38">
        <f>D9</f>
        <v>1597084</v>
      </c>
      <c r="I9" s="38">
        <f t="shared" ref="I9:I18" si="0">SUM(D9,F9)</f>
        <v>41295244</v>
      </c>
      <c r="J9" s="48">
        <f>'[1]10'!$H$32</f>
        <v>0.79594631572560548</v>
      </c>
      <c r="K9" s="49" t="s">
        <v>2</v>
      </c>
      <c r="M9" s="7"/>
      <c r="N9" s="7"/>
      <c r="O9" s="8"/>
      <c r="P9" s="8"/>
      <c r="Q9" s="9"/>
      <c r="W9" s="2"/>
      <c r="X9" s="2"/>
      <c r="Z9" s="2"/>
      <c r="AA9" s="2"/>
      <c r="AB9" s="18"/>
      <c r="AC9" s="18"/>
      <c r="AD9" s="18"/>
      <c r="AE9" s="18"/>
      <c r="AF9" s="2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</row>
    <row r="10" spans="1:53" ht="28.2" x14ac:dyDescent="0.3">
      <c r="A10" s="22">
        <v>18</v>
      </c>
      <c r="B10" s="31" t="s">
        <v>17</v>
      </c>
      <c r="C10" s="31" t="s">
        <v>78</v>
      </c>
      <c r="D10" s="38">
        <v>2466148</v>
      </c>
      <c r="E10" s="38">
        <v>863487</v>
      </c>
      <c r="F10" s="38">
        <v>49923904</v>
      </c>
      <c r="G10" s="38">
        <v>49995881</v>
      </c>
      <c r="H10" s="38">
        <f t="shared" ref="H10:H18" si="1">D10</f>
        <v>2466148</v>
      </c>
      <c r="I10" s="38">
        <f t="shared" si="0"/>
        <v>52390052</v>
      </c>
      <c r="J10" s="48">
        <f>'[1]18'!$H$32</f>
        <v>0.76984170981970124</v>
      </c>
      <c r="K10" s="49" t="s">
        <v>2</v>
      </c>
      <c r="M10" s="25"/>
      <c r="N10" s="25"/>
      <c r="O10" s="8"/>
      <c r="P10" s="8"/>
      <c r="Q10" s="9"/>
      <c r="W10" s="2"/>
      <c r="X10" s="2"/>
      <c r="Z10" s="2"/>
      <c r="AA10" s="2"/>
      <c r="AB10" s="18"/>
      <c r="AC10" s="18"/>
      <c r="AD10" s="18"/>
      <c r="AE10" s="18"/>
      <c r="AF10" s="2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</row>
    <row r="11" spans="1:53" ht="28.2" x14ac:dyDescent="0.3">
      <c r="A11" s="22">
        <v>20</v>
      </c>
      <c r="B11" s="31" t="s">
        <v>18</v>
      </c>
      <c r="C11" s="31" t="s">
        <v>79</v>
      </c>
      <c r="D11" s="38">
        <v>1547829</v>
      </c>
      <c r="E11" s="38">
        <v>698444</v>
      </c>
      <c r="F11" s="38">
        <v>1807830</v>
      </c>
      <c r="G11" s="38">
        <v>2233830</v>
      </c>
      <c r="H11" s="38">
        <f t="shared" si="1"/>
        <v>1547829</v>
      </c>
      <c r="I11" s="38">
        <f t="shared" si="0"/>
        <v>3355659</v>
      </c>
      <c r="J11" s="48">
        <f>'[1]20'!$H$32</f>
        <v>0.76854690647225976</v>
      </c>
      <c r="K11" s="49" t="s">
        <v>2</v>
      </c>
      <c r="M11" s="7"/>
      <c r="N11" s="7"/>
      <c r="O11" s="8"/>
      <c r="P11" s="8"/>
      <c r="Q11" s="9"/>
      <c r="W11" s="2"/>
      <c r="X11" s="2"/>
      <c r="Z11" s="2"/>
      <c r="AA11" s="2"/>
      <c r="AB11" s="18"/>
      <c r="AC11" s="18"/>
      <c r="AD11" s="18"/>
      <c r="AE11" s="18"/>
      <c r="AF11" s="2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</row>
    <row r="12" spans="1:53" ht="28.2" x14ac:dyDescent="0.3">
      <c r="A12" s="22">
        <v>29</v>
      </c>
      <c r="B12" s="31" t="s">
        <v>19</v>
      </c>
      <c r="C12" s="31" t="s">
        <v>80</v>
      </c>
      <c r="D12" s="38">
        <v>2498500</v>
      </c>
      <c r="E12" s="38">
        <v>5717990</v>
      </c>
      <c r="F12" s="38">
        <v>0</v>
      </c>
      <c r="G12" s="38">
        <v>0</v>
      </c>
      <c r="H12" s="38">
        <f t="shared" si="1"/>
        <v>2498500</v>
      </c>
      <c r="I12" s="38">
        <f t="shared" si="0"/>
        <v>2498500</v>
      </c>
      <c r="J12" s="48">
        <f>'[1]29'!$H$32</f>
        <v>0.76609933935122787</v>
      </c>
      <c r="K12" s="49" t="s">
        <v>2</v>
      </c>
      <c r="M12" s="20"/>
      <c r="N12" s="20"/>
      <c r="O12" s="20"/>
      <c r="P12" s="20"/>
      <c r="Q12" s="9"/>
      <c r="W12" s="2"/>
      <c r="X12" s="2"/>
      <c r="Z12" s="2"/>
      <c r="AA12" s="2"/>
      <c r="AB12" s="18"/>
      <c r="AC12" s="18"/>
      <c r="AD12" s="18"/>
      <c r="AE12" s="18"/>
      <c r="AF12" s="2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</row>
    <row r="13" spans="1:53" ht="28.2" x14ac:dyDescent="0.3">
      <c r="A13" s="22">
        <v>15</v>
      </c>
      <c r="B13" s="31" t="s">
        <v>20</v>
      </c>
      <c r="C13" s="31" t="s">
        <v>81</v>
      </c>
      <c r="D13" s="38">
        <v>2206317</v>
      </c>
      <c r="E13" s="38">
        <v>763002</v>
      </c>
      <c r="F13" s="38">
        <v>5464100</v>
      </c>
      <c r="G13" s="38">
        <v>5464100</v>
      </c>
      <c r="H13" s="38">
        <f t="shared" si="1"/>
        <v>2206317</v>
      </c>
      <c r="I13" s="38">
        <f t="shared" si="0"/>
        <v>7670417</v>
      </c>
      <c r="J13" s="48">
        <f>'[1]15'!$H$32</f>
        <v>0.76343574168387551</v>
      </c>
      <c r="K13" s="49" t="s">
        <v>2</v>
      </c>
      <c r="M13" s="20"/>
      <c r="N13" s="20"/>
      <c r="O13" s="20"/>
      <c r="P13" s="20"/>
      <c r="Q13" s="9"/>
      <c r="W13" s="2"/>
      <c r="X13" s="2"/>
      <c r="Z13" s="2"/>
      <c r="AA13" s="2"/>
      <c r="AB13" s="18"/>
      <c r="AC13" s="18"/>
      <c r="AD13" s="18"/>
      <c r="AE13" s="18"/>
      <c r="AF13" s="2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</row>
    <row r="14" spans="1:53" ht="55.8" x14ac:dyDescent="0.3">
      <c r="A14" s="22">
        <v>5</v>
      </c>
      <c r="B14" s="31" t="s">
        <v>21</v>
      </c>
      <c r="C14" s="31" t="s">
        <v>82</v>
      </c>
      <c r="D14" s="38">
        <v>2286231</v>
      </c>
      <c r="E14" s="38">
        <v>762078</v>
      </c>
      <c r="F14" s="38">
        <v>24853405</v>
      </c>
      <c r="G14" s="38">
        <v>24853405</v>
      </c>
      <c r="H14" s="38">
        <f t="shared" si="1"/>
        <v>2286231</v>
      </c>
      <c r="I14" s="38">
        <f t="shared" si="0"/>
        <v>27139636</v>
      </c>
      <c r="J14" s="48">
        <f>'[1]5'!$H$32</f>
        <v>0.75783509049267572</v>
      </c>
      <c r="K14" s="49" t="s">
        <v>2</v>
      </c>
      <c r="M14" s="20"/>
      <c r="N14" s="20"/>
      <c r="O14" s="20"/>
      <c r="P14" s="20"/>
      <c r="Q14" s="9"/>
      <c r="W14" s="2"/>
      <c r="X14" s="2"/>
      <c r="Z14" s="2"/>
      <c r="AA14" s="2"/>
      <c r="AB14" s="18"/>
      <c r="AC14" s="18"/>
      <c r="AD14" s="18"/>
      <c r="AE14" s="18"/>
      <c r="AF14" s="2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</row>
    <row r="15" spans="1:53" x14ac:dyDescent="0.3">
      <c r="A15" s="22">
        <v>25</v>
      </c>
      <c r="B15" s="31" t="s">
        <v>22</v>
      </c>
      <c r="C15" s="31" t="s">
        <v>83</v>
      </c>
      <c r="D15" s="38">
        <v>1774483</v>
      </c>
      <c r="E15" s="38">
        <v>771587</v>
      </c>
      <c r="F15" s="38">
        <v>25761452</v>
      </c>
      <c r="G15" s="38">
        <v>27847361</v>
      </c>
      <c r="H15" s="38">
        <f t="shared" si="1"/>
        <v>1774483</v>
      </c>
      <c r="I15" s="38">
        <f t="shared" si="0"/>
        <v>27535935</v>
      </c>
      <c r="J15" s="48">
        <f>'[1]25'!$H$32</f>
        <v>0.73732576537752537</v>
      </c>
      <c r="K15" s="49" t="s">
        <v>2</v>
      </c>
      <c r="M15" s="20"/>
      <c r="N15" s="20"/>
      <c r="O15" s="20"/>
      <c r="P15" s="20"/>
      <c r="Q15" s="9"/>
      <c r="W15" s="2"/>
      <c r="X15" s="2"/>
      <c r="Z15" s="2"/>
      <c r="AA15" s="2"/>
      <c r="AB15" s="18"/>
      <c r="AC15" s="18"/>
      <c r="AD15" s="18"/>
      <c r="AE15" s="18"/>
      <c r="AF15" s="2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</row>
    <row r="16" spans="1:53" ht="42" x14ac:dyDescent="0.3">
      <c r="A16" s="22">
        <v>12</v>
      </c>
      <c r="B16" s="31" t="s">
        <v>23</v>
      </c>
      <c r="C16" s="31" t="s">
        <v>84</v>
      </c>
      <c r="D16" s="38">
        <v>1570805</v>
      </c>
      <c r="E16" s="38">
        <v>581935</v>
      </c>
      <c r="F16" s="38">
        <v>5585400</v>
      </c>
      <c r="G16" s="38">
        <v>5585400</v>
      </c>
      <c r="H16" s="38">
        <f t="shared" si="1"/>
        <v>1570805</v>
      </c>
      <c r="I16" s="38">
        <f t="shared" si="0"/>
        <v>7156205</v>
      </c>
      <c r="J16" s="48">
        <f>'[1]12'!$H$32</f>
        <v>0.73613793760641577</v>
      </c>
      <c r="K16" s="49" t="s">
        <v>2</v>
      </c>
      <c r="M16" s="20"/>
      <c r="N16" s="20"/>
      <c r="O16" s="20"/>
      <c r="P16" s="20"/>
      <c r="Q16" s="9"/>
      <c r="W16" s="2"/>
      <c r="X16" s="2"/>
      <c r="Z16" s="2"/>
      <c r="AA16" s="2"/>
      <c r="AB16" s="18"/>
      <c r="AC16" s="18"/>
      <c r="AD16" s="18"/>
      <c r="AE16" s="18"/>
      <c r="AF16" s="2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</row>
    <row r="17" spans="1:53" ht="42" x14ac:dyDescent="0.3">
      <c r="A17" s="22">
        <v>32</v>
      </c>
      <c r="B17" s="31" t="s">
        <v>24</v>
      </c>
      <c r="C17" s="31" t="s">
        <v>85</v>
      </c>
      <c r="D17" s="38">
        <v>1811865</v>
      </c>
      <c r="E17" s="38">
        <v>603955</v>
      </c>
      <c r="F17" s="38">
        <v>9230870</v>
      </c>
      <c r="G17" s="38">
        <v>9230870</v>
      </c>
      <c r="H17" s="38">
        <f t="shared" si="1"/>
        <v>1811865</v>
      </c>
      <c r="I17" s="38">
        <f t="shared" si="0"/>
        <v>11042735</v>
      </c>
      <c r="J17" s="48">
        <f>'[1]32'!$H$32</f>
        <v>0.73097393580823256</v>
      </c>
      <c r="K17" s="49" t="s">
        <v>2</v>
      </c>
      <c r="M17" s="20"/>
      <c r="N17" s="20"/>
      <c r="O17" s="20"/>
      <c r="P17" s="20"/>
      <c r="Q17" s="9"/>
      <c r="W17" s="2"/>
      <c r="X17" s="2"/>
      <c r="Z17" s="2"/>
      <c r="AA17" s="2"/>
      <c r="AB17" s="18"/>
      <c r="AC17" s="18"/>
      <c r="AD17" s="18"/>
      <c r="AE17" s="18"/>
      <c r="AF17" s="2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</row>
    <row r="18" spans="1:53" ht="28.2" x14ac:dyDescent="0.3">
      <c r="A18" s="22">
        <v>4</v>
      </c>
      <c r="B18" s="31" t="s">
        <v>25</v>
      </c>
      <c r="C18" s="31" t="s">
        <v>86</v>
      </c>
      <c r="D18" s="38">
        <v>2499987</v>
      </c>
      <c r="E18" s="38">
        <v>2096946</v>
      </c>
      <c r="F18" s="38">
        <v>25699022</v>
      </c>
      <c r="G18" s="38">
        <v>34415156</v>
      </c>
      <c r="H18" s="38">
        <f t="shared" si="1"/>
        <v>2499987</v>
      </c>
      <c r="I18" s="38">
        <f t="shared" si="0"/>
        <v>28199009</v>
      </c>
      <c r="J18" s="48">
        <f>'[1]4'!$H$32</f>
        <v>0.72371054059247875</v>
      </c>
      <c r="K18" s="49" t="s">
        <v>2</v>
      </c>
      <c r="M18" s="20"/>
      <c r="N18" s="20"/>
      <c r="O18" s="20"/>
      <c r="P18" s="20"/>
      <c r="Q18" s="9"/>
      <c r="W18" s="2"/>
      <c r="X18" s="2"/>
      <c r="Z18" s="2"/>
      <c r="AA18" s="2"/>
      <c r="AB18" s="18"/>
      <c r="AC18" s="18"/>
      <c r="AD18" s="18"/>
      <c r="AE18" s="18"/>
      <c r="AF18" s="2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</row>
    <row r="19" spans="1:53" ht="28.2" x14ac:dyDescent="0.3">
      <c r="A19" s="22"/>
      <c r="B19" s="50" t="s">
        <v>26</v>
      </c>
      <c r="C19" s="50"/>
      <c r="D19" s="51">
        <f>SUM(D9:D18)</f>
        <v>20259249</v>
      </c>
      <c r="E19" s="51">
        <f t="shared" ref="E19:I19" si="2">SUM(E9:E18)</f>
        <v>13391787</v>
      </c>
      <c r="F19" s="51">
        <f t="shared" si="2"/>
        <v>188024143</v>
      </c>
      <c r="G19" s="51">
        <f t="shared" si="2"/>
        <v>199324163</v>
      </c>
      <c r="H19" s="51">
        <f t="shared" si="2"/>
        <v>20259249</v>
      </c>
      <c r="I19" s="51">
        <f t="shared" si="2"/>
        <v>208283392</v>
      </c>
      <c r="J19" s="48"/>
      <c r="K19" s="49"/>
      <c r="M19" s="20"/>
      <c r="N19" s="20"/>
      <c r="O19" s="20"/>
      <c r="P19" s="20"/>
      <c r="Q19" s="9"/>
      <c r="W19" s="2"/>
      <c r="X19" s="2"/>
      <c r="Z19" s="2"/>
      <c r="AA19" s="2"/>
      <c r="AB19" s="18"/>
      <c r="AC19" s="18"/>
      <c r="AD19" s="18"/>
      <c r="AE19" s="18"/>
      <c r="AF19" s="2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</row>
    <row r="20" spans="1:53" ht="23.25" customHeight="1" x14ac:dyDescent="0.3">
      <c r="A20" s="57" t="s">
        <v>27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M20" s="20"/>
      <c r="N20" s="20"/>
      <c r="O20" s="20"/>
      <c r="P20" s="20"/>
      <c r="Q20" s="9"/>
      <c r="W20" s="2"/>
      <c r="X20" s="2"/>
      <c r="Z20" s="2"/>
      <c r="AA20" s="2"/>
      <c r="AB20" s="18"/>
      <c r="AC20" s="18"/>
      <c r="AD20" s="18"/>
      <c r="AE20" s="18"/>
      <c r="AF20" s="2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</row>
    <row r="21" spans="1:53" ht="28.2" x14ac:dyDescent="0.3">
      <c r="A21" s="22">
        <v>3</v>
      </c>
      <c r="B21" s="31" t="s">
        <v>28</v>
      </c>
      <c r="C21" s="31" t="s">
        <v>55</v>
      </c>
      <c r="D21" s="38">
        <v>2457860</v>
      </c>
      <c r="E21" s="38">
        <v>990000</v>
      </c>
      <c r="F21" s="38">
        <v>8158186</v>
      </c>
      <c r="G21" s="38">
        <v>8455000</v>
      </c>
      <c r="H21" s="38">
        <v>0</v>
      </c>
      <c r="I21" s="52">
        <v>0</v>
      </c>
      <c r="J21" s="48">
        <f>'[1]3'!$H$32</f>
        <v>0.72119154675812558</v>
      </c>
      <c r="K21" s="49" t="s">
        <v>52</v>
      </c>
      <c r="M21" s="20"/>
      <c r="N21" s="20"/>
      <c r="O21" s="20"/>
      <c r="P21" s="20"/>
      <c r="Q21" s="9"/>
      <c r="W21" s="2"/>
      <c r="X21" s="2"/>
      <c r="Z21" s="2"/>
      <c r="AA21" s="2"/>
      <c r="AB21" s="18"/>
      <c r="AC21" s="18"/>
      <c r="AD21" s="18"/>
      <c r="AE21" s="18"/>
      <c r="AF21" s="2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spans="1:53" ht="28.2" x14ac:dyDescent="0.3">
      <c r="A22" s="22">
        <v>27</v>
      </c>
      <c r="B22" s="31" t="s">
        <v>29</v>
      </c>
      <c r="C22" s="31" t="s">
        <v>56</v>
      </c>
      <c r="D22" s="38">
        <v>471250</v>
      </c>
      <c r="E22" s="38">
        <v>196350</v>
      </c>
      <c r="F22" s="38">
        <v>1331250</v>
      </c>
      <c r="G22" s="38">
        <v>1331250</v>
      </c>
      <c r="H22" s="38">
        <v>0</v>
      </c>
      <c r="I22" s="52">
        <v>0</v>
      </c>
      <c r="J22" s="48">
        <f>'[1]27'!$H$32</f>
        <v>0.72048844916738997</v>
      </c>
      <c r="K22" s="49" t="s">
        <v>52</v>
      </c>
      <c r="M22" s="20"/>
      <c r="N22" s="20"/>
      <c r="O22" s="20"/>
      <c r="P22" s="20"/>
      <c r="Q22" s="9"/>
      <c r="W22" s="2"/>
      <c r="X22" s="2"/>
      <c r="Z22" s="2"/>
      <c r="AA22" s="2"/>
      <c r="AB22" s="18"/>
      <c r="AC22" s="18"/>
      <c r="AD22" s="18"/>
      <c r="AE22" s="18"/>
      <c r="AF22" s="2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</row>
    <row r="23" spans="1:53" ht="69.599999999999994" x14ac:dyDescent="0.3">
      <c r="A23" s="22">
        <v>28</v>
      </c>
      <c r="B23" s="31" t="s">
        <v>30</v>
      </c>
      <c r="C23" s="31" t="s">
        <v>57</v>
      </c>
      <c r="D23" s="38">
        <v>1002165</v>
      </c>
      <c r="E23" s="38">
        <v>348383</v>
      </c>
      <c r="F23" s="38">
        <v>0</v>
      </c>
      <c r="G23" s="38">
        <v>0</v>
      </c>
      <c r="H23" s="38">
        <v>0</v>
      </c>
      <c r="I23" s="52">
        <v>0</v>
      </c>
      <c r="J23" s="48">
        <f>'[1]28'!$H$32</f>
        <v>0.71774906170358432</v>
      </c>
      <c r="K23" s="49" t="s">
        <v>52</v>
      </c>
      <c r="M23" s="20"/>
      <c r="N23" s="20"/>
      <c r="O23" s="20"/>
      <c r="P23" s="20"/>
      <c r="Q23" s="9"/>
      <c r="W23" s="2"/>
      <c r="X23" s="2"/>
      <c r="Z23" s="2"/>
      <c r="AA23" s="2"/>
      <c r="AB23" s="18"/>
      <c r="AC23" s="18"/>
      <c r="AD23" s="18"/>
      <c r="AE23" s="18"/>
      <c r="AF23" s="2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</row>
    <row r="24" spans="1:53" x14ac:dyDescent="0.3">
      <c r="A24" s="22">
        <v>6</v>
      </c>
      <c r="B24" s="31" t="s">
        <v>31</v>
      </c>
      <c r="C24" s="31" t="s">
        <v>58</v>
      </c>
      <c r="D24" s="38">
        <v>988126</v>
      </c>
      <c r="E24" s="38">
        <v>480708</v>
      </c>
      <c r="F24" s="38">
        <v>0</v>
      </c>
      <c r="G24" s="38">
        <v>0</v>
      </c>
      <c r="H24" s="38">
        <v>0</v>
      </c>
      <c r="I24" s="52">
        <v>0</v>
      </c>
      <c r="J24" s="48">
        <f>'[1]6'!$H$32</f>
        <v>0.71484777250267362</v>
      </c>
      <c r="K24" s="49" t="s">
        <v>52</v>
      </c>
      <c r="M24" s="20"/>
      <c r="N24" s="20"/>
      <c r="O24" s="20"/>
      <c r="P24" s="20"/>
      <c r="Q24" s="9"/>
      <c r="W24" s="2"/>
      <c r="X24" s="2"/>
      <c r="Z24" s="2"/>
      <c r="AA24" s="2"/>
      <c r="AB24" s="18"/>
      <c r="AC24" s="18"/>
      <c r="AD24" s="18"/>
      <c r="AE24" s="18"/>
      <c r="AF24" s="2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</row>
    <row r="25" spans="1:53" ht="23.25" customHeight="1" x14ac:dyDescent="0.3">
      <c r="A25" s="57" t="s">
        <v>32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M25" s="20"/>
      <c r="N25" s="20"/>
      <c r="O25" s="20"/>
      <c r="P25" s="20"/>
      <c r="Q25" s="9"/>
      <c r="W25" s="2"/>
      <c r="X25" s="2"/>
      <c r="Z25" s="2"/>
      <c r="AA25" s="2"/>
      <c r="AB25" s="18"/>
      <c r="AC25" s="18"/>
      <c r="AD25" s="18"/>
      <c r="AE25" s="18"/>
      <c r="AF25" s="2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</row>
    <row r="26" spans="1:53" ht="55.8" x14ac:dyDescent="0.3">
      <c r="A26" s="22">
        <v>17</v>
      </c>
      <c r="B26" s="31" t="s">
        <v>33</v>
      </c>
      <c r="C26" s="31" t="s">
        <v>59</v>
      </c>
      <c r="D26" s="38">
        <v>2432400</v>
      </c>
      <c r="E26" s="38">
        <v>5972440</v>
      </c>
      <c r="F26" s="38">
        <v>43500000</v>
      </c>
      <c r="G26" s="38">
        <v>44402000</v>
      </c>
      <c r="H26" s="38">
        <v>0</v>
      </c>
      <c r="I26" s="52">
        <v>0</v>
      </c>
      <c r="J26" s="48">
        <f>'[1]17'!$H$32</f>
        <v>0.69069118355547443</v>
      </c>
      <c r="K26" s="49" t="s">
        <v>53</v>
      </c>
      <c r="M26" s="20"/>
      <c r="N26" s="20"/>
      <c r="O26" s="20"/>
      <c r="P26" s="20"/>
      <c r="Q26" s="9"/>
      <c r="W26" s="2"/>
      <c r="X26" s="2"/>
      <c r="Z26" s="2"/>
      <c r="AA26" s="2"/>
      <c r="AB26" s="18"/>
      <c r="AC26" s="18"/>
      <c r="AD26" s="18"/>
      <c r="AE26" s="18"/>
      <c r="AF26" s="2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</row>
    <row r="27" spans="1:53" ht="55.8" x14ac:dyDescent="0.3">
      <c r="A27" s="22">
        <v>7</v>
      </c>
      <c r="B27" s="31" t="s">
        <v>34</v>
      </c>
      <c r="C27" s="31" t="s">
        <v>60</v>
      </c>
      <c r="D27" s="38">
        <v>1760239</v>
      </c>
      <c r="E27" s="38">
        <v>645385</v>
      </c>
      <c r="F27" s="38">
        <v>7358191</v>
      </c>
      <c r="G27" s="38">
        <v>7379350</v>
      </c>
      <c r="H27" s="38">
        <v>0</v>
      </c>
      <c r="I27" s="52">
        <v>0</v>
      </c>
      <c r="J27" s="48">
        <f>'[1]7'!$H$32</f>
        <v>0.685820656419177</v>
      </c>
      <c r="K27" s="49" t="s">
        <v>53</v>
      </c>
      <c r="M27" s="20"/>
      <c r="N27" s="20"/>
      <c r="O27" s="20"/>
      <c r="P27" s="20"/>
      <c r="Q27" s="9"/>
      <c r="W27" s="2"/>
      <c r="X27" s="2"/>
      <c r="Z27" s="2"/>
      <c r="AA27" s="2"/>
      <c r="AB27" s="18"/>
      <c r="AC27" s="18"/>
      <c r="AD27" s="18"/>
      <c r="AE27" s="18"/>
      <c r="AF27" s="2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</row>
    <row r="28" spans="1:53" ht="55.8" x14ac:dyDescent="0.3">
      <c r="A28" s="22">
        <v>22</v>
      </c>
      <c r="B28" s="31" t="s">
        <v>35</v>
      </c>
      <c r="C28" s="31" t="s">
        <v>61</v>
      </c>
      <c r="D28" s="38">
        <v>2791556</v>
      </c>
      <c r="E28" s="38">
        <v>943155</v>
      </c>
      <c r="F28" s="38">
        <v>32746710</v>
      </c>
      <c r="G28" s="38">
        <v>34029014</v>
      </c>
      <c r="H28" s="38">
        <v>0</v>
      </c>
      <c r="I28" s="52">
        <v>0</v>
      </c>
      <c r="J28" s="48">
        <f>'[1]22'!$H$32</f>
        <v>0.68372696341583294</v>
      </c>
      <c r="K28" s="49" t="s">
        <v>53</v>
      </c>
      <c r="M28" s="20"/>
      <c r="N28" s="20"/>
      <c r="O28" s="20"/>
      <c r="P28" s="20"/>
      <c r="Q28" s="9"/>
      <c r="W28" s="2"/>
      <c r="X28" s="2"/>
      <c r="Z28" s="2"/>
      <c r="AA28" s="2"/>
      <c r="AB28" s="18"/>
      <c r="AC28" s="18"/>
      <c r="AD28" s="18"/>
      <c r="AE28" s="18"/>
      <c r="AF28" s="2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</row>
    <row r="29" spans="1:53" ht="55.8" x14ac:dyDescent="0.3">
      <c r="A29" s="22">
        <v>30</v>
      </c>
      <c r="B29" s="31" t="s">
        <v>36</v>
      </c>
      <c r="C29" s="31" t="s">
        <v>62</v>
      </c>
      <c r="D29" s="38">
        <v>1149125</v>
      </c>
      <c r="E29" s="38">
        <v>389439</v>
      </c>
      <c r="F29" s="38">
        <v>4319600</v>
      </c>
      <c r="G29" s="38">
        <v>4399600</v>
      </c>
      <c r="H29" s="38">
        <v>0</v>
      </c>
      <c r="I29" s="52">
        <v>0</v>
      </c>
      <c r="J29" s="48">
        <f>'[1]30'!$H$32</f>
        <v>0.68015152069158102</v>
      </c>
      <c r="K29" s="49" t="s">
        <v>53</v>
      </c>
      <c r="M29" s="20"/>
      <c r="N29" s="20"/>
      <c r="O29" s="20"/>
      <c r="P29" s="20"/>
      <c r="Q29" s="9"/>
      <c r="W29" s="2"/>
      <c r="X29" s="2"/>
      <c r="Z29" s="2"/>
      <c r="AA29" s="2"/>
      <c r="AB29" s="18"/>
      <c r="AC29" s="18"/>
      <c r="AD29" s="18"/>
      <c r="AE29" s="18"/>
      <c r="AF29" s="2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</row>
    <row r="30" spans="1:53" ht="55.8" x14ac:dyDescent="0.3">
      <c r="A30" s="22">
        <v>19</v>
      </c>
      <c r="B30" s="31" t="s">
        <v>37</v>
      </c>
      <c r="C30" s="31" t="s">
        <v>63</v>
      </c>
      <c r="D30" s="38">
        <v>2500000</v>
      </c>
      <c r="E30" s="38">
        <v>1185852</v>
      </c>
      <c r="F30" s="38">
        <v>8000000</v>
      </c>
      <c r="G30" s="38">
        <v>8082823</v>
      </c>
      <c r="H30" s="38">
        <v>0</v>
      </c>
      <c r="I30" s="52">
        <v>0</v>
      </c>
      <c r="J30" s="48">
        <f>'[1]19'!$H$32</f>
        <v>0.67492360190854972</v>
      </c>
      <c r="K30" s="49" t="s">
        <v>53</v>
      </c>
      <c r="M30" s="20"/>
      <c r="N30" s="20"/>
      <c r="O30" s="20"/>
      <c r="P30" s="20"/>
      <c r="Q30" s="9"/>
      <c r="W30" s="2"/>
      <c r="X30" s="2"/>
      <c r="Z30" s="2"/>
      <c r="AA30" s="2"/>
      <c r="AB30" s="18"/>
      <c r="AC30" s="18"/>
      <c r="AD30" s="18"/>
      <c r="AE30" s="18"/>
      <c r="AF30" s="2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</row>
    <row r="31" spans="1:53" ht="55.8" x14ac:dyDescent="0.3">
      <c r="A31" s="22">
        <v>23</v>
      </c>
      <c r="B31" s="31" t="s">
        <v>38</v>
      </c>
      <c r="C31" s="31" t="s">
        <v>64</v>
      </c>
      <c r="D31" s="38">
        <v>2499756</v>
      </c>
      <c r="E31" s="38">
        <v>1000244</v>
      </c>
      <c r="F31" s="38">
        <v>49999370</v>
      </c>
      <c r="G31" s="38">
        <v>50000630</v>
      </c>
      <c r="H31" s="38">
        <v>0</v>
      </c>
      <c r="I31" s="52">
        <v>0</v>
      </c>
      <c r="J31" s="48">
        <f>'[1]23'!$H$32</f>
        <v>0.65916232557823751</v>
      </c>
      <c r="K31" s="49" t="s">
        <v>53</v>
      </c>
      <c r="M31" s="20"/>
      <c r="N31" s="20"/>
      <c r="O31" s="20"/>
      <c r="P31" s="20"/>
      <c r="Q31" s="9"/>
      <c r="W31" s="18"/>
      <c r="X31" s="18"/>
      <c r="Z31" s="2"/>
      <c r="AA31" s="2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</row>
    <row r="32" spans="1:53" ht="55.8" x14ac:dyDescent="0.3">
      <c r="A32" s="22">
        <v>21</v>
      </c>
      <c r="B32" s="31" t="s">
        <v>39</v>
      </c>
      <c r="C32" s="31" t="s">
        <v>65</v>
      </c>
      <c r="D32" s="38">
        <v>1123032</v>
      </c>
      <c r="E32" s="38">
        <v>374344</v>
      </c>
      <c r="F32" s="38">
        <v>0</v>
      </c>
      <c r="G32" s="38">
        <v>0</v>
      </c>
      <c r="H32" s="38">
        <v>0</v>
      </c>
      <c r="I32" s="52">
        <v>0</v>
      </c>
      <c r="J32" s="48">
        <f>'[1]21'!$H$32</f>
        <v>0.65244091122440739</v>
      </c>
      <c r="K32" s="49" t="s">
        <v>53</v>
      </c>
      <c r="M32" s="20"/>
      <c r="N32" s="20"/>
      <c r="O32" s="20"/>
      <c r="P32" s="20"/>
      <c r="Q32" s="9"/>
      <c r="W32"/>
      <c r="X32"/>
      <c r="Z32" s="2"/>
      <c r="AA32" s="2"/>
    </row>
    <row r="33" spans="1:27" ht="55.8" x14ac:dyDescent="0.3">
      <c r="A33" s="22">
        <v>24</v>
      </c>
      <c r="B33" s="31" t="s">
        <v>40</v>
      </c>
      <c r="C33" s="31" t="s">
        <v>66</v>
      </c>
      <c r="D33" s="38">
        <v>2499974</v>
      </c>
      <c r="E33" s="38">
        <v>2383491</v>
      </c>
      <c r="F33" s="38">
        <v>30028047</v>
      </c>
      <c r="G33" s="38">
        <v>31149813</v>
      </c>
      <c r="H33" s="38">
        <v>0</v>
      </c>
      <c r="I33" s="52">
        <v>0</v>
      </c>
      <c r="J33" s="48">
        <f>'[1]24'!$H$32</f>
        <v>0.63695710804317285</v>
      </c>
      <c r="K33" s="49" t="s">
        <v>53</v>
      </c>
      <c r="M33" s="20"/>
      <c r="N33" s="20"/>
      <c r="O33" s="20"/>
      <c r="P33" s="20"/>
      <c r="Q33" s="9"/>
      <c r="W33" s="2"/>
      <c r="X33" s="2"/>
      <c r="Z33" s="2"/>
      <c r="AA33" s="2"/>
    </row>
    <row r="34" spans="1:27" ht="55.8" x14ac:dyDescent="0.3">
      <c r="A34" s="22">
        <v>14</v>
      </c>
      <c r="B34" s="31" t="s">
        <v>41</v>
      </c>
      <c r="C34" s="31" t="s">
        <v>67</v>
      </c>
      <c r="D34" s="38">
        <v>2499508</v>
      </c>
      <c r="E34" s="38">
        <v>836006</v>
      </c>
      <c r="F34" s="38">
        <v>0</v>
      </c>
      <c r="G34" s="38">
        <v>0</v>
      </c>
      <c r="H34" s="38">
        <v>0</v>
      </c>
      <c r="I34" s="52">
        <v>0</v>
      </c>
      <c r="J34" s="48">
        <f>'[1]14'!$H$32</f>
        <v>0.63358865973203915</v>
      </c>
      <c r="K34" s="49" t="s">
        <v>53</v>
      </c>
      <c r="M34" s="27"/>
      <c r="N34" s="27"/>
      <c r="O34" s="28"/>
      <c r="P34" s="28"/>
      <c r="Q34" s="29"/>
    </row>
    <row r="35" spans="1:27" ht="55.8" x14ac:dyDescent="0.3">
      <c r="A35" s="22">
        <v>26</v>
      </c>
      <c r="B35" s="31" t="s">
        <v>42</v>
      </c>
      <c r="C35" s="31" t="s">
        <v>68</v>
      </c>
      <c r="D35" s="38">
        <v>1067385</v>
      </c>
      <c r="E35" s="38">
        <v>355795</v>
      </c>
      <c r="F35" s="38">
        <v>1569920</v>
      </c>
      <c r="G35" s="38">
        <v>1569920</v>
      </c>
      <c r="H35" s="38">
        <v>0</v>
      </c>
      <c r="I35" s="52">
        <v>0</v>
      </c>
      <c r="J35" s="48">
        <f>'[1]26'!$H$32</f>
        <v>0.63235747144336463</v>
      </c>
      <c r="K35" s="49" t="s">
        <v>53</v>
      </c>
    </row>
    <row r="36" spans="1:27" ht="55.8" x14ac:dyDescent="0.3">
      <c r="A36" s="22">
        <v>16</v>
      </c>
      <c r="B36" s="31" t="s">
        <v>43</v>
      </c>
      <c r="C36" s="31" t="s">
        <v>69</v>
      </c>
      <c r="D36" s="38">
        <v>1471467</v>
      </c>
      <c r="E36" s="38">
        <v>511907</v>
      </c>
      <c r="F36" s="38">
        <v>10868899</v>
      </c>
      <c r="G36" s="38">
        <v>10873699</v>
      </c>
      <c r="H36" s="38">
        <v>0</v>
      </c>
      <c r="I36" s="52">
        <v>0</v>
      </c>
      <c r="J36" s="48">
        <f>'[1]16'!$H$32</f>
        <v>0.61751218028192012</v>
      </c>
      <c r="K36" s="49" t="s">
        <v>53</v>
      </c>
    </row>
    <row r="37" spans="1:27" ht="55.8" x14ac:dyDescent="0.3">
      <c r="A37" s="22">
        <v>11</v>
      </c>
      <c r="B37" s="31" t="s">
        <v>44</v>
      </c>
      <c r="C37" s="31" t="s">
        <v>70</v>
      </c>
      <c r="D37" s="38">
        <v>2498100</v>
      </c>
      <c r="E37" s="38">
        <v>1136400</v>
      </c>
      <c r="F37" s="38">
        <v>30229350</v>
      </c>
      <c r="G37" s="38">
        <v>30399350</v>
      </c>
      <c r="H37" s="38">
        <v>0</v>
      </c>
      <c r="I37" s="52">
        <v>0</v>
      </c>
      <c r="J37" s="48">
        <f>'[1]11'!$H$32</f>
        <v>0.61687130485919162</v>
      </c>
      <c r="K37" s="49" t="s">
        <v>53</v>
      </c>
    </row>
    <row r="38" spans="1:27" ht="55.8" x14ac:dyDescent="0.3">
      <c r="A38" s="22">
        <v>8</v>
      </c>
      <c r="B38" s="31" t="s">
        <v>45</v>
      </c>
      <c r="C38" s="31" t="s">
        <v>71</v>
      </c>
      <c r="D38" s="38">
        <v>1371376</v>
      </c>
      <c r="E38" s="38">
        <v>457976</v>
      </c>
      <c r="F38" s="38">
        <v>4275240</v>
      </c>
      <c r="G38" s="38">
        <v>4275240</v>
      </c>
      <c r="H38" s="38">
        <v>0</v>
      </c>
      <c r="I38" s="52">
        <v>0</v>
      </c>
      <c r="J38" s="48">
        <f>'[1]8'!$H$32</f>
        <v>0.61234527387015214</v>
      </c>
      <c r="K38" s="49" t="s">
        <v>53</v>
      </c>
    </row>
    <row r="39" spans="1:27" ht="55.8" x14ac:dyDescent="0.3">
      <c r="A39" s="22">
        <v>2</v>
      </c>
      <c r="B39" s="31" t="s">
        <v>46</v>
      </c>
      <c r="C39" s="31" t="s">
        <v>72</v>
      </c>
      <c r="D39" s="38">
        <v>828225</v>
      </c>
      <c r="E39" s="38">
        <v>279870</v>
      </c>
      <c r="F39" s="38">
        <v>64000000</v>
      </c>
      <c r="G39" s="38">
        <v>64000000</v>
      </c>
      <c r="H39" s="38">
        <v>0</v>
      </c>
      <c r="I39" s="52">
        <v>0</v>
      </c>
      <c r="J39" s="48">
        <f>'[1]2'!$H$32</f>
        <v>0.58388165006146264</v>
      </c>
      <c r="K39" s="49" t="s">
        <v>53</v>
      </c>
    </row>
    <row r="40" spans="1:27" ht="55.8" x14ac:dyDescent="0.3">
      <c r="A40" s="22">
        <v>9</v>
      </c>
      <c r="B40" s="31" t="s">
        <v>47</v>
      </c>
      <c r="C40" s="31" t="s">
        <v>73</v>
      </c>
      <c r="D40" s="38">
        <v>747000</v>
      </c>
      <c r="E40" s="38">
        <v>249000</v>
      </c>
      <c r="F40" s="38">
        <v>1361813</v>
      </c>
      <c r="G40" s="38">
        <v>453750</v>
      </c>
      <c r="H40" s="38">
        <v>0</v>
      </c>
      <c r="I40" s="52">
        <v>0</v>
      </c>
      <c r="J40" s="48">
        <f>'[1]9'!$H$32</f>
        <v>0.56285717503364319</v>
      </c>
      <c r="K40" s="49" t="s">
        <v>53</v>
      </c>
    </row>
    <row r="41" spans="1:27" ht="55.8" x14ac:dyDescent="0.3">
      <c r="A41" s="22">
        <v>1</v>
      </c>
      <c r="B41" s="31" t="s">
        <v>48</v>
      </c>
      <c r="C41" s="31" t="s">
        <v>74</v>
      </c>
      <c r="D41" s="38">
        <v>355969</v>
      </c>
      <c r="E41" s="38">
        <v>125597</v>
      </c>
      <c r="F41" s="38">
        <v>2020160</v>
      </c>
      <c r="G41" s="38">
        <v>2020160</v>
      </c>
      <c r="H41" s="38">
        <v>0</v>
      </c>
      <c r="I41" s="52">
        <v>0</v>
      </c>
      <c r="J41" s="48">
        <f>'[1]1'!$H$32</f>
        <v>0.53702942830829026</v>
      </c>
      <c r="K41" s="49" t="s">
        <v>53</v>
      </c>
    </row>
    <row r="42" spans="1:27" ht="55.8" x14ac:dyDescent="0.3">
      <c r="A42" s="22">
        <v>13</v>
      </c>
      <c r="B42" s="31" t="s">
        <v>49</v>
      </c>
      <c r="C42" s="31" t="s">
        <v>75</v>
      </c>
      <c r="D42" s="38">
        <v>1045302</v>
      </c>
      <c r="E42" s="38">
        <v>972466</v>
      </c>
      <c r="F42" s="38">
        <v>0</v>
      </c>
      <c r="G42" s="38">
        <v>0</v>
      </c>
      <c r="H42" s="38">
        <v>0</v>
      </c>
      <c r="I42" s="52">
        <v>0</v>
      </c>
      <c r="J42" s="48">
        <f>'[1]13'!$H$32</f>
        <v>0.18595923261390887</v>
      </c>
      <c r="K42" s="49" t="s">
        <v>53</v>
      </c>
    </row>
    <row r="43" spans="1:27" ht="55.8" x14ac:dyDescent="0.3">
      <c r="A43" s="22">
        <v>31</v>
      </c>
      <c r="B43" s="31" t="s">
        <v>50</v>
      </c>
      <c r="C43" s="31" t="s">
        <v>76</v>
      </c>
      <c r="D43" s="38">
        <v>1000000</v>
      </c>
      <c r="E43" s="38">
        <v>1000000</v>
      </c>
      <c r="F43" s="38">
        <v>20000000</v>
      </c>
      <c r="G43" s="38">
        <v>20000000</v>
      </c>
      <c r="H43" s="38">
        <v>0</v>
      </c>
      <c r="I43" s="52">
        <v>0</v>
      </c>
      <c r="J43" s="48">
        <f>'[1]31'!$H$32</f>
        <v>6.4803608864536982E-2</v>
      </c>
      <c r="K43" s="49" t="s">
        <v>53</v>
      </c>
    </row>
    <row r="44" spans="1:27" x14ac:dyDescent="0.3">
      <c r="A44" s="39"/>
      <c r="B44" s="40"/>
      <c r="C44" s="40"/>
      <c r="D44" s="41"/>
      <c r="E44" s="41"/>
      <c r="F44" s="41"/>
      <c r="G44" s="41"/>
      <c r="H44" s="41"/>
      <c r="I44" s="42"/>
      <c r="J44" s="43"/>
      <c r="K44" s="44"/>
    </row>
    <row r="45" spans="1:27" ht="42" x14ac:dyDescent="0.3">
      <c r="A45" s="32"/>
      <c r="B45" s="26" t="s">
        <v>51</v>
      </c>
      <c r="C45" s="26"/>
      <c r="D45" s="33">
        <f>SUM(D9:D43)-D19</f>
        <v>54819064</v>
      </c>
      <c r="E45" s="33">
        <f>SUM(E9:E43)-E19</f>
        <v>34226595</v>
      </c>
      <c r="F45" s="33">
        <f t="shared" ref="F45:I45" si="3">SUM(F9:F43)-F19</f>
        <v>507790879</v>
      </c>
      <c r="G45" s="33">
        <f t="shared" si="3"/>
        <v>522145762</v>
      </c>
      <c r="H45" s="33">
        <f t="shared" si="3"/>
        <v>20259249</v>
      </c>
      <c r="I45" s="33">
        <f t="shared" si="3"/>
        <v>208283392</v>
      </c>
      <c r="J45" s="23"/>
      <c r="K45" s="24"/>
    </row>
  </sheetData>
  <mergeCells count="9">
    <mergeCell ref="A8:K8"/>
    <mergeCell ref="A20:K20"/>
    <mergeCell ref="A25:K25"/>
    <mergeCell ref="A1:K1"/>
    <mergeCell ref="A2:K2"/>
    <mergeCell ref="A3:K3"/>
    <mergeCell ref="A4:K4"/>
    <mergeCell ref="A5:K5"/>
    <mergeCell ref="A6:K6"/>
  </mergeCells>
  <conditionalFormatting sqref="V2:X2 AB2 AE2:BA2">
    <cfRule type="cellIs" dxfId="3" priority="4" operator="greaterThan">
      <formula>0.7</formula>
    </cfRule>
  </conditionalFormatting>
  <conditionalFormatting sqref="X2:X33">
    <cfRule type="duplicateValues" dxfId="2" priority="3"/>
  </conditionalFormatting>
  <conditionalFormatting sqref="Y1:Y1048576">
    <cfRule type="containsText" dxfId="1" priority="1" operator="containsText" text="None">
      <formula>NOT(ISERROR(SEARCH("None",Y1)))</formula>
    </cfRule>
    <cfRule type="containsText" dxfId="0" priority="2" operator="containsText" text="OK">
      <formula>NOT(ISERROR(SEARCH("OK",Y1)))</formula>
    </cfRule>
  </conditionalFormatting>
  <pageMargins left="0.7" right="0.7" top="0.75" bottom="0.75" header="0.3" footer="0.3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Monahan, Patricia@Energy</DisplayName>
        <AccountId>88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a3b740af6b7728da293039d35936088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1e29bf98bc4514591bc37b401a6819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2B7064-D0A3-45DB-B773-80026FCDA79A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5067c814-4b34-462c-a21d-c185ff6548d2"/>
    <ds:schemaRef ds:uri="785685f2-c2e1-4352-89aa-3faca8eaba52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1229091-34AB-4A6F-9E64-40C9CCCF57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04E63-6141-4C61-AD78-865636CE4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Lu, Jeffrey@Energy</dc:creator>
  <cp:keywords/>
  <dc:description/>
  <cp:lastModifiedBy>Angela Hockaday</cp:lastModifiedBy>
  <cp:revision/>
  <cp:lastPrinted>2023-09-20T00:38:30Z</cp:lastPrinted>
  <dcterms:created xsi:type="dcterms:W3CDTF">2023-09-06T17:36:47Z</dcterms:created>
  <dcterms:modified xsi:type="dcterms:W3CDTF">2023-09-29T14:45:05Z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