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updateLinks="never"/>
  <mc:AlternateContent xmlns:mc="http://schemas.openxmlformats.org/markup-compatibility/2006">
    <mc:Choice Requires="x15">
      <x15ac:absPath xmlns:x15ac="http://schemas.microsoft.com/office/spreadsheetml/2010/11/ac" url="https://caenergy.sharepoint.com/sites/CECCGL/Shared Documents/CGL Files/02 Grants/_ Grant Solicitations/GFO-23-305 FPIP 2024/2 Final Docs and Addenda/Current Docs/"/>
    </mc:Choice>
  </mc:AlternateContent>
  <xr:revisionPtr revIDLastSave="8" documentId="13_ncr:1_{31976463-D63B-4297-A489-C854BBAF4310}" xr6:coauthVersionLast="47" xr6:coauthVersionMax="47" xr10:uidLastSave="{C1CEA3F3-D92F-40A8-9B42-D785E36B4002}"/>
  <bookViews>
    <workbookView xWindow="-110" yWindow="-110" windowWidth="19420" windowHeight="10420" tabRatio="840" activeTab="5" xr2:uid="{00000000-000D-0000-FFFF-FFFF00000000}"/>
  </bookViews>
  <sheets>
    <sheet name="Read Me" sheetId="17" r:id="rId1"/>
    <sheet name="Project Info" sheetId="24" r:id="rId2"/>
    <sheet name="Inputs_General" sheetId="35" r:id="rId3"/>
    <sheet name="Inputs_Motors" sheetId="40" r:id="rId4"/>
    <sheet name="Inputs_Refrigerants" sheetId="42" r:id="rId5"/>
    <sheet name="Inputs_AB1550" sheetId="38" r:id="rId6"/>
    <sheet name="GHG Summary" sheetId="22" r:id="rId7"/>
    <sheet name="Co-benefits Summary" sheetId="28" r:id="rId8"/>
    <sheet name="Definitions -AND- Conversions" sheetId="29" r:id="rId9"/>
    <sheet name="Documentation" sheetId="26" r:id="rId10"/>
    <sheet name="CCIRTS &lt;HIDE&gt;" sheetId="44" r:id="rId11"/>
    <sheet name="Calculations &lt;HIDE&gt;" sheetId="33" r:id="rId12"/>
    <sheet name="Emission Factors &lt;HIDE&gt;" sheetId="32" r:id="rId13"/>
    <sheet name="Fuel Prices &lt;HIDE&gt;" sheetId="39" r:id="rId14"/>
    <sheet name="Defaults &lt;HIDE&gt;" sheetId="31" r:id="rId15"/>
  </sheets>
  <externalReferences>
    <externalReference r:id="rId16"/>
    <externalReference r:id="rId17"/>
  </externalReferences>
  <definedNames>
    <definedName name="_ftnref2" localSheetId="13">'Fuel Prices &lt;HIDE&gt;'!$B$25</definedName>
    <definedName name="_Toc525572044" localSheetId="13">'Fuel Prices &lt;HIDE&gt;'!$B$16</definedName>
    <definedName name="BCS">'[1]Other '!$J$17:$J$18</definedName>
    <definedName name="County">'[1]Other '!$A$2:$A$59</definedName>
    <definedName name="Fuels">'[1]Other '!$F$2:$F$8</definedName>
    <definedName name="Hundred">'[1]Other '!$E$17:$E$37</definedName>
    <definedName name="LOCAL_MYSQL_DATE_FORMAT"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onanaerobic">'[1]Other '!$C$2:$C$15</definedName>
    <definedName name="_xlnm.Print_Area" localSheetId="11">'Calculations &lt;HIDE&gt;'!$A$1:$E$61</definedName>
    <definedName name="_xlnm.Print_Area" localSheetId="7">'Co-benefits Summary'!$B$1:$E$33</definedName>
    <definedName name="_xlnm.Print_Area" localSheetId="9">Documentation!$A$1:$G$51</definedName>
    <definedName name="_xlnm.Print_Area" localSheetId="13">'Fuel Prices &lt;HIDE&gt;'!$A$1:$F$36</definedName>
    <definedName name="_xlnm.Print_Area" localSheetId="6">'GHG Summary'!$B$1:$C$24</definedName>
    <definedName name="_xlnm.Print_Area" localSheetId="5">Inputs_AB1550!$A$1:$F$46</definedName>
    <definedName name="_xlnm.Print_Area" localSheetId="1">'Project Info'!$B$1:$F$43</definedName>
    <definedName name="solsep">'[1]Other '!$J$31:$J$38</definedName>
    <definedName name="sources">'[1]Other '!$J$23:$J$26</definedName>
    <definedName name="yes">'[1]Other '!$J$28:$J$29</definedName>
    <definedName name="YN">'[1]Other '!$J$28:$J$29</definedName>
  </definedNames>
  <calcPr calcId="191028"/>
  <customWorkbookViews>
    <customWorkbookView name="Jimmy Steele - Personal View" guid="{DEDCE137-B42D-4581-9621-E878B14CB7C9}" mergeInterval="0" personalView="1" maximized="1" xWindow="-8" yWindow="-8" windowWidth="1936" windowHeight="117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5" i="35" l="1"/>
  <c r="D38" i="33" l="1"/>
  <c r="C37" i="33"/>
  <c r="B18" i="33"/>
  <c r="B19" i="33"/>
  <c r="C19" i="33" s="1"/>
  <c r="B20" i="33"/>
  <c r="C20" i="33" s="1"/>
  <c r="B21" i="33"/>
  <c r="B22" i="33"/>
  <c r="B23" i="33"/>
  <c r="B24" i="33"/>
  <c r="B25" i="33"/>
  <c r="B26" i="33"/>
  <c r="B27" i="33"/>
  <c r="B28" i="33"/>
  <c r="B29" i="33"/>
  <c r="B30" i="33"/>
  <c r="B31" i="33"/>
  <c r="B32" i="33"/>
  <c r="B33" i="33"/>
  <c r="B34" i="33"/>
  <c r="B35" i="33"/>
  <c r="B36" i="33"/>
  <c r="B17" i="33"/>
  <c r="C20" i="39"/>
  <c r="D16" i="32"/>
  <c r="D12" i="32"/>
  <c r="D13" i="32" s="1"/>
  <c r="D14" i="32" s="1"/>
  <c r="R16" i="35" l="1"/>
  <c r="V16" i="35"/>
  <c r="C18" i="33" s="1"/>
  <c r="W16" i="35"/>
  <c r="R17" i="35"/>
  <c r="V17" i="35"/>
  <c r="W17" i="35"/>
  <c r="D19" i="33" s="1"/>
  <c r="R18" i="35"/>
  <c r="V18" i="35"/>
  <c r="W18" i="35"/>
  <c r="D20" i="33" s="1"/>
  <c r="R19" i="35"/>
  <c r="V19" i="35"/>
  <c r="C21" i="33" s="1"/>
  <c r="W19" i="35"/>
  <c r="D21" i="33" s="1"/>
  <c r="R20" i="35"/>
  <c r="V20" i="35"/>
  <c r="C22" i="33" s="1"/>
  <c r="W20" i="35"/>
  <c r="D22" i="33" s="1"/>
  <c r="R21" i="35"/>
  <c r="V21" i="35"/>
  <c r="C23" i="33" s="1"/>
  <c r="W21" i="35"/>
  <c r="D23" i="33" s="1"/>
  <c r="R22" i="35"/>
  <c r="V22" i="35"/>
  <c r="C24" i="33" s="1"/>
  <c r="W22" i="35"/>
  <c r="D24" i="33" s="1"/>
  <c r="R23" i="35"/>
  <c r="V23" i="35"/>
  <c r="C25" i="33" s="1"/>
  <c r="W23" i="35"/>
  <c r="D25" i="33" s="1"/>
  <c r="R24" i="35"/>
  <c r="V24" i="35"/>
  <c r="C26" i="33" s="1"/>
  <c r="W24" i="35"/>
  <c r="D26" i="33" s="1"/>
  <c r="R25" i="35"/>
  <c r="V25" i="35"/>
  <c r="C27" i="33" s="1"/>
  <c r="W25" i="35"/>
  <c r="D27" i="33" s="1"/>
  <c r="R26" i="35"/>
  <c r="V26" i="35"/>
  <c r="C28" i="33" s="1"/>
  <c r="W26" i="35"/>
  <c r="D28" i="33" s="1"/>
  <c r="R27" i="35"/>
  <c r="V27" i="35"/>
  <c r="C29" i="33" s="1"/>
  <c r="W27" i="35"/>
  <c r="D29" i="33" s="1"/>
  <c r="R28" i="35"/>
  <c r="V28" i="35"/>
  <c r="C30" i="33" s="1"/>
  <c r="W28" i="35"/>
  <c r="D30" i="33" s="1"/>
  <c r="R29" i="35"/>
  <c r="V29" i="35"/>
  <c r="C31" i="33" s="1"/>
  <c r="W29" i="35"/>
  <c r="D31" i="33" s="1"/>
  <c r="R30" i="35"/>
  <c r="V30" i="35"/>
  <c r="C32" i="33" s="1"/>
  <c r="W30" i="35"/>
  <c r="D32" i="33" s="1"/>
  <c r="R31" i="35"/>
  <c r="V31" i="35"/>
  <c r="C33" i="33" s="1"/>
  <c r="W31" i="35"/>
  <c r="D33" i="33" s="1"/>
  <c r="R32" i="35"/>
  <c r="V32" i="35"/>
  <c r="C34" i="33" s="1"/>
  <c r="W32" i="35"/>
  <c r="D34" i="33" s="1"/>
  <c r="R33" i="35"/>
  <c r="V33" i="35"/>
  <c r="C35" i="33" s="1"/>
  <c r="W33" i="35"/>
  <c r="D35" i="33" s="1"/>
  <c r="R34" i="35"/>
  <c r="V34" i="35"/>
  <c r="W34" i="35"/>
  <c r="D36" i="33" s="1"/>
  <c r="M17" i="42"/>
  <c r="M18" i="42"/>
  <c r="M19" i="42"/>
  <c r="M20" i="42"/>
  <c r="M21" i="42"/>
  <c r="M22" i="42"/>
  <c r="M23" i="42"/>
  <c r="M24" i="42"/>
  <c r="M25" i="42"/>
  <c r="M26" i="42"/>
  <c r="M27" i="42"/>
  <c r="M28" i="42"/>
  <c r="M29" i="42"/>
  <c r="M30" i="42"/>
  <c r="M31" i="42"/>
  <c r="M32" i="42"/>
  <c r="M33" i="42"/>
  <c r="M34" i="42"/>
  <c r="M16" i="42"/>
  <c r="M15" i="42"/>
  <c r="L16" i="42"/>
  <c r="L17" i="42"/>
  <c r="L18" i="42"/>
  <c r="L19" i="42"/>
  <c r="L20" i="42"/>
  <c r="L21" i="42"/>
  <c r="L22" i="42"/>
  <c r="L23" i="42"/>
  <c r="L24" i="42"/>
  <c r="L25" i="42"/>
  <c r="L26" i="42"/>
  <c r="L27" i="42"/>
  <c r="L28" i="42"/>
  <c r="L29" i="42"/>
  <c r="L30" i="42"/>
  <c r="L31" i="42"/>
  <c r="L32" i="42"/>
  <c r="L33" i="42"/>
  <c r="L34" i="42"/>
  <c r="L15" i="42"/>
  <c r="C44" i="33" l="1"/>
  <c r="D44" i="33"/>
  <c r="W86" i="40"/>
  <c r="X16" i="40"/>
  <c r="W16" i="40"/>
  <c r="C13" i="22"/>
  <c r="C12" i="22"/>
  <c r="C11" i="22"/>
  <c r="C10" i="22"/>
  <c r="Q3" i="44" l="1"/>
  <c r="Q5" i="44"/>
  <c r="Q6" i="44"/>
  <c r="Q7" i="44"/>
  <c r="Q8" i="44"/>
  <c r="Q9" i="44"/>
  <c r="Q10" i="44"/>
  <c r="Q11" i="44"/>
  <c r="Q12" i="44"/>
  <c r="Q13" i="44"/>
  <c r="Q14" i="44"/>
  <c r="Q15" i="44"/>
  <c r="Q16" i="44"/>
  <c r="Q17" i="44"/>
  <c r="Q18" i="44"/>
  <c r="Q19" i="44"/>
  <c r="Q20" i="44"/>
  <c r="Q21" i="44"/>
  <c r="Q22" i="44"/>
  <c r="Q23" i="44"/>
  <c r="Q24" i="44"/>
  <c r="Q25" i="44"/>
  <c r="Q26" i="44"/>
  <c r="Q27" i="44"/>
  <c r="Q28" i="44"/>
  <c r="Q29" i="44"/>
  <c r="Q30" i="44"/>
  <c r="Q31" i="44"/>
  <c r="Q32" i="44"/>
  <c r="C43" i="38" l="1"/>
  <c r="C44" i="38"/>
  <c r="C45" i="38"/>
  <c r="C11" i="33" l="1"/>
  <c r="C12" i="33" s="1"/>
  <c r="I26" i="29"/>
  <c r="F26" i="29"/>
  <c r="C59" i="33" l="1"/>
  <c r="L3" i="44"/>
  <c r="L4" i="44"/>
  <c r="L5" i="44"/>
  <c r="L6" i="44"/>
  <c r="L7" i="44"/>
  <c r="L8" i="44"/>
  <c r="L9" i="44"/>
  <c r="L10" i="44"/>
  <c r="L11" i="44"/>
  <c r="L12" i="44"/>
  <c r="L13" i="44"/>
  <c r="L14" i="44"/>
  <c r="L15" i="44"/>
  <c r="L16" i="44"/>
  <c r="L17" i="44"/>
  <c r="L18" i="44"/>
  <c r="L19" i="44"/>
  <c r="L20" i="44"/>
  <c r="L21" i="44"/>
  <c r="L22" i="44"/>
  <c r="L23" i="44"/>
  <c r="L24" i="44"/>
  <c r="L25" i="44"/>
  <c r="L26" i="44"/>
  <c r="L27" i="44"/>
  <c r="L28" i="44"/>
  <c r="L29" i="44"/>
  <c r="L30" i="44"/>
  <c r="L31" i="44"/>
  <c r="L32" i="44"/>
  <c r="T7" i="44" l="1"/>
  <c r="T8" i="44"/>
  <c r="T9" i="44"/>
  <c r="T10" i="44"/>
  <c r="T11" i="44"/>
  <c r="T12" i="44"/>
  <c r="T13" i="44"/>
  <c r="T14" i="44"/>
  <c r="T15" i="44"/>
  <c r="T16" i="44"/>
  <c r="T17" i="44"/>
  <c r="T18" i="44"/>
  <c r="T19" i="44"/>
  <c r="T20" i="44"/>
  <c r="T21" i="44"/>
  <c r="T22" i="44"/>
  <c r="T23" i="44"/>
  <c r="T24" i="44"/>
  <c r="T25" i="44"/>
  <c r="T26" i="44"/>
  <c r="T27" i="44"/>
  <c r="T28" i="44"/>
  <c r="T29" i="44"/>
  <c r="T30" i="44"/>
  <c r="T31" i="44"/>
  <c r="T32" i="44"/>
  <c r="O3" i="44"/>
  <c r="O4" i="44"/>
  <c r="O5" i="44"/>
  <c r="O7" i="44"/>
  <c r="O8" i="44"/>
  <c r="O9" i="44"/>
  <c r="O10" i="44"/>
  <c r="O11" i="44"/>
  <c r="O12" i="44"/>
  <c r="O13" i="44"/>
  <c r="O14" i="44"/>
  <c r="O15" i="44"/>
  <c r="O16" i="44"/>
  <c r="O17" i="44"/>
  <c r="O18" i="44"/>
  <c r="O19" i="44"/>
  <c r="O20" i="44"/>
  <c r="O21" i="44"/>
  <c r="O22" i="44"/>
  <c r="O23" i="44"/>
  <c r="O24" i="44"/>
  <c r="O25" i="44"/>
  <c r="O26" i="44"/>
  <c r="O27" i="44"/>
  <c r="O28" i="44"/>
  <c r="O29" i="44"/>
  <c r="O30" i="44"/>
  <c r="O31" i="44"/>
  <c r="O32" i="44"/>
  <c r="N4" i="44"/>
  <c r="N5" i="44"/>
  <c r="N6" i="44"/>
  <c r="N7" i="44"/>
  <c r="N8" i="44"/>
  <c r="N9" i="44"/>
  <c r="N10" i="44"/>
  <c r="N11" i="44"/>
  <c r="N12" i="44"/>
  <c r="N13" i="44"/>
  <c r="N14" i="44"/>
  <c r="N15" i="44"/>
  <c r="N16" i="44"/>
  <c r="N17" i="44"/>
  <c r="N18" i="44"/>
  <c r="N19" i="44"/>
  <c r="N20" i="44"/>
  <c r="N21" i="44"/>
  <c r="N22" i="44"/>
  <c r="N23" i="44"/>
  <c r="N24" i="44"/>
  <c r="N25" i="44"/>
  <c r="N26" i="44"/>
  <c r="N27" i="44"/>
  <c r="N28" i="44"/>
  <c r="N29" i="44"/>
  <c r="N30" i="44"/>
  <c r="N31" i="44"/>
  <c r="N32" i="44"/>
  <c r="AN5" i="44"/>
  <c r="AN10" i="44"/>
  <c r="AN16" i="44"/>
  <c r="AN21" i="44"/>
  <c r="AN22" i="44"/>
  <c r="AN23" i="44"/>
  <c r="AN24" i="44"/>
  <c r="AN25" i="44"/>
  <c r="AN26" i="44"/>
  <c r="AN27" i="44"/>
  <c r="AN28" i="44"/>
  <c r="AN29" i="44"/>
  <c r="AN30" i="44"/>
  <c r="AN31" i="44"/>
  <c r="AN32" i="44"/>
  <c r="AM4" i="44"/>
  <c r="AM9" i="44"/>
  <c r="AM15" i="44"/>
  <c r="AM20" i="44"/>
  <c r="AM21" i="44"/>
  <c r="AM22" i="44"/>
  <c r="AM23" i="44"/>
  <c r="AM24" i="44"/>
  <c r="AM25" i="44"/>
  <c r="AM26" i="44"/>
  <c r="AM27" i="44"/>
  <c r="AM28" i="44"/>
  <c r="AM29" i="44"/>
  <c r="AM30" i="44"/>
  <c r="AM31" i="44"/>
  <c r="AM32" i="44"/>
  <c r="AL6" i="44"/>
  <c r="AL11" i="44"/>
  <c r="AL17" i="44"/>
  <c r="AL22" i="44"/>
  <c r="AL23" i="44"/>
  <c r="AL24" i="44"/>
  <c r="AL25" i="44"/>
  <c r="AL26" i="44"/>
  <c r="AL27" i="44"/>
  <c r="AL28" i="44"/>
  <c r="AL29" i="44"/>
  <c r="AL30" i="44"/>
  <c r="AL31" i="44"/>
  <c r="AL32" i="44"/>
  <c r="AK7" i="44"/>
  <c r="AK12" i="44"/>
  <c r="AK18" i="44"/>
  <c r="AK23" i="44"/>
  <c r="AK24" i="44"/>
  <c r="AK25" i="44"/>
  <c r="AK26" i="44"/>
  <c r="AK27" i="44"/>
  <c r="AK28" i="44"/>
  <c r="AK29" i="44"/>
  <c r="AK30" i="44"/>
  <c r="AK31" i="44"/>
  <c r="AK32" i="44"/>
  <c r="AJ7" i="44"/>
  <c r="AJ12" i="44"/>
  <c r="AJ18" i="44"/>
  <c r="AJ23" i="44"/>
  <c r="AJ24" i="44"/>
  <c r="AJ25" i="44"/>
  <c r="AJ26" i="44"/>
  <c r="AJ27" i="44"/>
  <c r="AJ28" i="44"/>
  <c r="AJ29" i="44"/>
  <c r="AJ30" i="44"/>
  <c r="AJ31" i="44"/>
  <c r="AJ32" i="44"/>
  <c r="AG8" i="44"/>
  <c r="AG13" i="44"/>
  <c r="AG19" i="44"/>
  <c r="AG24" i="44"/>
  <c r="AG25" i="44"/>
  <c r="AG26" i="44"/>
  <c r="AG27" i="44"/>
  <c r="AG28" i="44"/>
  <c r="AG29" i="44"/>
  <c r="AG30" i="44"/>
  <c r="AG31" i="44"/>
  <c r="AG32" i="44"/>
  <c r="AF6" i="44"/>
  <c r="AF7" i="44"/>
  <c r="AF8" i="44"/>
  <c r="AF9" i="44"/>
  <c r="AF10" i="44"/>
  <c r="AF11" i="44"/>
  <c r="AF12" i="44"/>
  <c r="AF17" i="44"/>
  <c r="AF18" i="44"/>
  <c r="AF19" i="44"/>
  <c r="AF20" i="44"/>
  <c r="AF21" i="44"/>
  <c r="AF22" i="44"/>
  <c r="AF23" i="44"/>
  <c r="AF24" i="44"/>
  <c r="AF25" i="44"/>
  <c r="AF26" i="44"/>
  <c r="AF27" i="44"/>
  <c r="AF28" i="44"/>
  <c r="AF29" i="44"/>
  <c r="AF30" i="44"/>
  <c r="AF31" i="44"/>
  <c r="AF32" i="44"/>
  <c r="AE5" i="44"/>
  <c r="AE6" i="44"/>
  <c r="AE7" i="44"/>
  <c r="AE8" i="44"/>
  <c r="AE9" i="44"/>
  <c r="AE10" i="44"/>
  <c r="AE11" i="44"/>
  <c r="AE16" i="44"/>
  <c r="AE17" i="44"/>
  <c r="AE18" i="44"/>
  <c r="AE19" i="44"/>
  <c r="AE20" i="44"/>
  <c r="AE21" i="44"/>
  <c r="AE22" i="44"/>
  <c r="AE23" i="44"/>
  <c r="AE24" i="44"/>
  <c r="AE25" i="44"/>
  <c r="AE26" i="44"/>
  <c r="AE27" i="44"/>
  <c r="AE28" i="44"/>
  <c r="AE29" i="44"/>
  <c r="AE30" i="44"/>
  <c r="AE31" i="44"/>
  <c r="AE32" i="44"/>
  <c r="AD7" i="44"/>
  <c r="AD8" i="44"/>
  <c r="AD9" i="44"/>
  <c r="AD10" i="44"/>
  <c r="AD11" i="44"/>
  <c r="AD12" i="44"/>
  <c r="AD13" i="44"/>
  <c r="AD18" i="44"/>
  <c r="AD19" i="44"/>
  <c r="AD20" i="44"/>
  <c r="AD21" i="44"/>
  <c r="AD22" i="44"/>
  <c r="AD23" i="44"/>
  <c r="AD24" i="44"/>
  <c r="AD25" i="44"/>
  <c r="AD26" i="44"/>
  <c r="AD27" i="44"/>
  <c r="AD28" i="44"/>
  <c r="AD29" i="44"/>
  <c r="AD30" i="44"/>
  <c r="AD31" i="44"/>
  <c r="AD32" i="44"/>
  <c r="AB5" i="44"/>
  <c r="AB6" i="44"/>
  <c r="AB7" i="44"/>
  <c r="AB8" i="44"/>
  <c r="AB9" i="44"/>
  <c r="AB10" i="44"/>
  <c r="AB11" i="44"/>
  <c r="AB16" i="44"/>
  <c r="AB17" i="44"/>
  <c r="AB18" i="44"/>
  <c r="AB19" i="44"/>
  <c r="AB20" i="44"/>
  <c r="AB21" i="44"/>
  <c r="AB22" i="44"/>
  <c r="AB23" i="44"/>
  <c r="AB24" i="44"/>
  <c r="AB25" i="44"/>
  <c r="AB26" i="44"/>
  <c r="AB27" i="44"/>
  <c r="AB28" i="44"/>
  <c r="AB29" i="44"/>
  <c r="AB30" i="44"/>
  <c r="AB31" i="44"/>
  <c r="AB32" i="44"/>
  <c r="AC6" i="44"/>
  <c r="AC7" i="44"/>
  <c r="AC8" i="44"/>
  <c r="AC9" i="44"/>
  <c r="AC10" i="44"/>
  <c r="AC11" i="44"/>
  <c r="AC12" i="44"/>
  <c r="AC17" i="44"/>
  <c r="AC18" i="44"/>
  <c r="AC19" i="44"/>
  <c r="AC20" i="44"/>
  <c r="AC21" i="44"/>
  <c r="AC22" i="44"/>
  <c r="AC23" i="44"/>
  <c r="AC24" i="44"/>
  <c r="AC25" i="44"/>
  <c r="AC26" i="44"/>
  <c r="AC27" i="44"/>
  <c r="AC28" i="44"/>
  <c r="AC29" i="44"/>
  <c r="AC30" i="44"/>
  <c r="AC31" i="44"/>
  <c r="AC32" i="44"/>
  <c r="AA7" i="44"/>
  <c r="AA8" i="44"/>
  <c r="AA9" i="44"/>
  <c r="AA10" i="44"/>
  <c r="AA11" i="44"/>
  <c r="AA12" i="44"/>
  <c r="AA13" i="44"/>
  <c r="AA18" i="44"/>
  <c r="AA19" i="44"/>
  <c r="AA20" i="44"/>
  <c r="AA21" i="44"/>
  <c r="AA22" i="44"/>
  <c r="AA23" i="44"/>
  <c r="AA24" i="44"/>
  <c r="AA25" i="44"/>
  <c r="AA26" i="44"/>
  <c r="AA27" i="44"/>
  <c r="AA28" i="44"/>
  <c r="AA29" i="44"/>
  <c r="AA30" i="44"/>
  <c r="AA31" i="44"/>
  <c r="AA32" i="44"/>
  <c r="S3" i="44"/>
  <c r="S4" i="44"/>
  <c r="S5" i="44"/>
  <c r="S6" i="44"/>
  <c r="S7" i="44"/>
  <c r="S8" i="44"/>
  <c r="S9" i="44"/>
  <c r="S10" i="44"/>
  <c r="S11" i="44"/>
  <c r="S12" i="44"/>
  <c r="S13" i="44"/>
  <c r="S14" i="44"/>
  <c r="S15" i="44"/>
  <c r="S16" i="44"/>
  <c r="S17" i="44"/>
  <c r="S18" i="44"/>
  <c r="S19" i="44"/>
  <c r="S20" i="44"/>
  <c r="S21" i="44"/>
  <c r="S22" i="44"/>
  <c r="S23" i="44"/>
  <c r="S24" i="44"/>
  <c r="S25" i="44"/>
  <c r="S26" i="44"/>
  <c r="S27" i="44"/>
  <c r="S28" i="44"/>
  <c r="S29" i="44"/>
  <c r="S30" i="44"/>
  <c r="S31" i="44"/>
  <c r="S32" i="44"/>
  <c r="G3" i="44"/>
  <c r="G4" i="44"/>
  <c r="G5" i="44"/>
  <c r="G6" i="44"/>
  <c r="G7" i="44"/>
  <c r="G8" i="44"/>
  <c r="G9" i="44"/>
  <c r="G10" i="44"/>
  <c r="G11" i="44"/>
  <c r="G13" i="44"/>
  <c r="G14" i="44"/>
  <c r="G15" i="44"/>
  <c r="G16" i="44"/>
  <c r="G17" i="44"/>
  <c r="G18" i="44"/>
  <c r="G19" i="44"/>
  <c r="G20" i="44"/>
  <c r="G21" i="44"/>
  <c r="G22" i="44"/>
  <c r="G23" i="44"/>
  <c r="G24" i="44"/>
  <c r="G25" i="44"/>
  <c r="G26" i="44"/>
  <c r="G27" i="44"/>
  <c r="G28" i="44"/>
  <c r="G29" i="44"/>
  <c r="G30" i="44"/>
  <c r="G31" i="44"/>
  <c r="G32" i="44"/>
  <c r="D3" i="44"/>
  <c r="BC3" i="44"/>
  <c r="BD3" i="44"/>
  <c r="BE3" i="44"/>
  <c r="BF3" i="44"/>
  <c r="BG3" i="44"/>
  <c r="BH3" i="44"/>
  <c r="BJ3" i="44"/>
  <c r="BK3" i="44"/>
  <c r="BL3" i="44"/>
  <c r="BM3" i="44"/>
  <c r="BN3" i="44"/>
  <c r="BO3" i="44"/>
  <c r="BP3" i="44"/>
  <c r="BC4" i="44"/>
  <c r="BD4" i="44"/>
  <c r="BE4" i="44"/>
  <c r="BF4" i="44"/>
  <c r="BG4" i="44"/>
  <c r="BH4" i="44"/>
  <c r="BJ4" i="44"/>
  <c r="BK4" i="44"/>
  <c r="BL4" i="44"/>
  <c r="BM4" i="44"/>
  <c r="BN4" i="44"/>
  <c r="BO4" i="44"/>
  <c r="BP4" i="44"/>
  <c r="BC5" i="44"/>
  <c r="BD5" i="44"/>
  <c r="BE5" i="44"/>
  <c r="BF5" i="44"/>
  <c r="BG5" i="44"/>
  <c r="BH5" i="44"/>
  <c r="BJ5" i="44"/>
  <c r="BK5" i="44"/>
  <c r="BL5" i="44"/>
  <c r="BM5" i="44"/>
  <c r="BN5" i="44"/>
  <c r="BO5" i="44"/>
  <c r="BP5" i="44"/>
  <c r="BC6" i="44"/>
  <c r="BD6" i="44"/>
  <c r="BE6" i="44"/>
  <c r="BF6" i="44"/>
  <c r="BG6" i="44"/>
  <c r="BH6" i="44"/>
  <c r="BJ6" i="44"/>
  <c r="BK6" i="44"/>
  <c r="BL6" i="44"/>
  <c r="BM6" i="44"/>
  <c r="BN6" i="44"/>
  <c r="BO6" i="44"/>
  <c r="BP6" i="44"/>
  <c r="BC7" i="44"/>
  <c r="BD7" i="44"/>
  <c r="BE7" i="44"/>
  <c r="BF7" i="44"/>
  <c r="BG7" i="44"/>
  <c r="BH7" i="44"/>
  <c r="BJ7" i="44"/>
  <c r="BK7" i="44"/>
  <c r="BL7" i="44"/>
  <c r="BM7" i="44"/>
  <c r="BN7" i="44"/>
  <c r="BO7" i="44"/>
  <c r="BP7" i="44"/>
  <c r="BC8" i="44"/>
  <c r="BD8" i="44"/>
  <c r="BE8" i="44"/>
  <c r="BF8" i="44"/>
  <c r="BG8" i="44"/>
  <c r="BH8" i="44"/>
  <c r="BJ8" i="44"/>
  <c r="BK8" i="44"/>
  <c r="BL8" i="44"/>
  <c r="BM8" i="44"/>
  <c r="BN8" i="44"/>
  <c r="BO8" i="44"/>
  <c r="BP8" i="44"/>
  <c r="BC9" i="44"/>
  <c r="BD9" i="44"/>
  <c r="BE9" i="44"/>
  <c r="BF9" i="44"/>
  <c r="BG9" i="44"/>
  <c r="BH9" i="44"/>
  <c r="BJ9" i="44"/>
  <c r="BK9" i="44"/>
  <c r="BL9" i="44"/>
  <c r="BM9" i="44"/>
  <c r="BN9" i="44"/>
  <c r="BO9" i="44"/>
  <c r="BP9" i="44"/>
  <c r="BC10" i="44"/>
  <c r="BD10" i="44"/>
  <c r="BE10" i="44"/>
  <c r="BF10" i="44"/>
  <c r="BG10" i="44"/>
  <c r="BH10" i="44"/>
  <c r="BJ10" i="44"/>
  <c r="BK10" i="44"/>
  <c r="BL10" i="44"/>
  <c r="BM10" i="44"/>
  <c r="BN10" i="44"/>
  <c r="BO10" i="44"/>
  <c r="BP10" i="44"/>
  <c r="BC11" i="44"/>
  <c r="BD11" i="44"/>
  <c r="BE11" i="44"/>
  <c r="BF11" i="44"/>
  <c r="BG11" i="44"/>
  <c r="BH11" i="44"/>
  <c r="BJ11" i="44"/>
  <c r="BK11" i="44"/>
  <c r="BL11" i="44"/>
  <c r="BM11" i="44"/>
  <c r="BN11" i="44"/>
  <c r="BO11" i="44"/>
  <c r="BP11" i="44"/>
  <c r="BC12" i="44"/>
  <c r="BD12" i="44"/>
  <c r="BE12" i="44"/>
  <c r="BF12" i="44"/>
  <c r="BG12" i="44"/>
  <c r="BH12" i="44"/>
  <c r="BJ12" i="44"/>
  <c r="BK12" i="44"/>
  <c r="BL12" i="44"/>
  <c r="BM12" i="44"/>
  <c r="BN12" i="44"/>
  <c r="BO12" i="44"/>
  <c r="BP12" i="44"/>
  <c r="BC13" i="44"/>
  <c r="BD13" i="44"/>
  <c r="BE13" i="44"/>
  <c r="BF13" i="44"/>
  <c r="BG13" i="44"/>
  <c r="BH13" i="44"/>
  <c r="BJ13" i="44"/>
  <c r="BK13" i="44"/>
  <c r="BL13" i="44"/>
  <c r="BM13" i="44"/>
  <c r="BN13" i="44"/>
  <c r="BO13" i="44"/>
  <c r="BP13" i="44"/>
  <c r="BC14" i="44"/>
  <c r="BD14" i="44"/>
  <c r="BE14" i="44"/>
  <c r="BF14" i="44"/>
  <c r="BG14" i="44"/>
  <c r="BH14" i="44"/>
  <c r="BJ14" i="44"/>
  <c r="BK14" i="44"/>
  <c r="BL14" i="44"/>
  <c r="BM14" i="44"/>
  <c r="BN14" i="44"/>
  <c r="BO14" i="44"/>
  <c r="BP14" i="44"/>
  <c r="BC15" i="44"/>
  <c r="BD15" i="44"/>
  <c r="BE15" i="44"/>
  <c r="BF15" i="44"/>
  <c r="BG15" i="44"/>
  <c r="BH15" i="44"/>
  <c r="BJ15" i="44"/>
  <c r="BK15" i="44"/>
  <c r="BL15" i="44"/>
  <c r="BM15" i="44"/>
  <c r="BN15" i="44"/>
  <c r="BO15" i="44"/>
  <c r="BP15" i="44"/>
  <c r="BC16" i="44"/>
  <c r="BD16" i="44"/>
  <c r="BE16" i="44"/>
  <c r="BF16" i="44"/>
  <c r="BG16" i="44"/>
  <c r="BH16" i="44"/>
  <c r="BJ16" i="44"/>
  <c r="BK16" i="44"/>
  <c r="BL16" i="44"/>
  <c r="BM16" i="44"/>
  <c r="BN16" i="44"/>
  <c r="BO16" i="44"/>
  <c r="BP16" i="44"/>
  <c r="BC17" i="44"/>
  <c r="BD17" i="44"/>
  <c r="BE17" i="44"/>
  <c r="BF17" i="44"/>
  <c r="BG17" i="44"/>
  <c r="BH17" i="44"/>
  <c r="BJ17" i="44"/>
  <c r="BK17" i="44"/>
  <c r="BL17" i="44"/>
  <c r="BM17" i="44"/>
  <c r="BN17" i="44"/>
  <c r="BO17" i="44"/>
  <c r="BP17" i="44"/>
  <c r="BC18" i="44"/>
  <c r="BD18" i="44"/>
  <c r="BE18" i="44"/>
  <c r="BF18" i="44"/>
  <c r="BG18" i="44"/>
  <c r="BH18" i="44"/>
  <c r="BJ18" i="44"/>
  <c r="BK18" i="44"/>
  <c r="BL18" i="44"/>
  <c r="BM18" i="44"/>
  <c r="BN18" i="44"/>
  <c r="BO18" i="44"/>
  <c r="BP18" i="44"/>
  <c r="BC19" i="44"/>
  <c r="BD19" i="44"/>
  <c r="BE19" i="44"/>
  <c r="BF19" i="44"/>
  <c r="BG19" i="44"/>
  <c r="BH19" i="44"/>
  <c r="BJ19" i="44"/>
  <c r="BK19" i="44"/>
  <c r="BL19" i="44"/>
  <c r="BM19" i="44"/>
  <c r="BN19" i="44"/>
  <c r="BO19" i="44"/>
  <c r="BP19" i="44"/>
  <c r="BC20" i="44"/>
  <c r="BD20" i="44"/>
  <c r="BE20" i="44"/>
  <c r="BF20" i="44"/>
  <c r="BG20" i="44"/>
  <c r="BH20" i="44"/>
  <c r="BJ20" i="44"/>
  <c r="BK20" i="44"/>
  <c r="BL20" i="44"/>
  <c r="BM20" i="44"/>
  <c r="BN20" i="44"/>
  <c r="BO20" i="44"/>
  <c r="BP20" i="44"/>
  <c r="BC21" i="44"/>
  <c r="BD21" i="44"/>
  <c r="BE21" i="44"/>
  <c r="BF21" i="44"/>
  <c r="BG21" i="44"/>
  <c r="BH21" i="44"/>
  <c r="BJ21" i="44"/>
  <c r="BK21" i="44"/>
  <c r="BL21" i="44"/>
  <c r="BM21" i="44"/>
  <c r="BN21" i="44"/>
  <c r="BO21" i="44"/>
  <c r="BP21" i="44"/>
  <c r="BC22" i="44"/>
  <c r="BD22" i="44"/>
  <c r="BE22" i="44"/>
  <c r="BF22" i="44"/>
  <c r="BG22" i="44"/>
  <c r="BH22" i="44"/>
  <c r="BJ22" i="44"/>
  <c r="BK22" i="44"/>
  <c r="BL22" i="44"/>
  <c r="BM22" i="44"/>
  <c r="BN22" i="44"/>
  <c r="BO22" i="44"/>
  <c r="BP22" i="44"/>
  <c r="BC23" i="44"/>
  <c r="BD23" i="44"/>
  <c r="BE23" i="44"/>
  <c r="BF23" i="44"/>
  <c r="BG23" i="44"/>
  <c r="BH23" i="44"/>
  <c r="BJ23" i="44"/>
  <c r="BK23" i="44"/>
  <c r="BL23" i="44"/>
  <c r="BM23" i="44"/>
  <c r="BN23" i="44"/>
  <c r="BO23" i="44"/>
  <c r="BP23" i="44"/>
  <c r="BC24" i="44"/>
  <c r="BD24" i="44"/>
  <c r="BE24" i="44"/>
  <c r="BF24" i="44"/>
  <c r="BG24" i="44"/>
  <c r="BH24" i="44"/>
  <c r="BJ24" i="44"/>
  <c r="BK24" i="44"/>
  <c r="BL24" i="44"/>
  <c r="BM24" i="44"/>
  <c r="BN24" i="44"/>
  <c r="BO24" i="44"/>
  <c r="BP24" i="44"/>
  <c r="BC25" i="44"/>
  <c r="BD25" i="44"/>
  <c r="BE25" i="44"/>
  <c r="BF25" i="44"/>
  <c r="BG25" i="44"/>
  <c r="BH25" i="44"/>
  <c r="BJ25" i="44"/>
  <c r="BK25" i="44"/>
  <c r="BL25" i="44"/>
  <c r="BM25" i="44"/>
  <c r="BN25" i="44"/>
  <c r="BO25" i="44"/>
  <c r="BP25" i="44"/>
  <c r="BC26" i="44"/>
  <c r="BD26" i="44"/>
  <c r="BE26" i="44"/>
  <c r="BF26" i="44"/>
  <c r="BG26" i="44"/>
  <c r="BH26" i="44"/>
  <c r="BJ26" i="44"/>
  <c r="BK26" i="44"/>
  <c r="BL26" i="44"/>
  <c r="BM26" i="44"/>
  <c r="BN26" i="44"/>
  <c r="BO26" i="44"/>
  <c r="BP26" i="44"/>
  <c r="BC27" i="44"/>
  <c r="BD27" i="44"/>
  <c r="BE27" i="44"/>
  <c r="BF27" i="44"/>
  <c r="BG27" i="44"/>
  <c r="BH27" i="44"/>
  <c r="BJ27" i="44"/>
  <c r="BK27" i="44"/>
  <c r="BL27" i="44"/>
  <c r="BM27" i="44"/>
  <c r="BN27" i="44"/>
  <c r="BO27" i="44"/>
  <c r="BP27" i="44"/>
  <c r="BC28" i="44"/>
  <c r="BD28" i="44"/>
  <c r="BE28" i="44"/>
  <c r="BF28" i="44"/>
  <c r="BG28" i="44"/>
  <c r="BH28" i="44"/>
  <c r="BJ28" i="44"/>
  <c r="BK28" i="44"/>
  <c r="BL28" i="44"/>
  <c r="BM28" i="44"/>
  <c r="BN28" i="44"/>
  <c r="BO28" i="44"/>
  <c r="BP28" i="44"/>
  <c r="BC29" i="44"/>
  <c r="BD29" i="44"/>
  <c r="BE29" i="44"/>
  <c r="BF29" i="44"/>
  <c r="BG29" i="44"/>
  <c r="BH29" i="44"/>
  <c r="BJ29" i="44"/>
  <c r="BK29" i="44"/>
  <c r="BL29" i="44"/>
  <c r="BM29" i="44"/>
  <c r="BN29" i="44"/>
  <c r="BO29" i="44"/>
  <c r="BP29" i="44"/>
  <c r="BC30" i="44"/>
  <c r="BD30" i="44"/>
  <c r="BE30" i="44"/>
  <c r="BF30" i="44"/>
  <c r="BG30" i="44"/>
  <c r="BH30" i="44"/>
  <c r="BJ30" i="44"/>
  <c r="BK30" i="44"/>
  <c r="BL30" i="44"/>
  <c r="BM30" i="44"/>
  <c r="BN30" i="44"/>
  <c r="BO30" i="44"/>
  <c r="BP30" i="44"/>
  <c r="BC31" i="44"/>
  <c r="BD31" i="44"/>
  <c r="BE31" i="44"/>
  <c r="BF31" i="44"/>
  <c r="BG31" i="44"/>
  <c r="BH31" i="44"/>
  <c r="BJ31" i="44"/>
  <c r="BK31" i="44"/>
  <c r="BL31" i="44"/>
  <c r="BM31" i="44"/>
  <c r="BN31" i="44"/>
  <c r="BO31" i="44"/>
  <c r="BP31" i="44"/>
  <c r="BC32" i="44"/>
  <c r="BD32" i="44"/>
  <c r="BE32" i="44"/>
  <c r="BF32" i="44"/>
  <c r="BG32" i="44"/>
  <c r="BH32" i="44"/>
  <c r="BJ32" i="44"/>
  <c r="BK32" i="44"/>
  <c r="BL32" i="44"/>
  <c r="BM32" i="44"/>
  <c r="BN32" i="44"/>
  <c r="BO32" i="44"/>
  <c r="BP32" i="44"/>
  <c r="C9" i="28" l="1"/>
  <c r="K15" i="35"/>
  <c r="K24" i="33" s="1"/>
  <c r="L26" i="33"/>
  <c r="L27" i="33"/>
  <c r="L28" i="33"/>
  <c r="L29" i="33"/>
  <c r="L30" i="33"/>
  <c r="L32" i="33"/>
  <c r="L33" i="33"/>
  <c r="L34" i="33"/>
  <c r="L35" i="33"/>
  <c r="L36" i="33"/>
  <c r="L37" i="33"/>
  <c r="L38" i="33"/>
  <c r="L39" i="33"/>
  <c r="L40" i="33"/>
  <c r="L41" i="33"/>
  <c r="L42" i="33"/>
  <c r="L24" i="33"/>
  <c r="K26" i="33"/>
  <c r="K27" i="33"/>
  <c r="K28" i="33"/>
  <c r="K29" i="33"/>
  <c r="K30" i="33"/>
  <c r="K32" i="33"/>
  <c r="K33" i="33"/>
  <c r="K34" i="33"/>
  <c r="K35" i="33"/>
  <c r="K36" i="33"/>
  <c r="K37" i="33"/>
  <c r="K38" i="33"/>
  <c r="K39" i="33"/>
  <c r="K40" i="33"/>
  <c r="K41" i="33"/>
  <c r="K42"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C36" i="33" l="1"/>
  <c r="X306" i="40" l="1"/>
  <c r="W306" i="40"/>
  <c r="X296" i="40"/>
  <c r="W296" i="40"/>
  <c r="X286" i="40"/>
  <c r="W286" i="40"/>
  <c r="X276" i="40"/>
  <c r="W276" i="40"/>
  <c r="X266" i="40"/>
  <c r="W266" i="40"/>
  <c r="X256" i="40"/>
  <c r="W256" i="40"/>
  <c r="X246" i="40"/>
  <c r="W246" i="40"/>
  <c r="X236" i="40"/>
  <c r="W236" i="40"/>
  <c r="X226" i="40"/>
  <c r="W226" i="40"/>
  <c r="X216" i="40"/>
  <c r="W216" i="40"/>
  <c r="X206" i="40"/>
  <c r="W206" i="40"/>
  <c r="X196" i="40"/>
  <c r="W196" i="40"/>
  <c r="X186" i="40"/>
  <c r="W186" i="40"/>
  <c r="X176" i="40"/>
  <c r="W176" i="40"/>
  <c r="X166" i="40"/>
  <c r="W166" i="40"/>
  <c r="X156" i="40"/>
  <c r="W156" i="40"/>
  <c r="X146" i="40"/>
  <c r="W146" i="40"/>
  <c r="X136" i="40"/>
  <c r="W136" i="40"/>
  <c r="X126" i="40"/>
  <c r="W126" i="40"/>
  <c r="X116" i="40"/>
  <c r="W116" i="40"/>
  <c r="W15" i="35" l="1"/>
  <c r="D17" i="33" l="1"/>
  <c r="D18" i="33"/>
  <c r="D39" i="33" s="1"/>
  <c r="C38" i="38"/>
  <c r="C39" i="38"/>
  <c r="C40" i="38"/>
  <c r="C27" i="38"/>
  <c r="D40" i="33" l="1"/>
  <c r="C58" i="33" s="1"/>
  <c r="C33" i="28"/>
  <c r="C22" i="28" l="1"/>
  <c r="AN20" i="44"/>
  <c r="AM19" i="44"/>
  <c r="AJ22" i="44"/>
  <c r="AL21" i="44"/>
  <c r="AK22" i="44"/>
  <c r="AG23" i="44"/>
  <c r="X96" i="40"/>
  <c r="W96" i="40"/>
  <c r="W46" i="40"/>
  <c r="W36" i="40"/>
  <c r="W26" i="40"/>
  <c r="X106" i="40"/>
  <c r="W106" i="40"/>
  <c r="X86" i="40"/>
  <c r="X76" i="40"/>
  <c r="W76" i="40"/>
  <c r="X66" i="40"/>
  <c r="W66" i="40"/>
  <c r="X56" i="40"/>
  <c r="W56" i="40"/>
  <c r="X46" i="40"/>
  <c r="X36" i="40"/>
  <c r="X26" i="40"/>
  <c r="C17" i="33" l="1"/>
  <c r="C40" i="33" s="1"/>
  <c r="AM8" i="44"/>
  <c r="AG12" i="44"/>
  <c r="AL10" i="44"/>
  <c r="AJ11" i="44"/>
  <c r="AK11" i="44"/>
  <c r="AN9" i="44"/>
  <c r="E33" i="24"/>
  <c r="C14" i="22" s="1"/>
  <c r="C39" i="33" l="1"/>
  <c r="C48" i="33" s="1"/>
  <c r="C57" i="33"/>
  <c r="D53" i="33"/>
  <c r="E53" i="33" s="1"/>
  <c r="D51" i="33"/>
  <c r="D50" i="33"/>
  <c r="D52" i="33"/>
  <c r="Q4" i="44"/>
  <c r="N3" i="44"/>
  <c r="O6" i="44"/>
  <c r="G12" i="44"/>
  <c r="K18" i="35"/>
  <c r="K19" i="35"/>
  <c r="K20" i="35"/>
  <c r="K21" i="35"/>
  <c r="K22" i="35"/>
  <c r="K23" i="35"/>
  <c r="K24" i="35"/>
  <c r="K25" i="35"/>
  <c r="K26" i="35"/>
  <c r="K27" i="35"/>
  <c r="K28" i="35"/>
  <c r="C47" i="33" l="1"/>
  <c r="C27" i="29"/>
  <c r="L25" i="33" l="1"/>
  <c r="R15" i="35"/>
  <c r="K17" i="35"/>
  <c r="K29" i="35"/>
  <c r="K30" i="35"/>
  <c r="K31" i="35"/>
  <c r="K32" i="35"/>
  <c r="K33" i="35"/>
  <c r="K34" i="35"/>
  <c r="K16" i="35"/>
  <c r="G13" i="31"/>
  <c r="K25" i="33" l="1"/>
  <c r="G19" i="31"/>
  <c r="G18" i="31"/>
  <c r="G17" i="31"/>
  <c r="G15" i="31"/>
  <c r="G16" i="31"/>
  <c r="G14" i="31"/>
  <c r="G12" i="31"/>
  <c r="G11" i="31"/>
  <c r="C17" i="29"/>
  <c r="C19" i="29"/>
  <c r="C60" i="33" l="1"/>
  <c r="C28" i="28" l="1"/>
  <c r="C27" i="28"/>
  <c r="C17" i="28" l="1"/>
  <c r="AM14" i="44"/>
  <c r="AG18" i="44"/>
  <c r="AL16" i="44"/>
  <c r="AK17" i="44"/>
  <c r="AN15" i="44"/>
  <c r="AJ17" i="44"/>
  <c r="C16" i="28"/>
  <c r="AM13" i="44"/>
  <c r="AG17" i="44"/>
  <c r="AK16" i="44"/>
  <c r="AN14" i="44"/>
  <c r="AJ16" i="44"/>
  <c r="AL15" i="44"/>
  <c r="AK5" i="44" l="1"/>
  <c r="AN3" i="44"/>
  <c r="AJ5" i="44"/>
  <c r="AG6" i="44"/>
  <c r="AL4" i="44"/>
  <c r="AM3" i="44"/>
  <c r="AG7" i="44"/>
  <c r="AK6" i="44"/>
  <c r="AN4" i="44"/>
  <c r="AJ6" i="44"/>
  <c r="AL5" i="44"/>
  <c r="C46" i="38"/>
  <c r="D49" i="32"/>
  <c r="F48" i="32"/>
  <c r="G48" i="32" s="1"/>
  <c r="E48" i="32"/>
  <c r="F47" i="32"/>
  <c r="H47" i="32" s="1"/>
  <c r="I47" i="32" s="1"/>
  <c r="E47" i="32"/>
  <c r="F45" i="32"/>
  <c r="H45" i="32" s="1"/>
  <c r="I45" i="32" s="1"/>
  <c r="E45" i="32"/>
  <c r="F44" i="32"/>
  <c r="H44" i="32" s="1"/>
  <c r="I44" i="32" s="1"/>
  <c r="E44" i="32"/>
  <c r="F43" i="32"/>
  <c r="H43" i="32" s="1"/>
  <c r="I43" i="32" s="1"/>
  <c r="E43" i="32"/>
  <c r="G44" i="32" l="1"/>
  <c r="H48" i="32"/>
  <c r="I48" i="32" s="1"/>
  <c r="G47" i="32"/>
  <c r="G43" i="32"/>
  <c r="G45" i="32"/>
  <c r="F55" i="32" l="1"/>
  <c r="H55" i="32" s="1"/>
  <c r="C50" i="33" s="1"/>
  <c r="E50" i="33" s="1"/>
  <c r="E55" i="32"/>
  <c r="F54" i="32"/>
  <c r="H54" i="32" s="1"/>
  <c r="I54" i="32" s="1"/>
  <c r="E54" i="32"/>
  <c r="F53" i="32"/>
  <c r="H53" i="32" s="1"/>
  <c r="I53" i="32" s="1"/>
  <c r="E53" i="32"/>
  <c r="F52" i="32"/>
  <c r="H52" i="32" s="1"/>
  <c r="C52" i="33" s="1"/>
  <c r="E52" i="32"/>
  <c r="F41" i="32"/>
  <c r="G41" i="32" s="1"/>
  <c r="E41" i="32"/>
  <c r="F40" i="32"/>
  <c r="H40" i="32" s="1"/>
  <c r="I40" i="32" s="1"/>
  <c r="E40" i="32"/>
  <c r="F39" i="32"/>
  <c r="H39" i="32" s="1"/>
  <c r="I39" i="32" s="1"/>
  <c r="E39" i="32"/>
  <c r="F38" i="32"/>
  <c r="H38" i="32" s="1"/>
  <c r="E38" i="32"/>
  <c r="C18" i="22" l="1"/>
  <c r="C17" i="22" s="1"/>
  <c r="C21" i="22"/>
  <c r="C20" i="22" s="1"/>
  <c r="D31" i="28"/>
  <c r="C56" i="33"/>
  <c r="C24" i="28" s="1"/>
  <c r="I38" i="32"/>
  <c r="G39" i="32"/>
  <c r="G55" i="32"/>
  <c r="G40" i="32"/>
  <c r="G52" i="32"/>
  <c r="G53" i="32"/>
  <c r="H41" i="32"/>
  <c r="I41" i="32" s="1"/>
  <c r="I49" i="32" s="1"/>
  <c r="I55" i="32"/>
  <c r="F49" i="32"/>
  <c r="I52" i="32"/>
  <c r="G54" i="32"/>
  <c r="E49" i="32"/>
  <c r="G38" i="32"/>
  <c r="E31" i="28" l="1"/>
  <c r="E52" i="33"/>
  <c r="C31" i="28"/>
  <c r="AK20" i="44" s="1"/>
  <c r="D20" i="28"/>
  <c r="AE13" i="44"/>
  <c r="AD15" i="44"/>
  <c r="AF14" i="44"/>
  <c r="C13" i="28"/>
  <c r="AG3" i="44" s="1"/>
  <c r="AN11" i="44"/>
  <c r="AG14" i="44"/>
  <c r="AJ13" i="44"/>
  <c r="AK13" i="44"/>
  <c r="AM10" i="44"/>
  <c r="AL12" i="44"/>
  <c r="C25" i="28"/>
  <c r="C26" i="28"/>
  <c r="C32" i="28"/>
  <c r="D33" i="28"/>
  <c r="D30" i="28"/>
  <c r="D32" i="28"/>
  <c r="G49" i="32"/>
  <c r="H49" i="32"/>
  <c r="E33" i="28"/>
  <c r="C51" i="33" l="1"/>
  <c r="AM17" i="44"/>
  <c r="AJ20" i="44"/>
  <c r="AG21" i="44"/>
  <c r="AL19" i="44"/>
  <c r="AN18" i="44"/>
  <c r="C20" i="28"/>
  <c r="AN7" i="44" s="1"/>
  <c r="C21" i="28"/>
  <c r="AN19" i="44"/>
  <c r="AJ21" i="44"/>
  <c r="AL20" i="44"/>
  <c r="AM18" i="44"/>
  <c r="AG22" i="44"/>
  <c r="AK21" i="44"/>
  <c r="AK15" i="44"/>
  <c r="AG16" i="44"/>
  <c r="AN13" i="44"/>
  <c r="AJ15" i="44"/>
  <c r="AL14" i="44"/>
  <c r="AM12" i="44"/>
  <c r="AN12" i="44"/>
  <c r="AG15" i="44"/>
  <c r="AJ14" i="44"/>
  <c r="AL13" i="44"/>
  <c r="AK14" i="44"/>
  <c r="AM11" i="44"/>
  <c r="AC16" i="44"/>
  <c r="AA17" i="44"/>
  <c r="AB15" i="44"/>
  <c r="D21" i="28"/>
  <c r="AF15" i="44"/>
  <c r="AE14" i="44"/>
  <c r="AD16" i="44"/>
  <c r="AB13" i="44"/>
  <c r="AA15" i="44"/>
  <c r="AC14" i="44"/>
  <c r="T4" i="44"/>
  <c r="D19" i="28"/>
  <c r="AD3" i="44" s="1"/>
  <c r="AE12" i="44"/>
  <c r="AD14" i="44"/>
  <c r="AF13" i="44"/>
  <c r="D22" i="28"/>
  <c r="AF16" i="44"/>
  <c r="AE15" i="44"/>
  <c r="AD17" i="44"/>
  <c r="AD4" i="44"/>
  <c r="AF3" i="44"/>
  <c r="C22" i="22"/>
  <c r="T5" i="44" s="1"/>
  <c r="C23" i="22"/>
  <c r="T6" i="44" s="1"/>
  <c r="E22" i="28"/>
  <c r="E20" i="28"/>
  <c r="C15" i="28"/>
  <c r="C14" i="28"/>
  <c r="E32" i="28"/>
  <c r="E51" i="33" l="1"/>
  <c r="E30" i="28" s="1"/>
  <c r="C30" i="28"/>
  <c r="AK9" i="44"/>
  <c r="AM6" i="44"/>
  <c r="AL8" i="44"/>
  <c r="AG10" i="44"/>
  <c r="AJ9" i="44"/>
  <c r="AK4" i="44"/>
  <c r="AJ4" i="44"/>
  <c r="AL3" i="44"/>
  <c r="AG5" i="44"/>
  <c r="AN8" i="44"/>
  <c r="AJ10" i="44"/>
  <c r="AL9" i="44"/>
  <c r="AM7" i="44"/>
  <c r="AG11" i="44"/>
  <c r="AK10" i="44"/>
  <c r="AE4" i="44"/>
  <c r="AD6" i="44"/>
  <c r="AF5" i="44"/>
  <c r="T3" i="44"/>
  <c r="AC15" i="44"/>
  <c r="AB14" i="44"/>
  <c r="AA16" i="44"/>
  <c r="AB4" i="44"/>
  <c r="AA6" i="44"/>
  <c r="AC5" i="44"/>
  <c r="AK3" i="44"/>
  <c r="AG4" i="44"/>
  <c r="AE3" i="44"/>
  <c r="AD5" i="44"/>
  <c r="AF4" i="44"/>
  <c r="AA4" i="44"/>
  <c r="AC3" i="44"/>
  <c r="E21" i="28"/>
  <c r="AJ19" i="44" l="1"/>
  <c r="AK19" i="44"/>
  <c r="C19" i="28"/>
  <c r="AL18" i="44"/>
  <c r="AM16" i="44"/>
  <c r="AN17" i="44"/>
  <c r="AG20" i="44"/>
  <c r="E19" i="28"/>
  <c r="AA3" i="44" s="1"/>
  <c r="AB12" i="44"/>
  <c r="AA14" i="44"/>
  <c r="AC13" i="44"/>
  <c r="AA5" i="44"/>
  <c r="AB3" i="44"/>
  <c r="AC4" i="44"/>
  <c r="AK8" i="44" l="1"/>
  <c r="AM5" i="44"/>
  <c r="AN6" i="44"/>
  <c r="AJ8" i="44"/>
  <c r="AG9" i="44"/>
  <c r="AL7" i="44"/>
</calcChain>
</file>

<file path=xl/sharedStrings.xml><?xml version="1.0" encoding="utf-8"?>
<sst xmlns="http://schemas.openxmlformats.org/spreadsheetml/2006/main" count="1854" uniqueCount="746">
  <si>
    <t>California Air Resources Board</t>
  </si>
  <si>
    <t>Benefits Calculator Tool for the</t>
  </si>
  <si>
    <t>Food Production Investment Program</t>
  </si>
  <si>
    <t>California Climate Investments</t>
  </si>
  <si>
    <t>DRAFT</t>
  </si>
  <si>
    <t>ABOUT:</t>
  </si>
  <si>
    <r>
      <t xml:space="preserve">For the California Energy Commission (CEC) Food Production Investment Program (FPIP), California Air Resources Board (CARB) staff developed this </t>
    </r>
    <r>
      <rPr>
        <sz val="12"/>
        <color rgb="FFFF0000"/>
        <rFont val="Avenir Next LT Pro"/>
        <family val="2"/>
      </rPr>
      <t>Draft</t>
    </r>
    <r>
      <rPr>
        <sz val="12"/>
        <rFont val="Avenir Next LT Pro"/>
        <family val="2"/>
      </rPr>
      <t xml:space="preserve"> FPIP</t>
    </r>
  </si>
  <si>
    <t>Benefits Calculator Tool to estimate the greenhouse (GHG) emission reductions and selected co-benefits of each proposed project type. In an effort to enhance</t>
  </si>
  <si>
    <t>the analysis, provide greater transparency, and assist in project‑level reporting, CARB has included an output tab in this Benefits Calculator Tool for selected</t>
  </si>
  <si>
    <r>
      <t xml:space="preserve">co‑benefits and key variables. The </t>
    </r>
    <r>
      <rPr>
        <sz val="12"/>
        <color rgb="FFFF0000"/>
        <rFont val="Avenir Next LT Pro"/>
        <family val="2"/>
      </rPr>
      <t xml:space="preserve">Draft </t>
    </r>
    <r>
      <rPr>
        <sz val="12"/>
        <rFont val="Avenir Next LT Pro"/>
        <family val="2"/>
      </rPr>
      <t>FPIP Benefits Calculator Tool and Final FPIP Quantification Methodology are available for download at:</t>
    </r>
  </si>
  <si>
    <t>http://www.arb.ca.gov/cci-resources.</t>
  </si>
  <si>
    <t>CARB released the Draft FPIP Benefits Calculator Tool and Draft FPIP Quantification Methodology for public comment in December 2023.   This Final FPIP</t>
  </si>
  <si>
    <t>Benefits Calculator Tool and accompanying Final FPIP Quantification Methodology have been updated to address public comments, where appropriate, and for</t>
  </si>
  <si>
    <t>consistency with updates to the FPIP materials.</t>
  </si>
  <si>
    <r>
      <t xml:space="preserve">This </t>
    </r>
    <r>
      <rPr>
        <sz val="12"/>
        <color rgb="FFFF0000"/>
        <rFont val="Avenir Next LT Pro"/>
        <family val="2"/>
      </rPr>
      <t>Draft</t>
    </r>
    <r>
      <rPr>
        <sz val="12"/>
        <rFont val="Avenir Next LT Pro"/>
        <family val="2"/>
      </rPr>
      <t xml:space="preserve"> FPIP Benefits Calculator Tool uses methods described in the supporting </t>
    </r>
    <r>
      <rPr>
        <sz val="12"/>
        <color rgb="FFFF0000"/>
        <rFont val="Avenir Next LT Pro"/>
        <family val="2"/>
      </rPr>
      <t xml:space="preserve">Draft </t>
    </r>
    <r>
      <rPr>
        <sz val="12"/>
        <rFont val="Avenir Next LT Pro"/>
        <family val="2"/>
      </rPr>
      <t>Quantification Methodology. Other co-benefits estimated in this and</t>
    </r>
  </si>
  <si>
    <t>other benefits calculator tools use methods described in CARB's Co-benefit Assessment Methodologies. All CARB Co-benefit Assessment Methodologies are</t>
  </si>
  <si>
    <t>available at:</t>
  </si>
  <si>
    <t>http://www.arb.ca.gov/cci-cobenefits.</t>
  </si>
  <si>
    <t>More information:</t>
  </si>
  <si>
    <t>        Questions on this Benefits Calculator Tool should be sent to:</t>
  </si>
  <si>
    <t>GGRFProgram@arb.ca.gov</t>
  </si>
  <si>
    <t xml:space="preserve">        For more information on CARB’s efforts to support implementation of California Climate Investments, see: </t>
  </si>
  <si>
    <t>www.arb.ca.gov/auctionproceeds</t>
  </si>
  <si>
    <t>        Questions pertaining to the FPIP should be sent to:</t>
  </si>
  <si>
    <t>Cyrus.Ghandi@energy.ca.gov</t>
  </si>
  <si>
    <t>Note to applicants:</t>
  </si>
  <si>
    <t>A step-by-step user guide, including project examples, for this Benefits Calculator Tool is available here:</t>
  </si>
  <si>
    <t>&gt;&gt;&gt;LINK TBD&lt;&lt;&lt;</t>
  </si>
  <si>
    <t>Third-party tools:</t>
  </si>
  <si>
    <t>This Benefits Calculator Tool may require data inputs obtained from several third-party tools.  Information for using each of these tools is available in the user guide (see</t>
  </si>
  <si>
    <t>above). The following third-party tools may be required to use this Benefits Calculator Tool:</t>
  </si>
  <si>
    <t>     Manufacturing Energy Assessment Software for Utility Reduction (MEASUR)</t>
  </si>
  <si>
    <r>
      <rPr>
        <sz val="12"/>
        <rFont val="Avenir Next LT Pro"/>
        <family val="2"/>
      </rPr>
      <t xml:space="preserve">Available at: </t>
    </r>
    <r>
      <rPr>
        <u/>
        <sz val="12"/>
        <color theme="10"/>
        <rFont val="Avenir Next LT Pro"/>
        <family val="2"/>
      </rPr>
      <t>https://www.energy.gov/eere/amo/measur</t>
    </r>
  </si>
  <si>
    <t>     AIRMaster+</t>
  </si>
  <si>
    <r>
      <rPr>
        <sz val="12"/>
        <rFont val="Avenir Next LT Pro"/>
        <family val="2"/>
      </rPr>
      <t xml:space="preserve">Available at: </t>
    </r>
    <r>
      <rPr>
        <u/>
        <sz val="12"/>
        <color theme="10"/>
        <rFont val="Avenir Next LT Pro"/>
        <family val="2"/>
      </rPr>
      <t>https://www.energy.gov/eere/amo/articles/airmaster</t>
    </r>
  </si>
  <si>
    <t>FPIP applicants must enter the applicable information in the table below before proceeding with the project-specific data on the Inputs tab.</t>
  </si>
  <si>
    <t>Project Name:</t>
  </si>
  <si>
    <t>Project ID:</t>
  </si>
  <si>
    <r>
      <t>To be completed by</t>
    </r>
    <r>
      <rPr>
        <i/>
        <sz val="12"/>
        <rFont val="Avenir Next LT Pro"/>
        <family val="2"/>
      </rPr>
      <t xml:space="preserve"> CEC</t>
    </r>
  </si>
  <si>
    <t>Project Address:</t>
  </si>
  <si>
    <t>Applicant ID:</t>
  </si>
  <si>
    <t>Contact Name:</t>
  </si>
  <si>
    <t>Contact Phone Number:</t>
  </si>
  <si>
    <t>Contact Email:</t>
  </si>
  <si>
    <t>Date Calculator Completed:</t>
  </si>
  <si>
    <t>Total FPIP GGRF Funds Requested ($):</t>
  </si>
  <si>
    <t>Other GGRF Leveraged Funds ($):</t>
  </si>
  <si>
    <t>Non-GGRF Leveraged Funds ($):</t>
  </si>
  <si>
    <t>Total Funds ($):</t>
  </si>
  <si>
    <t>Project Completion Date (MM/DD/YYYY):</t>
  </si>
  <si>
    <t>Project Life (Years):</t>
  </si>
  <si>
    <t>Key for color-coded fields:</t>
  </si>
  <si>
    <t>Green</t>
  </si>
  <si>
    <t>Required input field</t>
  </si>
  <si>
    <t>Blue</t>
  </si>
  <si>
    <t>Optional input field*</t>
  </si>
  <si>
    <t>Grey</t>
  </si>
  <si>
    <t>Output field / not modifiable</t>
  </si>
  <si>
    <t>Yellow</t>
  </si>
  <si>
    <t>Helpful hints / important tips</t>
  </si>
  <si>
    <t>Black</t>
  </si>
  <si>
    <t>Not applicable</t>
  </si>
  <si>
    <t>*See "Documentation" tab for additional information</t>
  </si>
  <si>
    <t>Equipment Information</t>
  </si>
  <si>
    <r>
      <t>Baseline Annual Energy Usage</t>
    </r>
    <r>
      <rPr>
        <sz val="12"/>
        <color theme="1"/>
        <rFont val="Avenir Next LT Pro"/>
        <family val="2"/>
      </rPr>
      <t xml:space="preserve">
(Before Installation of the Measure(s))</t>
    </r>
  </si>
  <si>
    <r>
      <t>Project Annual Energy Usage</t>
    </r>
    <r>
      <rPr>
        <sz val="12"/>
        <color theme="1"/>
        <rFont val="Avenir Next LT Pro"/>
        <family val="2"/>
      </rPr>
      <t xml:space="preserve">
(After Installation of the Measure(s))</t>
    </r>
  </si>
  <si>
    <t>Co-Benefits</t>
  </si>
  <si>
    <t>Annual Estimated Energy Reductions</t>
  </si>
  <si>
    <t>Notes</t>
  </si>
  <si>
    <t>Tier</t>
  </si>
  <si>
    <t>Component / Technology</t>
  </si>
  <si>
    <t>Description of system improvement</t>
  </si>
  <si>
    <t>Type of Boiler</t>
  </si>
  <si>
    <t>Number of Identical Units</t>
  </si>
  <si>
    <t>Annual Electricity Usage per Unit (kWh/yr)</t>
  </si>
  <si>
    <t>Annual Natural Gas Usage per Unit (therm/yr)</t>
  </si>
  <si>
    <t>Annual Hours of Operation (hrs/yr)</t>
  </si>
  <si>
    <t>Energy Usage Calculation Method</t>
  </si>
  <si>
    <r>
      <t>NO</t>
    </r>
    <r>
      <rPr>
        <b/>
        <vertAlign val="subscript"/>
        <sz val="12"/>
        <color theme="1"/>
        <rFont val="Avenir Next LT Pro"/>
        <family val="2"/>
      </rPr>
      <t>x</t>
    </r>
    <r>
      <rPr>
        <b/>
        <sz val="12"/>
        <color theme="1"/>
        <rFont val="Avenir Next LT Pro"/>
        <family val="2"/>
      </rPr>
      <t xml:space="preserve"> Emission Factor (lb/therm)</t>
    </r>
  </si>
  <si>
    <t>Annual Renewable Electricity Generation,
if applicable (kWh/year)</t>
  </si>
  <si>
    <t>Annual Renewable Natural Gas Production,
if applicable (therm/year)</t>
  </si>
  <si>
    <t>Annual Water Use Reductions,
if applicable (gallons/year)</t>
  </si>
  <si>
    <t>Total Annual Electricity Reduction (kWh/yr)</t>
  </si>
  <si>
    <t>Total Annual         Natural Gas Reduction (therm/yr)</t>
  </si>
  <si>
    <t>Baseline Motor Information (if applicable)</t>
  </si>
  <si>
    <t>Project Motor Information (if applicable)</t>
  </si>
  <si>
    <t>Baseline Motor Inputs</t>
  </si>
  <si>
    <t>Baseline Standard Motor Inputs</t>
  </si>
  <si>
    <t>Baseline VFD/VSD Motor Inputs</t>
  </si>
  <si>
    <t>Project Motor Inputs</t>
  </si>
  <si>
    <t>Project Standard Motor Inputs</t>
  </si>
  <si>
    <t>Project VFD/VSD Motor Inputs</t>
  </si>
  <si>
    <t>Equipment Location /
Facility Identifier</t>
  </si>
  <si>
    <t>Type of Motor</t>
  </si>
  <si>
    <t>Nameplate Rated Horsepower (HP)</t>
  </si>
  <si>
    <t>Average Load (%)</t>
  </si>
  <si>
    <t>Efficiency Under Actual Load Conditions (%)</t>
  </si>
  <si>
    <t>Annual Operating Hours (hrs/yr)</t>
  </si>
  <si>
    <t>Operating Condition</t>
  </si>
  <si>
    <t>Speed (%)</t>
  </si>
  <si>
    <t>Total Baseline Annual Electricity Usage (kWh/yr)</t>
  </si>
  <si>
    <t>Total Project Annual Electricity Usage (kWh/yr)</t>
  </si>
  <si>
    <t>#1</t>
  </si>
  <si>
    <t>#2</t>
  </si>
  <si>
    <t>#3</t>
  </si>
  <si>
    <t>#4</t>
  </si>
  <si>
    <t>#5</t>
  </si>
  <si>
    <t>#6</t>
  </si>
  <si>
    <t>#7</t>
  </si>
  <si>
    <t>#8</t>
  </si>
  <si>
    <t>#9</t>
  </si>
  <si>
    <t>#10</t>
  </si>
  <si>
    <t>*Expand hidden rows for additional motor inputs</t>
  </si>
  <si>
    <t>Refrigerant Information (if applicable)</t>
  </si>
  <si>
    <t>Baseline Refrigerant</t>
  </si>
  <si>
    <t>Project Refrigerant
(After Installation of the Tier I Measures)</t>
  </si>
  <si>
    <t>Estimated Annual GHG Reductions</t>
  </si>
  <si>
    <t>Estimated End-of-Life GHG Reductions</t>
  </si>
  <si>
    <t>Component(s)</t>
  </si>
  <si>
    <t>Type of Refrigerant</t>
  </si>
  <si>
    <t>Refrigerant Charge (lb)</t>
  </si>
  <si>
    <t>Leakage Rate (%/yr)</t>
  </si>
  <si>
    <r>
      <t>(MTCO</t>
    </r>
    <r>
      <rPr>
        <b/>
        <vertAlign val="subscript"/>
        <sz val="12"/>
        <color theme="1"/>
        <rFont val="Avenir Next LT Pro"/>
        <family val="2"/>
      </rPr>
      <t>2</t>
    </r>
    <r>
      <rPr>
        <b/>
        <sz val="12"/>
        <color theme="1"/>
        <rFont val="Avenir Next LT Pro"/>
        <family val="2"/>
      </rPr>
      <t>e/yr)</t>
    </r>
  </si>
  <si>
    <r>
      <t>(MTCO</t>
    </r>
    <r>
      <rPr>
        <b/>
        <vertAlign val="subscript"/>
        <sz val="12"/>
        <color theme="1"/>
        <rFont val="Avenir Next LT Pro"/>
        <family val="2"/>
      </rPr>
      <t>2</t>
    </r>
    <r>
      <rPr>
        <b/>
        <sz val="12"/>
        <color theme="1"/>
        <rFont val="Avenir Next LT Pro"/>
        <family val="2"/>
      </rPr>
      <t>e)</t>
    </r>
  </si>
  <si>
    <t>This worksheet is used for determining whether and/or how the project provides benefits to priority populations, per Assembly Bill 1550 requirements. By default, FPIP projects are evaluated</t>
  </si>
  <si>
    <t>using the benefit criteria table for Energy Efficiency and Renewable Energy. However, FPIP projects may also provide benefits related to Job Training and Workforce Development.</t>
  </si>
  <si>
    <t>Evaluation for whether projects benefit priority populations uses a 3-step process. If the project meets a criteria in Steps 1, 2, and 3, it may be considered as providing direct, meaningful, and</t>
  </si>
  <si>
    <t>assured benefits to priority populations and may be counted toward statutory investment minimums. The benefit criteria table for Energy Efficiency and Renewable Energy is available at:</t>
  </si>
  <si>
    <t>Qualifying Question</t>
  </si>
  <si>
    <t>Required</t>
  </si>
  <si>
    <t>Inputs</t>
  </si>
  <si>
    <t>Added Criteria Table</t>
  </si>
  <si>
    <t>Additional Potential Project Benefits to Priority Populations</t>
  </si>
  <si>
    <t>Will the project increase residential, commercial, public-sector or industrial energy efficiency or renewable energy generation?</t>
  </si>
  <si>
    <t>Default</t>
  </si>
  <si>
    <t>Yes</t>
  </si>
  <si>
    <t>Energy Efficiency and Renewable Energy</t>
  </si>
  <si>
    <t>Will the project directly benefit priority populations by providing jobs or jobs training, using GGRF funds for labor and/or training?</t>
  </si>
  <si>
    <t>Job Training and Workforce Development</t>
  </si>
  <si>
    <t>Description / Additional Supporting Information</t>
  </si>
  <si>
    <t>Step 1 – Identify the Priority Population(s)
Evaluate the project against each of the following criteria.</t>
  </si>
  <si>
    <r>
      <rPr>
        <sz val="12"/>
        <rFont val="Avenir Next LT Pro"/>
        <family val="2"/>
      </rPr>
      <t xml:space="preserve">Is the project located within a disadvantaged community census tract, low-income community, both disadvantaged and low-income community, buffer zone, or none of the above? Use the AB 1550 mapping tool available at: </t>
    </r>
    <r>
      <rPr>
        <u/>
        <sz val="12"/>
        <rFont val="Avenir Next LT Pro"/>
        <family val="2"/>
      </rPr>
      <t>https://www.arb.ca.gov/cc/capandtrade/auctionproceeds/communityinvestments.htm</t>
    </r>
  </si>
  <si>
    <t>Does the project target jobs (using formal targeted hiring strategies) or provide job training to residents of the community that was selected above?</t>
  </si>
  <si>
    <t>Step 2 – Address a Need
Identify an important community or household need and evaluate whether the project provides a benefit that meaningfully addresses that need.</t>
  </si>
  <si>
    <r>
      <rPr>
        <b/>
        <sz val="12"/>
        <rFont val="Avenir Next LT Pro"/>
        <family val="2"/>
      </rPr>
      <t>A. Recommended Approach:</t>
    </r>
    <r>
      <rPr>
        <sz val="12"/>
        <rFont val="Avenir Next LT Pro"/>
        <family val="2"/>
      </rPr>
      <t xml:space="preserve"> Host community meetings, workshops, outreach efforts, or public meetings as part of the planning process to engage local residents and community groups for input on community or household needs, and document how the received input was considered in the design and/or selection of projects to address those needs.</t>
    </r>
  </si>
  <si>
    <r>
      <rPr>
        <b/>
        <sz val="12"/>
        <rFont val="Avenir Next LT Pro"/>
        <family val="2"/>
      </rPr>
      <t xml:space="preserve">B. Recommended Approach: </t>
    </r>
    <r>
      <rPr>
        <sz val="12"/>
        <rFont val="Avenir Next LT Pro"/>
        <family val="2"/>
      </rPr>
      <t>Receive documentation of support from local community-based organizations and/or residents (e.g., letters, emails) identifying a need that the project addresses and demonstrating that the project has broad community support.</t>
    </r>
  </si>
  <si>
    <r>
      <rPr>
        <sz val="12"/>
        <rFont val="Avenir Next LT Pro"/>
        <family val="2"/>
      </rPr>
      <t>C. Alternative Approach: Where direct engagement is infeasible, look at the individual factors in CalEnviroScreen that are most impacting an identified disadvantaged or low-income community (i.e., factors that score above the 75th percentile), and confirm that the project will reduce the impacts of at least one of those factors.</t>
    </r>
    <r>
      <rPr>
        <u/>
        <sz val="12"/>
        <rFont val="Avenir Next LT Pro"/>
        <family val="2"/>
      </rPr>
      <t xml:space="preserve">
https://oehha.ca.gov/calenviroscreen/report/calenviroscreen-30</t>
    </r>
  </si>
  <si>
    <r>
      <rPr>
        <sz val="12"/>
        <rFont val="Avenir Next LT Pro"/>
        <family val="2"/>
      </rPr>
      <t>D. Alternative Approach: Where direct engagement is infeasible, refer to the list of common needs for priority populations in CARB’s Funding Guidelines Table 5 and confirm that the project addresses at least one listed need.</t>
    </r>
    <r>
      <rPr>
        <u/>
        <sz val="12"/>
        <rFont val="Avenir Next LT Pro"/>
        <family val="2"/>
      </rPr>
      <t xml:space="preserve">
https://www.arb.ca.gov/cc/capandtrade/auctionproceeds/2018-funding-guidelines.pdf</t>
    </r>
  </si>
  <si>
    <t>Step 3 – Provide a Benefit
Evaluate the project against each of the following criteria to determine if it provides direct, meaningful, and assured benefits to priority populations.
The benefit provided must directly address the identified need.</t>
  </si>
  <si>
    <r>
      <rPr>
        <b/>
        <sz val="12"/>
        <rFont val="Avenir Next LT Pro"/>
        <family val="2"/>
      </rPr>
      <t>A1.</t>
    </r>
    <r>
      <rPr>
        <sz val="12"/>
        <rFont val="Avenir Next LT Pro"/>
        <family val="2"/>
      </rPr>
      <t xml:space="preserve"> Project provides energy efficiency upgrades to residents of a disadvantaged or low-income community or a low-income household (e.g. single- or multi-family housing units, shelters, college/university campus housing).</t>
    </r>
  </si>
  <si>
    <r>
      <rPr>
        <b/>
        <sz val="12"/>
        <rFont val="Avenir Next LT Pro"/>
        <family val="2"/>
      </rPr>
      <t>B1.</t>
    </r>
    <r>
      <rPr>
        <sz val="12"/>
        <rFont val="Avenir Next LT Pro"/>
        <family val="2"/>
      </rPr>
      <t xml:space="preserve"> Project provides renewable energy and direct energy cost savings to residents of disadvantaged or low-income communities, or low-income households (e.g. solar photovoltaic systems or community solar).</t>
    </r>
  </si>
  <si>
    <r>
      <rPr>
        <b/>
        <sz val="12"/>
        <rFont val="Avenir Next LT Pro"/>
        <family val="2"/>
      </rPr>
      <t>C1.</t>
    </r>
    <r>
      <rPr>
        <sz val="12"/>
        <rFont val="Avenir Next LT Pro"/>
        <family val="2"/>
      </rPr>
      <t xml:space="preserve"> Project reduces on-site criteria air pollutant or toxic air contaminant emissions through reduction of fossil fuel consumption via efficiency improvements or electrification.</t>
    </r>
  </si>
  <si>
    <r>
      <rPr>
        <b/>
        <sz val="12"/>
        <rFont val="Avenir Next LT Pro"/>
        <family val="2"/>
      </rPr>
      <t>D1.</t>
    </r>
    <r>
      <rPr>
        <sz val="12"/>
        <rFont val="Avenir Next LT Pro"/>
        <family val="2"/>
      </rPr>
      <t xml:space="preserve"> Project reinvests energy or fuel cost savings that would otherwise be realized by the funding recipient into the same disadvantaged or low-income community, or to low-income households, to provide direct, meaningful, and assured benefits to residents.</t>
    </r>
  </si>
  <si>
    <r>
      <rPr>
        <b/>
        <sz val="12"/>
        <rFont val="Avenir Next LT Pro"/>
        <family val="2"/>
      </rPr>
      <t xml:space="preserve">A2. </t>
    </r>
    <r>
      <rPr>
        <sz val="12"/>
        <rFont val="Avenir Next LT Pro"/>
        <family val="2"/>
      </rPr>
      <t>Project provides high-quality (e.g., local living wages, health insurance, paid leave) jobs to priority populations.</t>
    </r>
  </si>
  <si>
    <r>
      <t>B2.</t>
    </r>
    <r>
      <rPr>
        <sz val="12"/>
        <rFont val="Avenir Next LT Pro"/>
        <family val="2"/>
      </rPr>
      <t xml:space="preserve"> Project provides job training to priority populations that is part of a program with an established placement record.</t>
    </r>
  </si>
  <si>
    <r>
      <rPr>
        <b/>
        <sz val="12"/>
        <rFont val="Avenir Next LT Pro"/>
        <family val="2"/>
      </rPr>
      <t xml:space="preserve">C2. </t>
    </r>
    <r>
      <rPr>
        <sz val="12"/>
        <rFont val="Avenir Next LT Pro"/>
        <family val="2"/>
      </rPr>
      <t>Project provides job training to priority populations that includes capacity building that leads to industry-recognized credentials (e.g., certifications, certificates, degrees, licenses, other documentation of competency and qualifications).</t>
    </r>
  </si>
  <si>
    <t>Potentially Count towards AB 1550</t>
  </si>
  <si>
    <t>Does the project meet Step 1?</t>
  </si>
  <si>
    <t>Does the project meet Step 2?</t>
  </si>
  <si>
    <t>Does the project meet Step 3 (corresponding to Step 1)?</t>
  </si>
  <si>
    <t>Does the project potentially provide benefits to priority populations?</t>
  </si>
  <si>
    <t>Project Information</t>
  </si>
  <si>
    <t xml:space="preserve">Project Name </t>
  </si>
  <si>
    <r>
      <rPr>
        <sz val="12"/>
        <rFont val="Avenir Next LT Pro"/>
        <family val="2"/>
      </rPr>
      <t xml:space="preserve">Total FPIP </t>
    </r>
    <r>
      <rPr>
        <sz val="12"/>
        <color theme="1"/>
        <rFont val="Avenir Next LT Pro"/>
        <family val="2"/>
      </rPr>
      <t>GGRF Funds Requested ($)</t>
    </r>
  </si>
  <si>
    <t>Other GGRF Leveraged Funds ($)</t>
  </si>
  <si>
    <t>Non-GGRF Leveraged Funds ($)</t>
  </si>
  <si>
    <t>Total Funds ($)</t>
  </si>
  <si>
    <t>Annual GHG Summary</t>
  </si>
  <si>
    <r>
      <t>Total Annual FPIP GGRF GHG Emission Reductions (MTCO</t>
    </r>
    <r>
      <rPr>
        <vertAlign val="subscript"/>
        <sz val="12"/>
        <rFont val="Avenir Next LT Pro"/>
        <family val="2"/>
      </rPr>
      <t>2</t>
    </r>
    <r>
      <rPr>
        <sz val="12"/>
        <rFont val="Avenir Next LT Pro"/>
        <family val="2"/>
      </rPr>
      <t>e/year)</t>
    </r>
  </si>
  <si>
    <r>
      <t>Total Annual GHG Emission Reductions (MTCO</t>
    </r>
    <r>
      <rPr>
        <vertAlign val="subscript"/>
        <sz val="12"/>
        <rFont val="Avenir Next LT Pro"/>
        <family val="2"/>
      </rPr>
      <t>2</t>
    </r>
    <r>
      <rPr>
        <sz val="12"/>
        <rFont val="Avenir Next LT Pro"/>
        <family val="2"/>
      </rPr>
      <t>e/year)</t>
    </r>
  </si>
  <si>
    <t>Total GHG Summary</t>
  </si>
  <si>
    <r>
      <t>Total FPIP GGRF GHG Emission Reductions (MTCO</t>
    </r>
    <r>
      <rPr>
        <vertAlign val="subscript"/>
        <sz val="12"/>
        <rFont val="Avenir Next LT Pro"/>
        <family val="2"/>
      </rPr>
      <t>2</t>
    </r>
    <r>
      <rPr>
        <sz val="12"/>
        <rFont val="Avenir Next LT Pro"/>
        <family val="2"/>
      </rPr>
      <t>e)</t>
    </r>
  </si>
  <si>
    <r>
      <t>Total GHG Emission Reductions (MTCO</t>
    </r>
    <r>
      <rPr>
        <vertAlign val="subscript"/>
        <sz val="12"/>
        <rFont val="Avenir Next LT Pro"/>
        <family val="2"/>
      </rPr>
      <t>2</t>
    </r>
    <r>
      <rPr>
        <sz val="12"/>
        <rFont val="Avenir Next LT Pro"/>
        <family val="2"/>
      </rPr>
      <t>e)</t>
    </r>
  </si>
  <si>
    <r>
      <t>Total GHG Emission Reductions per Total FPIP GGRF Funds (MTCO</t>
    </r>
    <r>
      <rPr>
        <vertAlign val="subscript"/>
        <sz val="12"/>
        <rFont val="Avenir Next LT Pro"/>
        <family val="2"/>
      </rPr>
      <t>2</t>
    </r>
    <r>
      <rPr>
        <sz val="12"/>
        <rFont val="Avenir Next LT Pro"/>
        <family val="2"/>
      </rPr>
      <t>e/$ million)</t>
    </r>
  </si>
  <si>
    <r>
      <t>Total GHG Emission Reductions per Total Funds (MTCO</t>
    </r>
    <r>
      <rPr>
        <vertAlign val="subscript"/>
        <sz val="12"/>
        <color theme="1"/>
        <rFont val="Avenir Next LT Pro"/>
        <family val="2"/>
      </rPr>
      <t>2</t>
    </r>
    <r>
      <rPr>
        <sz val="12"/>
        <color theme="1"/>
        <rFont val="Avenir Next LT Pro"/>
        <family val="2"/>
      </rPr>
      <t>e/$ million)</t>
    </r>
  </si>
  <si>
    <t>Co-benefits and Key Variables Summary</t>
  </si>
  <si>
    <t>FPIP GGRF Funds</t>
  </si>
  <si>
    <t>Energy and Fuel Cost Savings ($)</t>
  </si>
  <si>
    <t>Fossil Fuel Based Energy Use Reductions (kWh)</t>
  </si>
  <si>
    <t>Fossil Fuel Based Energy Use Reductions (therms)</t>
  </si>
  <si>
    <t>Renewable Energy Generation (kWh)</t>
  </si>
  <si>
    <t>Water Use Reductions (gallons)</t>
  </si>
  <si>
    <t>Criteria and Toxic Air Pollutant Emission Reductions</t>
  </si>
  <si>
    <t>Local</t>
  </si>
  <si>
    <t>Remote</t>
  </si>
  <si>
    <t>Total</t>
  </si>
  <si>
    <r>
      <t>NO</t>
    </r>
    <r>
      <rPr>
        <vertAlign val="subscript"/>
        <sz val="12"/>
        <rFont val="Avenir Next LT Pro"/>
        <family val="2"/>
      </rPr>
      <t>x</t>
    </r>
    <r>
      <rPr>
        <sz val="12"/>
        <rFont val="Avenir Next LT Pro"/>
        <family val="2"/>
      </rPr>
      <t xml:space="preserve"> emission reductions (lbs)</t>
    </r>
  </si>
  <si>
    <t>ROG emission reductions (lbs)</t>
  </si>
  <si>
    <r>
      <t>PM</t>
    </r>
    <r>
      <rPr>
        <vertAlign val="subscript"/>
        <sz val="12"/>
        <rFont val="Avenir Next LT Pro"/>
        <family val="2"/>
      </rPr>
      <t>2.5</t>
    </r>
    <r>
      <rPr>
        <sz val="12"/>
        <rFont val="Avenir Next LT Pro"/>
        <family val="2"/>
      </rPr>
      <t xml:space="preserve"> emission reductions (lbs)</t>
    </r>
  </si>
  <si>
    <r>
      <t>PM</t>
    </r>
    <r>
      <rPr>
        <vertAlign val="subscript"/>
        <sz val="12"/>
        <rFont val="Avenir Next LT Pro"/>
        <family val="2"/>
      </rPr>
      <t>10</t>
    </r>
    <r>
      <rPr>
        <sz val="12"/>
        <rFont val="Avenir Next LT Pro"/>
        <family val="2"/>
      </rPr>
      <t xml:space="preserve"> emission reductions (lbs)</t>
    </r>
  </si>
  <si>
    <t>Total GGRF Funds</t>
  </si>
  <si>
    <t>Definitions of Key Terms</t>
  </si>
  <si>
    <t>Large WFB</t>
  </si>
  <si>
    <t>Large Wall-Fired Boiler (&gt;100 MMBtu/Hr Heat Input)</t>
  </si>
  <si>
    <t>Small WFB</t>
  </si>
  <si>
    <t>Small Wall-Fired Boiler (&lt;100 MMBtu/Hr Heat Input)</t>
  </si>
  <si>
    <t>TFB</t>
  </si>
  <si>
    <t>Tangential-Fired Boiler</t>
  </si>
  <si>
    <t>Unit Conversions</t>
  </si>
  <si>
    <t>1 kWh =</t>
  </si>
  <si>
    <t>MMBTU</t>
  </si>
  <si>
    <t xml:space="preserve">1 MT = </t>
  </si>
  <si>
    <t>lb</t>
  </si>
  <si>
    <t>1 MT =</t>
  </si>
  <si>
    <t>g</t>
  </si>
  <si>
    <t>1 lb =</t>
  </si>
  <si>
    <t>1 g =</t>
  </si>
  <si>
    <t>Motor Calculator Tools</t>
  </si>
  <si>
    <t>Three-Phase Power (kW)</t>
  </si>
  <si>
    <t>Input power at Full Rated Load (kW)</t>
  </si>
  <si>
    <t>Load (%)</t>
  </si>
  <si>
    <t>RMS Voltage, mean line-to-line of three phases (V)</t>
  </si>
  <si>
    <t>RMS Current, mean of three phases (A)</t>
  </si>
  <si>
    <t>Efficiency at Full Rated Load (%)</t>
  </si>
  <si>
    <t>Power Factor (%)</t>
  </si>
  <si>
    <t>Applicants must use this Benefits Calculator Tool to report the estimated GHG benefits and selected co-benefits associated with proposed projects.  In addition to FPIP application</t>
  </si>
  <si>
    <t>requirements, applicants for GGRF funding are required to document results from the use of this Benefits Calculator Tool, including supporting materials to verify the accuracy of</t>
  </si>
  <si>
    <t>project-specific inputs.  Applicants are required to provide electronic documentation that is complete and sufficient to allow the calculations to be reviewed and replicated.  Paper</t>
  </si>
  <si>
    <t>copies of supporting materials must be available upon request by agency staff.</t>
  </si>
  <si>
    <t>General Documentation</t>
  </si>
  <si>
    <t>The following checklist is provided as a guide to applicants; additional data and/or information may be necessary to support project-specific input assumptions.</t>
  </si>
  <si>
    <t>Documentation Description</t>
  </si>
  <si>
    <t>Completed?</t>
  </si>
  <si>
    <t>Contact information for the person who can answer project specific questions from staff reviewers on the quantification calculations</t>
  </si>
  <si>
    <r>
      <t xml:space="preserve">Project description, including excerpts or specific references to the location in the </t>
    </r>
    <r>
      <rPr>
        <sz val="12"/>
        <rFont val="Avenir Next LT Pro"/>
        <family val="2"/>
      </rPr>
      <t>main FPIP</t>
    </r>
    <r>
      <rPr>
        <sz val="12"/>
        <color rgb="FF000000"/>
        <rFont val="Avenir Next LT Pro"/>
        <family val="2"/>
      </rPr>
      <t xml:space="preserve"> application of the project information necessary to complete the applicable portions of this Benefits Calculator Tool.</t>
    </r>
  </si>
  <si>
    <r>
      <t>Popula</t>
    </r>
    <r>
      <rPr>
        <sz val="12"/>
        <rFont val="Avenir Next LT Pro"/>
        <family val="2"/>
      </rPr>
      <t xml:space="preserve">ted FPIP </t>
    </r>
    <r>
      <rPr>
        <sz val="12"/>
        <color rgb="FF000000"/>
        <rFont val="Avenir Next LT Pro"/>
        <family val="2"/>
      </rPr>
      <t xml:space="preserve">Benefits Calculator Tool (this file) </t>
    </r>
    <r>
      <rPr>
        <sz val="12"/>
        <rFont val="Avenir Next LT Pro"/>
        <family val="2"/>
      </rPr>
      <t>(in .xlsx</t>
    </r>
    <r>
      <rPr>
        <sz val="12"/>
        <color rgb="FF000000"/>
        <rFont val="Avenir Next LT Pro"/>
        <family val="2"/>
      </rPr>
      <t>) with worksheets applicable to the project populated (ensure that all fields in the GHG Summary and Co-benefits Summary tabs are populated)</t>
    </r>
  </si>
  <si>
    <r>
      <t>Any other information as necessary and appropriate to substantiate</t>
    </r>
    <r>
      <rPr>
        <sz val="12"/>
        <rFont val="Avenir Next LT Pro"/>
        <family val="2"/>
      </rPr>
      <t xml:space="preserve"> FPIP</t>
    </r>
    <r>
      <rPr>
        <sz val="12"/>
        <color rgb="FF000000"/>
        <rFont val="Avenir Next LT Pro"/>
        <family val="2"/>
      </rPr>
      <t xml:space="preserve"> Benefits Calculator Tool inputs (e.g., software screenshots, specification sheets)</t>
    </r>
  </si>
  <si>
    <t>Project-Specific Documentation</t>
  </si>
  <si>
    <t>Some applicant-provided data may require additional documentation to substantiate the inputs.  The expected documentation includes, but is not limited to, that described</t>
  </si>
  <si>
    <t>in the table below, organized by quantifiable project component.</t>
  </si>
  <si>
    <r>
      <t>Quantifiable Proje</t>
    </r>
    <r>
      <rPr>
        <b/>
        <sz val="12"/>
        <rFont val="Avenir Next LT Pro"/>
        <family val="2"/>
      </rPr>
      <t>ct Component</t>
    </r>
  </si>
  <si>
    <t>Tool</t>
  </si>
  <si>
    <t>Additional Documentation</t>
  </si>
  <si>
    <t>MEASUR</t>
  </si>
  <si>
    <t>AIRMaster+</t>
  </si>
  <si>
    <t>FPIP Benefits Calculator Tool</t>
  </si>
  <si>
    <t>Advanced motors and controls, including variable frequency drives (VFDs)</t>
  </si>
  <si>
    <r>
      <rPr>
        <sz val="12"/>
        <color rgb="FF000000"/>
        <rFont val="Wingdings"/>
        <charset val="2"/>
      </rPr>
      <t>ü</t>
    </r>
    <r>
      <rPr>
        <sz val="12"/>
        <color rgb="FF000000"/>
        <rFont val="Avenir Next LT Pro"/>
        <family val="2"/>
      </rPr>
      <t xml:space="preserve">
(Pump and/or Fan Assessment, 
as applicable)</t>
    </r>
  </si>
  <si>
    <r>
      <rPr>
        <sz val="12"/>
        <color rgb="FF000000"/>
        <rFont val="Wingdings"/>
        <charset val="2"/>
      </rPr>
      <t>ü</t>
    </r>
    <r>
      <rPr>
        <sz val="12"/>
        <color rgb="FF000000"/>
        <rFont val="Avenir Next LT Pro"/>
        <family val="2"/>
      </rPr>
      <t xml:space="preserve">
(as applicable)</t>
    </r>
  </si>
  <si>
    <t>• Screenshots of completed third-party tool
• Documentation to support energy consumption estimates (e.g., equipment specification sheets, metering data)</t>
  </si>
  <si>
    <t>Alternatives to natural gas or other fossil fuels (e.g., for dewatering, sterilization, etc.)</t>
  </si>
  <si>
    <t>• Screenshots of completed thrid-party tool
• Documentation to support energy consumption estimates (e.g., equipment specification sheets, metering data)</t>
  </si>
  <si>
    <t xml:space="preserve">Boilers / economizers
</t>
  </si>
  <si>
    <r>
      <rPr>
        <sz val="12"/>
        <color rgb="FF000000"/>
        <rFont val="Wingdings"/>
        <charset val="2"/>
      </rPr>
      <t>ü</t>
    </r>
    <r>
      <rPr>
        <sz val="12"/>
        <color rgb="FF000000"/>
        <rFont val="Avenir Next LT Pro"/>
        <family val="2"/>
      </rPr>
      <t xml:space="preserve">
(Steam Assessment, 
as applicable)</t>
    </r>
  </si>
  <si>
    <t>Compressor controls and system optimization</t>
  </si>
  <si>
    <t>ü</t>
  </si>
  <si>
    <t>Other types of controls, such as compressed air, automatic blow down for boilers</t>
  </si>
  <si>
    <t>Drying equipment</t>
  </si>
  <si>
    <r>
      <rPr>
        <sz val="12"/>
        <color rgb="FF000000"/>
        <rFont val="Wingdings"/>
        <charset val="2"/>
      </rPr>
      <t>ü</t>
    </r>
    <r>
      <rPr>
        <sz val="12"/>
        <color rgb="FF000000"/>
        <rFont val="Avenir Next LT Pro"/>
        <family val="2"/>
      </rPr>
      <t xml:space="preserve">
(Process Heating Assessment, 
as applicable)</t>
    </r>
  </si>
  <si>
    <t>Evaporators</t>
  </si>
  <si>
    <t>Fuel switching</t>
  </si>
  <si>
    <t>• Documentation to support energy consumption estimates (e.g., equipment specification sheets, metering data)</t>
  </si>
  <si>
    <t>Industrial cooking equipment</t>
  </si>
  <si>
    <t>Industrial heat pumps, steam traps, condensate return, heat recovery</t>
  </si>
  <si>
    <r>
      <rPr>
        <sz val="12"/>
        <color rgb="FF000000"/>
        <rFont val="Wingdings"/>
        <charset val="2"/>
      </rPr>
      <t>ü</t>
    </r>
    <r>
      <rPr>
        <sz val="12"/>
        <color rgb="FF000000"/>
        <rFont val="Avenir Next LT Pro"/>
        <family val="2"/>
      </rPr>
      <t xml:space="preserve">
(Steam or Pump Assessment, 
as applicable)</t>
    </r>
  </si>
  <si>
    <t>Internal metering, software, and controls (to manage and control electricity and natural gas coupled with a project that reduces energy usage)</t>
  </si>
  <si>
    <t>Machine Drive controls and upgrades</t>
  </si>
  <si>
    <t>Mechanical dewatering</t>
  </si>
  <si>
    <t>Microgrids</t>
  </si>
  <si>
    <t>Onsite wastewater treatment</t>
  </si>
  <si>
    <r>
      <rPr>
        <sz val="12"/>
        <color rgb="FF000000"/>
        <rFont val="Wingdings"/>
        <charset val="2"/>
      </rPr>
      <t>ü</t>
    </r>
    <r>
      <rPr>
        <sz val="12"/>
        <color rgb="FF000000"/>
        <rFont val="Avenir Next LT Pro"/>
        <family val="2"/>
      </rPr>
      <t xml:space="preserve">
(Wastewater Assessment, 
as applicable)</t>
    </r>
  </si>
  <si>
    <t>Process equipment insulation</t>
  </si>
  <si>
    <t>Refrigeration optimization</t>
  </si>
  <si>
    <r>
      <rPr>
        <sz val="12"/>
        <color rgb="FF000000"/>
        <rFont val="Wingdings"/>
        <charset val="2"/>
      </rPr>
      <t>ü</t>
    </r>
    <r>
      <rPr>
        <sz val="12"/>
        <color rgb="FF000000"/>
        <rFont val="Avenir Next LT Pro"/>
        <family val="2"/>
      </rPr>
      <t xml:space="preserve">
(Inputs worksheet, 
as applicable)</t>
    </r>
  </si>
  <si>
    <t>Low-GWP Refrigerants</t>
  </si>
  <si>
    <t>Renewable energy generation, such as biogas production</t>
  </si>
  <si>
    <t>Solar thermal</t>
  </si>
  <si>
    <t>Waste heat to power</t>
  </si>
  <si>
    <t>Other</t>
  </si>
  <si>
    <t>AGENCY</t>
  </si>
  <si>
    <t>PROGRAM</t>
  </si>
  <si>
    <t>PROJ_ID</t>
  </si>
  <si>
    <t>PROJ_NAME</t>
  </si>
  <si>
    <t>PROJ_TYPE</t>
  </si>
  <si>
    <t>PROJ_DESC</t>
  </si>
  <si>
    <t>ADDRESS</t>
  </si>
  <si>
    <t>LAT_LON</t>
  </si>
  <si>
    <t>EXP_RECORD_DATE</t>
  </si>
  <si>
    <t>DATE_SELECTED</t>
  </si>
  <si>
    <t>DATE_AWARDED</t>
  </si>
  <si>
    <t>PROJ_COMPLETE_DATE</t>
  </si>
  <si>
    <t>DATE_OP</t>
  </si>
  <si>
    <t>TOTAL_COST</t>
  </si>
  <si>
    <t>TOTAL_GGRF_FUNDING</t>
  </si>
  <si>
    <t>FY_FUNDING</t>
  </si>
  <si>
    <t>PROJ_MATCH_FUNDS</t>
  </si>
  <si>
    <t>QUANT_METHOD_DATE</t>
  </si>
  <si>
    <t>PROJ_LIFE</t>
  </si>
  <si>
    <t>EST_GHG_REDUCTIONS</t>
  </si>
  <si>
    <t>GHG_RED_START</t>
  </si>
  <si>
    <t>GOV_PILLAR_LIST</t>
  </si>
  <si>
    <t>OTHER_STATE_PPI</t>
  </si>
  <si>
    <t>OTHER_STATE_PPI_DESC</t>
  </si>
  <si>
    <t>SCOPING_PLAN_MEASURES</t>
  </si>
  <si>
    <t>EST_TOTAL_DPM_RED</t>
  </si>
  <si>
    <t>EST_TOTAL_NOX_RED</t>
  </si>
  <si>
    <t>EST_TOTAL_PM25_RED</t>
  </si>
  <si>
    <t>EST_TOTAL_ROG_RED</t>
  </si>
  <si>
    <t>EST_STATEW_NOX_RED</t>
  </si>
  <si>
    <t>EST_STATEW_PM25_RED</t>
  </si>
  <si>
    <t>EST_STATEW_ROG_RED</t>
  </si>
  <si>
    <t>ENERGY_COST_SAVINGS</t>
  </si>
  <si>
    <t>CLIMATE_ADAPTATION</t>
  </si>
  <si>
    <t>COMMUNITY_ENGAGEMENT</t>
  </si>
  <si>
    <t>EST_FUEL_RED</t>
  </si>
  <si>
    <t>EST_ENERGY_SAVED_KWH</t>
  </si>
  <si>
    <t>EST_ENERGY_SAVED_THERM</t>
  </si>
  <si>
    <t>EST_WATER_SAVED_GAL</t>
  </si>
  <si>
    <t>EST_ENERGY_GEN_KWH</t>
  </si>
  <si>
    <t>EST_ACRES_PRESERVED</t>
  </si>
  <si>
    <t>DIRECT_JOBS_FTE</t>
  </si>
  <si>
    <t>INDIRECT_JOBS_FTE</t>
  </si>
  <si>
    <t>INDUCED_JOBS_FTE</t>
  </si>
  <si>
    <t>PROJ_BENEFITS_DESC</t>
  </si>
  <si>
    <t>CES_VERSION</t>
  </si>
  <si>
    <t>DAC_TABLE_CHOICE</t>
  </si>
  <si>
    <t>DAC3_YN</t>
  </si>
  <si>
    <t>LOW_INCOME_YN</t>
  </si>
  <si>
    <t>BUFFER_YN</t>
  </si>
  <si>
    <t>FG17_COMM_NEED</t>
  </si>
  <si>
    <t>FG17_COMM_NEED_QUAL</t>
  </si>
  <si>
    <t>FG17_BENEFIT</t>
  </si>
  <si>
    <t>DAC_QUALITATIVE</t>
  </si>
  <si>
    <t>POTENTIAL_DAC3_COUNT</t>
  </si>
  <si>
    <t>POTENTIAL_DAC3_AMT</t>
  </si>
  <si>
    <t>POTENTIAL_LOW_INCOME_COUNT</t>
  </si>
  <si>
    <t>POTENTIAL_LOW_INCOME_AMT</t>
  </si>
  <si>
    <t>POTENTIAL_BUFFER_COUNT</t>
  </si>
  <si>
    <t>POTENTIAL_BUFFER_AMT</t>
  </si>
  <si>
    <t>AB_1550_CHOICE</t>
  </si>
  <si>
    <t>DAC3_COUNT</t>
  </si>
  <si>
    <t>DAC3_AMT</t>
  </si>
  <si>
    <t>LOW_INCOME_COUNT</t>
  </si>
  <si>
    <t>LOW_INCOME_AMT</t>
  </si>
  <si>
    <t>BUFFER_COUNT</t>
  </si>
  <si>
    <t>BUFFER_AMT</t>
  </si>
  <si>
    <t>PROJ_COUNT</t>
  </si>
  <si>
    <t>Agency</t>
  </si>
  <si>
    <t>Subprogram</t>
  </si>
  <si>
    <t>Project ID</t>
  </si>
  <si>
    <t>Project Name</t>
  </si>
  <si>
    <t>Project Type</t>
  </si>
  <si>
    <t>Project Description</t>
  </si>
  <si>
    <t>Project Address</t>
  </si>
  <si>
    <t>Project Latitude and Longitude (degrees)</t>
  </si>
  <si>
    <t>Expenditure Record Date</t>
  </si>
  <si>
    <t>Date Selected</t>
  </si>
  <si>
    <t>Date Awarded</t>
  </si>
  <si>
    <t>Project Completion Date</t>
  </si>
  <si>
    <t>Date Operational</t>
  </si>
  <si>
    <t>Total Project Cost ($)</t>
  </si>
  <si>
    <t>Total GGRF Funding Amount from this Program ($)</t>
  </si>
  <si>
    <t>Fiscal Year(s)</t>
  </si>
  <si>
    <t>Total Matching Funds ($)</t>
  </si>
  <si>
    <t>Quantification Methodology Date</t>
  </si>
  <si>
    <t>Quantification Period (years)</t>
  </si>
  <si>
    <t>GHG Emission Reductions (MTCO2E)</t>
  </si>
  <si>
    <t>Date GHG Emission Reductions Begin</t>
  </si>
  <si>
    <t>Governor’s Pillars (1;2;3;4;5;6)</t>
  </si>
  <si>
    <t>Other State Policies, Plans, or Initiatives? (Y/N)</t>
  </si>
  <si>
    <t>Describe other State Policies, Plans, or Initiatives</t>
  </si>
  <si>
    <t>Support Scoping Plan? (Y/N)</t>
  </si>
  <si>
    <t>Total Diesel PM Reductions (lbs)</t>
  </si>
  <si>
    <t>Total NOx Reductions (lbs)</t>
  </si>
  <si>
    <t>Total PM 2.5 Reductions (lbs)</t>
  </si>
  <si>
    <t>Total Reactive Organic Gases Reductions (lbs)</t>
  </si>
  <si>
    <t>Remote Nox Reductions (lbs)</t>
  </si>
  <si>
    <t>Remote PM 2.5 Reductions (lbs)</t>
  </si>
  <si>
    <t>Remote Reactive Organic Gases Reductions (lbs)</t>
  </si>
  <si>
    <t>Climate Adaptation</t>
  </si>
  <si>
    <t>Community Engagement</t>
  </si>
  <si>
    <t>Fossil Fuel Based Transportation Fuel Use Reductions (gallons)</t>
  </si>
  <si>
    <t>Land Conserved (acres)</t>
  </si>
  <si>
    <t>Direct Jobs</t>
  </si>
  <si>
    <t>Indirect Jobs</t>
  </si>
  <si>
    <t>Induced Jobs</t>
  </si>
  <si>
    <t>Describe Co-benefits</t>
  </si>
  <si>
    <t>CalEnviroScreen Version</t>
  </si>
  <si>
    <t>Benefit Criteria Table</t>
  </si>
  <si>
    <t>Benefits Criteria Table
Step 1: Disadvantaged Community? (Y/N)</t>
  </si>
  <si>
    <t>Benefits Criteria Table
Step 1: Low-income Community or Low-income Household? (Y/N)</t>
  </si>
  <si>
    <t>Benefits Criteria Table
Step 1: Low-income 1/2-mile Buffer Region? (Y/N)</t>
  </si>
  <si>
    <t>Benefits Criteria Table
Step 2: Identifying Community Need</t>
  </si>
  <si>
    <t>Benefits Criteria Table
Step 2: Description of Community Need</t>
  </si>
  <si>
    <t>Benefits Criteria Table
Step 3: Benefit Criteria Met</t>
  </si>
  <si>
    <t>Benefits Criteria Table
Step 3: Description of Benefits to Priority Populations</t>
  </si>
  <si>
    <t>Qualifying Disadvantaged Community Benefit Count</t>
  </si>
  <si>
    <t>Qualifying Disadvantaged Community Benefit Amount ($)</t>
  </si>
  <si>
    <t>Qualifying Low-income Count</t>
  </si>
  <si>
    <t>Qualifying Low-income Amount ($)</t>
  </si>
  <si>
    <t>Qualifying 1/2-mile Low-income Buffer Count</t>
  </si>
  <si>
    <t>Qualifying 1/2-mile Low-income Buffer Amount ($)</t>
  </si>
  <si>
    <t>Select a Priority Population</t>
  </si>
  <si>
    <t>Claimed Disadvantaged Communities Benefit Count</t>
  </si>
  <si>
    <t>Claimed Disadvantaged Communities Benefit Amount ($)</t>
  </si>
  <si>
    <t>Claimed Low-income Count</t>
  </si>
  <si>
    <t>Claimed Low-income Amount ($)</t>
  </si>
  <si>
    <t>Claimed Low-income 1/2-mile Buffer Count</t>
  </si>
  <si>
    <t>Claimed Low-income 1/2-mile Buffer Amount ($)</t>
  </si>
  <si>
    <t>Count</t>
  </si>
  <si>
    <t>California Energy Commission</t>
  </si>
  <si>
    <t>Quantification Period</t>
  </si>
  <si>
    <t>Project Life (Years)</t>
  </si>
  <si>
    <t>Quantification Period (Years)</t>
  </si>
  <si>
    <t>Inputs_General Tab &amp; Inputs_Motors Tab</t>
  </si>
  <si>
    <t>TIER I</t>
  </si>
  <si>
    <t>Project Component</t>
  </si>
  <si>
    <t>Electricity Savings
(kWh/yr)</t>
  </si>
  <si>
    <t>Natural Gas Savings (therm/yr)</t>
  </si>
  <si>
    <t>NOx Calcs - Reporting</t>
  </si>
  <si>
    <t>Baseline</t>
  </si>
  <si>
    <t>Project</t>
  </si>
  <si>
    <t>Renewable Electricity Generation</t>
  </si>
  <si>
    <t>Renewable Natural Gas Production</t>
  </si>
  <si>
    <t>Total for GHGs</t>
  </si>
  <si>
    <t>Total for Air Pollutants</t>
  </si>
  <si>
    <t>Inputs_Refrigerants Tab</t>
  </si>
  <si>
    <r>
      <t>Annual GHG Reductions
(MTCO</t>
    </r>
    <r>
      <rPr>
        <b/>
        <vertAlign val="subscript"/>
        <sz val="12"/>
        <color theme="1"/>
        <rFont val="Avenir Next LT Pro"/>
        <family val="2"/>
      </rPr>
      <t>2</t>
    </r>
    <r>
      <rPr>
        <b/>
        <sz val="12"/>
        <color theme="1"/>
        <rFont val="Avenir Next LT Pro"/>
        <family val="2"/>
      </rPr>
      <t>e/yr)</t>
    </r>
  </si>
  <si>
    <r>
      <t>End-of-Life GHG Reductions
(MTCO</t>
    </r>
    <r>
      <rPr>
        <b/>
        <vertAlign val="subscript"/>
        <sz val="12"/>
        <color theme="1"/>
        <rFont val="Avenir Next LT Pro"/>
        <family val="2"/>
      </rPr>
      <t>2</t>
    </r>
    <r>
      <rPr>
        <b/>
        <sz val="12"/>
        <color theme="1"/>
        <rFont val="Avenir Next LT Pro"/>
        <family val="2"/>
      </rPr>
      <t>e)</t>
    </r>
  </si>
  <si>
    <t>Refrigerants</t>
  </si>
  <si>
    <t>Total Emission Reductions</t>
  </si>
  <si>
    <r>
      <t>GHG (MTCO</t>
    </r>
    <r>
      <rPr>
        <vertAlign val="subscript"/>
        <sz val="12"/>
        <color theme="1"/>
        <rFont val="Avenir Next LT Pro"/>
        <family val="2"/>
      </rPr>
      <t>2</t>
    </r>
    <r>
      <rPr>
        <sz val="12"/>
        <color theme="1"/>
        <rFont val="Avenir Next LT Pro"/>
        <family val="2"/>
      </rPr>
      <t>e/yr)</t>
    </r>
  </si>
  <si>
    <r>
      <t>GHG (MTCO</t>
    </r>
    <r>
      <rPr>
        <vertAlign val="subscript"/>
        <sz val="12"/>
        <color theme="1"/>
        <rFont val="Avenir Next LT Pro"/>
        <family val="2"/>
      </rPr>
      <t>2</t>
    </r>
    <r>
      <rPr>
        <sz val="12"/>
        <color theme="1"/>
        <rFont val="Avenir Next LT Pro"/>
        <family val="2"/>
      </rPr>
      <t>e)</t>
    </r>
  </si>
  <si>
    <t>Criteria and Toxic Air Pollutants</t>
  </si>
  <si>
    <t>ROG (lb)</t>
  </si>
  <si>
    <r>
      <t>NO</t>
    </r>
    <r>
      <rPr>
        <vertAlign val="subscript"/>
        <sz val="12"/>
        <rFont val="Avenir Next LT Pro"/>
        <family val="2"/>
      </rPr>
      <t>x</t>
    </r>
    <r>
      <rPr>
        <sz val="12"/>
        <rFont val="Avenir Next LT Pro"/>
        <family val="2"/>
      </rPr>
      <t xml:space="preserve"> (lb)</t>
    </r>
  </si>
  <si>
    <r>
      <t>PM</t>
    </r>
    <r>
      <rPr>
        <vertAlign val="subscript"/>
        <sz val="12"/>
        <rFont val="Avenir Next LT Pro"/>
        <family val="2"/>
      </rPr>
      <t>2.5</t>
    </r>
    <r>
      <rPr>
        <sz val="12"/>
        <rFont val="Avenir Next LT Pro"/>
        <family val="2"/>
      </rPr>
      <t xml:space="preserve"> (lb)</t>
    </r>
  </si>
  <si>
    <r>
      <t>PM</t>
    </r>
    <r>
      <rPr>
        <vertAlign val="subscript"/>
        <sz val="12"/>
        <rFont val="Avenir Next LT Pro"/>
        <family val="2"/>
      </rPr>
      <t>10</t>
    </r>
    <r>
      <rPr>
        <sz val="12"/>
        <rFont val="Avenir Next LT Pro"/>
        <family val="2"/>
      </rPr>
      <t xml:space="preserve"> (lb)</t>
    </r>
  </si>
  <si>
    <t>Co-benefits</t>
  </si>
  <si>
    <t>Renewable Electricity Generation (kWh)</t>
  </si>
  <si>
    <t>GHG Emission Factors</t>
  </si>
  <si>
    <t>Type</t>
  </si>
  <si>
    <t>Emission Rate</t>
  </si>
  <si>
    <t>Units</t>
  </si>
  <si>
    <r>
      <t>MT CO</t>
    </r>
    <r>
      <rPr>
        <vertAlign val="subscript"/>
        <sz val="12"/>
        <color theme="1"/>
        <rFont val="Avenir Next LT Pro"/>
        <family val="2"/>
      </rPr>
      <t>2</t>
    </r>
    <r>
      <rPr>
        <sz val="12"/>
        <color theme="1"/>
        <rFont val="Avenir Next LT Pro"/>
        <family val="2"/>
      </rPr>
      <t>e/therm</t>
    </r>
  </si>
  <si>
    <r>
      <t>lb CO</t>
    </r>
    <r>
      <rPr>
        <vertAlign val="subscript"/>
        <sz val="12"/>
        <color theme="1"/>
        <rFont val="Avenir Next LT Pro"/>
        <family val="2"/>
      </rPr>
      <t>2</t>
    </r>
    <r>
      <rPr>
        <sz val="12"/>
        <color theme="1"/>
        <rFont val="Avenir Next LT Pro"/>
        <family val="2"/>
      </rPr>
      <t>e/therm</t>
    </r>
  </si>
  <si>
    <t>Natural Gas GHG Emission Factors</t>
  </si>
  <si>
    <r>
      <t>lb CO</t>
    </r>
    <r>
      <rPr>
        <vertAlign val="subscript"/>
        <sz val="12"/>
        <color theme="1"/>
        <rFont val="Avenir Next LT Pro"/>
        <family val="2"/>
      </rPr>
      <t>2</t>
    </r>
    <r>
      <rPr>
        <sz val="12"/>
        <color theme="1"/>
        <rFont val="Avenir Next LT Pro"/>
        <family val="2"/>
      </rPr>
      <t>e/MMBtu</t>
    </r>
  </si>
  <si>
    <r>
      <t>kg CO</t>
    </r>
    <r>
      <rPr>
        <vertAlign val="subscript"/>
        <sz val="12"/>
        <color theme="1"/>
        <rFont val="Avenir Next LT Pro"/>
        <family val="2"/>
      </rPr>
      <t>2</t>
    </r>
    <r>
      <rPr>
        <sz val="12"/>
        <color theme="1"/>
        <rFont val="Avenir Next LT Pro"/>
        <family val="2"/>
      </rPr>
      <t>e/scf</t>
    </r>
  </si>
  <si>
    <r>
      <t>lb CO</t>
    </r>
    <r>
      <rPr>
        <vertAlign val="subscript"/>
        <sz val="12"/>
        <color theme="1"/>
        <rFont val="Avenir Next LT Pro"/>
        <family val="2"/>
      </rPr>
      <t>2</t>
    </r>
    <r>
      <rPr>
        <sz val="12"/>
        <color theme="1"/>
        <rFont val="Avenir Next LT Pro"/>
        <family val="2"/>
      </rPr>
      <t>e/scf</t>
    </r>
  </si>
  <si>
    <t>(MTCO2e/MWh)</t>
  </si>
  <si>
    <t>California Average Grid Electricity</t>
  </si>
  <si>
    <t>(MTCO2e/kWh)</t>
  </si>
  <si>
    <t>(lbs/MWh)</t>
  </si>
  <si>
    <t>(lbs/kWh)</t>
  </si>
  <si>
    <t>References</t>
  </si>
  <si>
    <t xml:space="preserve">For the purposes of GGRF quantification methodologies, CARB developed a California grid electricity emission </t>
  </si>
  <si>
    <t xml:space="preserve">factor based on total in-state and imported electricity emissions divided by total consumption.  Emissions data were </t>
  </si>
  <si>
    <t>obtained from the CARB GHG inventory, last updated October 2022, available online at:</t>
  </si>
  <si>
    <t>https://ww2.arb.ca.gov/sites/default/files/classic/cc/inventory/ghg_inventory_sector_sum_2000-20.pdf</t>
  </si>
  <si>
    <t xml:space="preserve">Consumption data  were obtained from the CEC Energy Almanac, last updated April 2022 available online at: </t>
  </si>
  <si>
    <t>http://www.energy.ca.gov/almanac/electricity_data/electricity_generation.html</t>
  </si>
  <si>
    <t>EPA Emission Factors for Greenhouse Gas Inventories, as of April 1, 2022, available online at:</t>
  </si>
  <si>
    <t>https://www.epa.gov/system/files/documents/2022-04/ghg_emission_factors_hub.pdf</t>
  </si>
  <si>
    <t>Criteria Pollutant Natural Gas Emission Factors</t>
  </si>
  <si>
    <r>
      <t>Emission Factors for NO</t>
    </r>
    <r>
      <rPr>
        <b/>
        <vertAlign val="subscript"/>
        <sz val="12"/>
        <color theme="1"/>
        <rFont val="Avenir Next LT Pro"/>
        <family val="2"/>
      </rPr>
      <t>x</t>
    </r>
    <r>
      <rPr>
        <b/>
        <sz val="12"/>
        <color theme="1"/>
        <rFont val="Avenir Next LT Pro"/>
        <family val="2"/>
      </rPr>
      <t xml:space="preserve"> and CO from Natural Gas Combustion</t>
    </r>
  </si>
  <si>
    <t>Combustor Type
(MMBtu/Hr Heat Input)</t>
  </si>
  <si>
    <r>
      <t>NO</t>
    </r>
    <r>
      <rPr>
        <b/>
        <vertAlign val="subscript"/>
        <sz val="12"/>
        <color theme="1"/>
        <rFont val="Avenir Next LT Pro"/>
        <family val="2"/>
      </rPr>
      <t>x</t>
    </r>
    <r>
      <rPr>
        <b/>
        <vertAlign val="superscript"/>
        <sz val="12"/>
        <color theme="1"/>
        <rFont val="Avenir Next LT Pro"/>
        <family val="2"/>
      </rPr>
      <t>a, b</t>
    </r>
    <r>
      <rPr>
        <b/>
        <sz val="12"/>
        <color theme="1"/>
        <rFont val="Avenir Next LT Pro"/>
        <family val="2"/>
      </rPr>
      <t xml:space="preserve"> (lb/10</t>
    </r>
    <r>
      <rPr>
        <b/>
        <vertAlign val="superscript"/>
        <sz val="12"/>
        <color theme="1"/>
        <rFont val="Avenir Next LT Pro"/>
        <family val="2"/>
      </rPr>
      <t xml:space="preserve">6 </t>
    </r>
    <r>
      <rPr>
        <b/>
        <sz val="12"/>
        <color theme="1"/>
        <rFont val="Avenir Next LT Pro"/>
        <family val="2"/>
      </rPr>
      <t>scf)</t>
    </r>
  </si>
  <si>
    <r>
      <t>NO</t>
    </r>
    <r>
      <rPr>
        <b/>
        <vertAlign val="subscript"/>
        <sz val="12"/>
        <color theme="1"/>
        <rFont val="Avenir Next LT Pro"/>
        <family val="2"/>
      </rPr>
      <t>x</t>
    </r>
    <r>
      <rPr>
        <b/>
        <vertAlign val="superscript"/>
        <sz val="12"/>
        <color theme="1"/>
        <rFont val="Avenir Next LT Pro"/>
        <family val="2"/>
      </rPr>
      <t>a, b</t>
    </r>
    <r>
      <rPr>
        <b/>
        <sz val="12"/>
        <color theme="1"/>
        <rFont val="Avenir Next LT Pro"/>
        <family val="2"/>
      </rPr>
      <t xml:space="preserve"> (MT/10</t>
    </r>
    <r>
      <rPr>
        <b/>
        <vertAlign val="superscript"/>
        <sz val="12"/>
        <color theme="1"/>
        <rFont val="Avenir Next LT Pro"/>
        <family val="2"/>
      </rPr>
      <t xml:space="preserve">6 </t>
    </r>
    <r>
      <rPr>
        <b/>
        <sz val="12"/>
        <color theme="1"/>
        <rFont val="Avenir Next LT Pro"/>
        <family val="2"/>
      </rPr>
      <t>scf)</t>
    </r>
  </si>
  <si>
    <r>
      <t>NO</t>
    </r>
    <r>
      <rPr>
        <b/>
        <vertAlign val="subscript"/>
        <sz val="12"/>
        <color theme="1"/>
        <rFont val="Avenir Next LT Pro"/>
        <family val="2"/>
      </rPr>
      <t>x</t>
    </r>
    <r>
      <rPr>
        <b/>
        <vertAlign val="superscript"/>
        <sz val="12"/>
        <color theme="1"/>
        <rFont val="Avenir Next LT Pro"/>
        <family val="2"/>
      </rPr>
      <t>b</t>
    </r>
    <r>
      <rPr>
        <b/>
        <sz val="12"/>
        <color theme="1"/>
        <rFont val="Avenir Next LT Pro"/>
        <family val="2"/>
      </rPr>
      <t xml:space="preserve"> (lb/MMBtu)</t>
    </r>
  </si>
  <si>
    <r>
      <t>NO</t>
    </r>
    <r>
      <rPr>
        <b/>
        <vertAlign val="subscript"/>
        <sz val="12"/>
        <color theme="1"/>
        <rFont val="Avenir Next LT Pro"/>
        <family val="2"/>
      </rPr>
      <t>x</t>
    </r>
    <r>
      <rPr>
        <b/>
        <vertAlign val="superscript"/>
        <sz val="12"/>
        <color theme="1"/>
        <rFont val="Avenir Next LT Pro"/>
        <family val="2"/>
      </rPr>
      <t>b</t>
    </r>
    <r>
      <rPr>
        <b/>
        <sz val="12"/>
        <color theme="1"/>
        <rFont val="Avenir Next LT Pro"/>
        <family val="2"/>
      </rPr>
      <t xml:space="preserve"> (MT/MMBtu)</t>
    </r>
  </si>
  <si>
    <r>
      <t>NO</t>
    </r>
    <r>
      <rPr>
        <b/>
        <vertAlign val="subscript"/>
        <sz val="12"/>
        <color theme="1"/>
        <rFont val="Avenir Next LT Pro"/>
        <family val="2"/>
      </rPr>
      <t>x</t>
    </r>
    <r>
      <rPr>
        <b/>
        <vertAlign val="superscript"/>
        <sz val="12"/>
        <color theme="1"/>
        <rFont val="Avenir Next LT Pro"/>
        <family val="2"/>
      </rPr>
      <t>b</t>
    </r>
    <r>
      <rPr>
        <b/>
        <sz val="12"/>
        <color theme="1"/>
        <rFont val="Avenir Next LT Pro"/>
        <family val="2"/>
      </rPr>
      <t xml:space="preserve"> (lb/therm)</t>
    </r>
  </si>
  <si>
    <r>
      <t>NO</t>
    </r>
    <r>
      <rPr>
        <b/>
        <vertAlign val="subscript"/>
        <sz val="12"/>
        <color theme="1"/>
        <rFont val="Avenir Next LT Pro"/>
        <family val="2"/>
      </rPr>
      <t>x</t>
    </r>
    <r>
      <rPr>
        <b/>
        <vertAlign val="superscript"/>
        <sz val="12"/>
        <color theme="1"/>
        <rFont val="Avenir Next LT Pro"/>
        <family val="2"/>
      </rPr>
      <t>b</t>
    </r>
    <r>
      <rPr>
        <b/>
        <sz val="12"/>
        <color theme="1"/>
        <rFont val="Avenir Next LT Pro"/>
        <family val="2"/>
      </rPr>
      <t xml:space="preserve"> (MT/therm)</t>
    </r>
  </si>
  <si>
    <t>Large Wall-Fired Boilers (&gt;100)</t>
  </si>
  <si>
    <t>Large WFB: Uncontrolled (Pre-NSPS)</t>
  </si>
  <si>
    <r>
      <t>Uncontrolled (Pre-NSPS)</t>
    </r>
    <r>
      <rPr>
        <vertAlign val="superscript"/>
        <sz val="12"/>
        <color theme="1"/>
        <rFont val="Avenir Next LT Pro"/>
        <family val="2"/>
      </rPr>
      <t>c</t>
    </r>
  </si>
  <si>
    <t>Large WFB: Uncontrolled (Post-NSPS)</t>
  </si>
  <si>
    <r>
      <t>Uncontrolled (Post-NSPS)</t>
    </r>
    <r>
      <rPr>
        <vertAlign val="superscript"/>
        <sz val="12"/>
        <color theme="1"/>
        <rFont val="Avenir Next LT Pro"/>
        <family val="2"/>
      </rPr>
      <t>c</t>
    </r>
  </si>
  <si>
    <r>
      <t>Large WFB: Controlled - Low NO</t>
    </r>
    <r>
      <rPr>
        <vertAlign val="subscript"/>
        <sz val="12"/>
        <color theme="1"/>
        <rFont val="Avenir Next LT Pro"/>
        <family val="2"/>
      </rPr>
      <t>x</t>
    </r>
  </si>
  <si>
    <r>
      <t>Controlled - low NO</t>
    </r>
    <r>
      <rPr>
        <vertAlign val="subscript"/>
        <sz val="12"/>
        <color theme="1"/>
        <rFont val="Avenir Next LT Pro"/>
        <family val="2"/>
      </rPr>
      <t>x</t>
    </r>
    <r>
      <rPr>
        <sz val="12"/>
        <color theme="1"/>
        <rFont val="Avenir Next LT Pro"/>
        <family val="2"/>
      </rPr>
      <t xml:space="preserve"> burners</t>
    </r>
  </si>
  <si>
    <t>Large WFB: Controlled - Flue gas recirculation</t>
  </si>
  <si>
    <t>Controlled - flue gas recirculation</t>
  </si>
  <si>
    <t>Small Boilers (&lt;100)</t>
  </si>
  <si>
    <t>Small WFB: Uncontrolled</t>
  </si>
  <si>
    <t>Uncontrolled</t>
  </si>
  <si>
    <r>
      <t>Small WFB: Controlled - Low NO</t>
    </r>
    <r>
      <rPr>
        <vertAlign val="subscript"/>
        <sz val="12"/>
        <color theme="1"/>
        <rFont val="Avenir Next LT Pro"/>
        <family val="2"/>
      </rPr>
      <t>x</t>
    </r>
  </si>
  <si>
    <r>
      <t>Small WFB: Controlled - Low NO</t>
    </r>
    <r>
      <rPr>
        <vertAlign val="subscript"/>
        <sz val="12"/>
        <color theme="1"/>
        <rFont val="Avenir Next LT Pro"/>
        <family val="2"/>
      </rPr>
      <t>x</t>
    </r>
    <r>
      <rPr>
        <sz val="12"/>
        <color theme="1"/>
        <rFont val="Avenir Next LT Pro"/>
        <family val="2"/>
      </rPr>
      <t>/Flue gas recirculation</t>
    </r>
  </si>
  <si>
    <r>
      <t>Controlled - low NO</t>
    </r>
    <r>
      <rPr>
        <vertAlign val="subscript"/>
        <sz val="12"/>
        <color theme="1"/>
        <rFont val="Avenir Next LT Pro"/>
        <family val="2"/>
      </rPr>
      <t>x</t>
    </r>
    <r>
      <rPr>
        <sz val="12"/>
        <color theme="1"/>
        <rFont val="Avenir Next LT Pro"/>
        <family val="2"/>
      </rPr>
      <t xml:space="preserve"> burners/flue gas recirculation</t>
    </r>
  </si>
  <si>
    <t>Tangential - Fired Boilers (All sizes)</t>
  </si>
  <si>
    <t>TFB (All sizes): Uncontrolled</t>
  </si>
  <si>
    <t>TFB (All sizes): Controlled - Flue gas recirculation</t>
  </si>
  <si>
    <t>Average of Combustor Types</t>
  </si>
  <si>
    <t>Emission Factors for PM and ROG from Natural Gas Combustion</t>
  </si>
  <si>
    <t>Pollutant</t>
  </si>
  <si>
    <r>
      <t>(lb/10</t>
    </r>
    <r>
      <rPr>
        <b/>
        <vertAlign val="superscript"/>
        <sz val="12"/>
        <color theme="1"/>
        <rFont val="Avenir Next LT Pro"/>
        <family val="2"/>
      </rPr>
      <t>6</t>
    </r>
    <r>
      <rPr>
        <b/>
        <sz val="12"/>
        <color theme="1"/>
        <rFont val="Avenir Next LT Pro"/>
        <family val="2"/>
      </rPr>
      <t xml:space="preserve"> scf)</t>
    </r>
    <r>
      <rPr>
        <b/>
        <vertAlign val="superscript"/>
        <sz val="12"/>
        <color theme="1"/>
        <rFont val="Avenir Next LT Pro"/>
        <family val="2"/>
      </rPr>
      <t>d</t>
    </r>
  </si>
  <si>
    <r>
      <t>(MT/10</t>
    </r>
    <r>
      <rPr>
        <b/>
        <vertAlign val="superscript"/>
        <sz val="12"/>
        <color theme="1"/>
        <rFont val="Avenir Next LT Pro"/>
        <family val="2"/>
      </rPr>
      <t>6</t>
    </r>
    <r>
      <rPr>
        <b/>
        <sz val="12"/>
        <color theme="1"/>
        <rFont val="Avenir Next LT Pro"/>
        <family val="2"/>
      </rPr>
      <t xml:space="preserve"> scf)</t>
    </r>
    <r>
      <rPr>
        <b/>
        <vertAlign val="superscript"/>
        <sz val="12"/>
        <color theme="1"/>
        <rFont val="Avenir Next LT Pro"/>
        <family val="2"/>
      </rPr>
      <t>d</t>
    </r>
  </si>
  <si>
    <t xml:space="preserve"> (lb/MMBtu)</t>
  </si>
  <si>
    <t xml:space="preserve"> (MT/MMBtu)</t>
  </si>
  <si>
    <t>(lb/therm)</t>
  </si>
  <si>
    <t>(MT/therm)</t>
  </si>
  <si>
    <r>
      <t>PM (Total)</t>
    </r>
    <r>
      <rPr>
        <vertAlign val="superscript"/>
        <sz val="12"/>
        <color theme="1"/>
        <rFont val="Avenir Next LT Pro"/>
        <family val="2"/>
      </rPr>
      <t>e</t>
    </r>
  </si>
  <si>
    <r>
      <t>PM (Condensable)</t>
    </r>
    <r>
      <rPr>
        <vertAlign val="superscript"/>
        <sz val="12"/>
        <color theme="1"/>
        <rFont val="Avenir Next LT Pro"/>
        <family val="2"/>
      </rPr>
      <t>e</t>
    </r>
  </si>
  <si>
    <r>
      <t>PM (Filterable)</t>
    </r>
    <r>
      <rPr>
        <vertAlign val="superscript"/>
        <sz val="12"/>
        <color theme="1"/>
        <rFont val="Avenir Next LT Pro"/>
        <family val="2"/>
      </rPr>
      <t>e</t>
    </r>
  </si>
  <si>
    <r>
      <t>ROG</t>
    </r>
    <r>
      <rPr>
        <vertAlign val="superscript"/>
        <sz val="12"/>
        <color theme="1"/>
        <rFont val="Avenir Next LT Pro"/>
        <family val="2"/>
      </rPr>
      <t>f</t>
    </r>
  </si>
  <si>
    <r>
      <rPr>
        <vertAlign val="superscript"/>
        <sz val="10"/>
        <color theme="1"/>
        <rFont val="Avenir Next LT Pro"/>
        <family val="2"/>
      </rPr>
      <t>a</t>
    </r>
    <r>
      <rPr>
        <sz val="10"/>
        <color theme="1"/>
        <rFont val="Avenir Next LT Pro"/>
        <family val="2"/>
      </rPr>
      <t xml:space="preserve">  Units are in pounds of pollutant per million standard cubic feet of natural gas fired. Emission factors are based on an average natural gas higher heating value of 1,020 Btu/scf. The</t>
    </r>
  </si>
  <si>
    <t>emission factors in this table may be converted to other natural gas heating values by multiplying the given emission factor by the ratio of the specified heating value to this average</t>
  </si>
  <si>
    <t>heating value.</t>
  </si>
  <si>
    <r>
      <rPr>
        <vertAlign val="superscript"/>
        <sz val="10"/>
        <color theme="1"/>
        <rFont val="Avenir Next LT Pro"/>
        <family val="2"/>
      </rPr>
      <t>b</t>
    </r>
    <r>
      <rPr>
        <sz val="10"/>
        <color theme="1"/>
        <rFont val="Avenir Next LT Pro"/>
        <family val="2"/>
      </rPr>
      <t xml:space="preserve">  Expressed as NO</t>
    </r>
    <r>
      <rPr>
        <vertAlign val="subscript"/>
        <sz val="10"/>
        <color theme="1"/>
        <rFont val="Avenir Next LT Pro"/>
        <family val="2"/>
      </rPr>
      <t>2</t>
    </r>
    <r>
      <rPr>
        <sz val="10"/>
        <color theme="1"/>
        <rFont val="Avenir Next LT Pro"/>
        <family val="2"/>
      </rPr>
      <t>. For large and small wall fired boilers with SNCR control, apply a 24 percent reduction to the appropriate NO</t>
    </r>
    <r>
      <rPr>
        <vertAlign val="subscript"/>
        <sz val="10"/>
        <color theme="1"/>
        <rFont val="Avenir Next LT Pro"/>
        <family val="2"/>
      </rPr>
      <t>X</t>
    </r>
    <r>
      <rPr>
        <sz val="10"/>
        <color theme="1"/>
        <rFont val="Avenir Next LT Pro"/>
        <family val="2"/>
      </rPr>
      <t xml:space="preserve"> emission factor. For tangential-fired boilers with</t>
    </r>
  </si>
  <si>
    <t>SNCR control, apply a 13 percent reduction to the appropriate NOX emission factor.</t>
  </si>
  <si>
    <r>
      <rPr>
        <vertAlign val="superscript"/>
        <sz val="10"/>
        <color theme="1"/>
        <rFont val="Avenir Next LT Pro"/>
        <family val="2"/>
      </rPr>
      <t>c</t>
    </r>
    <r>
      <rPr>
        <sz val="10"/>
        <color theme="1"/>
        <rFont val="Avenir Next LT Pro"/>
        <family val="2"/>
      </rPr>
      <t xml:space="preserve">  NSPS=New Source Performance Standard as defined in 40 CFR 60 Subparts D and Db. Post-NSPS units are boilers with greater than 250 MMBtu/hr of heat input that commenced</t>
    </r>
  </si>
  <si>
    <t>construction modification, or reconstruction after August 17, 1971, and units with heat input capacities between 100 and 250 MMBtu/hr that commenced construction modification, o</t>
  </si>
  <si>
    <t>reconstruction after June 19, 1984.</t>
  </si>
  <si>
    <r>
      <rPr>
        <vertAlign val="superscript"/>
        <sz val="10"/>
        <color theme="1"/>
        <rFont val="Avenir Next LT Pro"/>
        <family val="2"/>
      </rPr>
      <t>d</t>
    </r>
    <r>
      <rPr>
        <sz val="10"/>
        <color theme="1"/>
        <rFont val="Avenir Next LT Pro"/>
        <family val="2"/>
      </rPr>
      <t xml:space="preserve"> Units are in pounds of pollutant per million standard cubic feet of natural gas fired.  Data are for all natural gas combustion sources. The emission factors in this table may be</t>
    </r>
  </si>
  <si>
    <t>converted to other natural gas heating values by multiplying the given emission factor by the ratio of the specified heating value to this average heating value.</t>
  </si>
  <si>
    <r>
      <rPr>
        <vertAlign val="superscript"/>
        <sz val="10"/>
        <color theme="1"/>
        <rFont val="Avenir Next LT Pro"/>
        <family val="2"/>
      </rPr>
      <t>e</t>
    </r>
    <r>
      <rPr>
        <sz val="10"/>
        <color theme="1"/>
        <rFont val="Avenir Next LT Pro"/>
        <family val="2"/>
      </rPr>
      <t xml:space="preserve"> All PM (total, condensible, and filterable) is assumed to be less than 1.0 micrometer in diameter. Therefore, the PM emission factors presented here may be used to estimate PM</t>
    </r>
    <r>
      <rPr>
        <vertAlign val="subscript"/>
        <sz val="10"/>
        <color theme="1"/>
        <rFont val="Avenir Next LT Pro"/>
        <family val="2"/>
      </rPr>
      <t>10</t>
    </r>
    <r>
      <rPr>
        <sz val="10"/>
        <color theme="1"/>
        <rFont val="Avenir Next LT Pro"/>
        <family val="2"/>
      </rPr>
      <t>,</t>
    </r>
  </si>
  <si>
    <r>
      <t>PM</t>
    </r>
    <r>
      <rPr>
        <vertAlign val="subscript"/>
        <sz val="10"/>
        <color theme="1"/>
        <rFont val="Avenir Next LT Pro"/>
        <family val="2"/>
      </rPr>
      <t>2.5</t>
    </r>
    <r>
      <rPr>
        <sz val="10"/>
        <color theme="1"/>
        <rFont val="Avenir Next LT Pro"/>
        <family val="2"/>
      </rPr>
      <t xml:space="preserve"> or PM</t>
    </r>
    <r>
      <rPr>
        <vertAlign val="subscript"/>
        <sz val="10"/>
        <color theme="1"/>
        <rFont val="Avenir Next LT Pro"/>
        <family val="2"/>
      </rPr>
      <t>1</t>
    </r>
    <r>
      <rPr>
        <sz val="10"/>
        <color theme="1"/>
        <rFont val="Avenir Next LT Pro"/>
        <family val="2"/>
      </rPr>
      <t xml:space="preserve"> emissions. Total PM is the sum of the filterable PM and condensible PM. Condensible PM is the particulate matter collected using EPA Method 202 (or equivalent).</t>
    </r>
  </si>
  <si>
    <t>Filterable PM is the particulate matter collected on, or prior to, the filter of an EPA Method 5 (or equivalent) sampling train.</t>
  </si>
  <si>
    <r>
      <rPr>
        <vertAlign val="superscript"/>
        <sz val="10"/>
        <color theme="1"/>
        <rFont val="Avenir Next LT Pro"/>
        <family val="2"/>
      </rPr>
      <t>f</t>
    </r>
    <r>
      <rPr>
        <sz val="10"/>
        <color theme="1"/>
        <rFont val="Avenir Next LT Pro"/>
        <family val="2"/>
      </rPr>
      <t xml:space="preserve">  ROG emission factors were derived using the speciation of organic compounds list in Table 1.4-3 in AP 42 and removing the compounds consistent with the CARB definition of ROG.</t>
    </r>
  </si>
  <si>
    <r>
      <t xml:space="preserve">Compilation of Air Pollutant Emission Factors (AP-42), Fifth Edition, </t>
    </r>
    <r>
      <rPr>
        <i/>
        <sz val="12"/>
        <color theme="1"/>
        <rFont val="Avenir Next LT Pro"/>
        <family val="2"/>
      </rPr>
      <t>Volume 1, Stationary Point and Area Sources</t>
    </r>
  </si>
  <si>
    <t>All Chapters included in Volume 1 are located at:</t>
  </si>
  <si>
    <t>https://www.epa.gov/air-emissions-factors-and-quantification/ap-42-compilation-air-emission-factors</t>
  </si>
  <si>
    <t>Natural gas emission factors for criteria pollutants - US EPA - AP-42, vol. 1, CH 1.4: Natural Gas Combustion found at:</t>
  </si>
  <si>
    <t>https://www3.epa.gov/ttnchie1/ap42/ch01/final/c01s04.pdf</t>
  </si>
  <si>
    <t xml:space="preserve">California Air Resources Board. January 2009. Definitions of VOC and ROG. </t>
  </si>
  <si>
    <t>https://www.arb.ca.gov/ei/speciate/voc_rog_dfn_1_09.pdf</t>
  </si>
  <si>
    <t>Criteria Pollutant California Average Grid Electricity Emission Factors</t>
  </si>
  <si>
    <t>(MT/MWh)</t>
  </si>
  <si>
    <t>(MT/kWh)</t>
  </si>
  <si>
    <t>ROG</t>
  </si>
  <si>
    <r>
      <t>NO</t>
    </r>
    <r>
      <rPr>
        <vertAlign val="subscript"/>
        <sz val="12"/>
        <color theme="1"/>
        <rFont val="Avenir Next LT Pro"/>
        <family val="2"/>
      </rPr>
      <t>x</t>
    </r>
  </si>
  <si>
    <t>PM</t>
  </si>
  <si>
    <r>
      <t>PM</t>
    </r>
    <r>
      <rPr>
        <vertAlign val="subscript"/>
        <sz val="12"/>
        <color theme="1"/>
        <rFont val="Avenir Next LT Pro"/>
        <family val="2"/>
      </rPr>
      <t>10</t>
    </r>
  </si>
  <si>
    <r>
      <t>PM</t>
    </r>
    <r>
      <rPr>
        <vertAlign val="subscript"/>
        <sz val="12"/>
        <color theme="1"/>
        <rFont val="Avenir Next LT Pro"/>
        <family val="2"/>
      </rPr>
      <t>2.5</t>
    </r>
  </si>
  <si>
    <t xml:space="preserve">Criteria pollutant data is derived from CARB's criteria pollutant emissions inventory for statewide stationary sources of fuel combustion for </t>
  </si>
  <si>
    <t xml:space="preserve">electric utilities and cogeneration. The latest update is based on 2017 estimated annual average emissions. </t>
  </si>
  <si>
    <t>Criteria pollutant emissions data are available online at:</t>
  </si>
  <si>
    <t>https://ww2.arb.ca.gov/applications/statewide-emissions</t>
  </si>
  <si>
    <t xml:space="preserve">Consumption data for in-state generation were obtained from the CEC Energy Almanac, last updated June 2021 available online at: </t>
  </si>
  <si>
    <t>GWPs of Refrigerants</t>
  </si>
  <si>
    <t>Emission Reduction Factor</t>
  </si>
  <si>
    <t>Unit</t>
  </si>
  <si>
    <t>Default Value</t>
  </si>
  <si>
    <r>
      <t>MTCO</t>
    </r>
    <r>
      <rPr>
        <vertAlign val="subscript"/>
        <sz val="12"/>
        <rFont val="Avenir Next LT Pro"/>
        <family val="2"/>
      </rPr>
      <t>2</t>
    </r>
    <r>
      <rPr>
        <sz val="12"/>
        <rFont val="Avenir Next LT Pro"/>
        <family val="2"/>
      </rPr>
      <t>e/metric ton</t>
    </r>
  </si>
  <si>
    <t>CARB Refrigerant Management Program (Weighted GWP of 2020 Cold Storage Inventory)</t>
  </si>
  <si>
    <t>R-22</t>
  </si>
  <si>
    <t>IPCC Fourth Assessment Report (AR4)</t>
  </si>
  <si>
    <t>R-290 (Propane)</t>
  </si>
  <si>
    <t>R-404A</t>
  </si>
  <si>
    <t>R-448A</t>
  </si>
  <si>
    <t>R-449A</t>
  </si>
  <si>
    <t>R-507</t>
  </si>
  <si>
    <t>R-717 (Ammonia)</t>
  </si>
  <si>
    <t>R-718 (Water)</t>
  </si>
  <si>
    <t>CARB Refrigerant Management Program</t>
  </si>
  <si>
    <t>R-729 (Air)</t>
  </si>
  <si>
    <t>R-744 (Carbon Dioxide)</t>
  </si>
  <si>
    <t>R-11</t>
  </si>
  <si>
    <t>R-12</t>
  </si>
  <si>
    <t>R-13</t>
  </si>
  <si>
    <t>R-13b1</t>
  </si>
  <si>
    <t>R-14</t>
  </si>
  <si>
    <t>R-23</t>
  </si>
  <si>
    <t>R-32</t>
  </si>
  <si>
    <t>R-113</t>
  </si>
  <si>
    <t>R-114</t>
  </si>
  <si>
    <t>R-115</t>
  </si>
  <si>
    <t>R-116</t>
  </si>
  <si>
    <t>R-123</t>
  </si>
  <si>
    <t>R-124</t>
  </si>
  <si>
    <t>R-125</t>
  </si>
  <si>
    <t>R-134a</t>
  </si>
  <si>
    <t>IPCC Fourth Assessment Report (AR4) (Used as default refrigerant for TRUs)</t>
  </si>
  <si>
    <t>R-141b</t>
  </si>
  <si>
    <t>R-142b</t>
  </si>
  <si>
    <t>R-143a</t>
  </si>
  <si>
    <t>R-152a</t>
  </si>
  <si>
    <t>R-161 (Fluoroethane)</t>
  </si>
  <si>
    <t>R-170 (Ethane)</t>
  </si>
  <si>
    <t>R-218</t>
  </si>
  <si>
    <t>R-225ca</t>
  </si>
  <si>
    <t>R-225cb</t>
  </si>
  <si>
    <t>R-227ea</t>
  </si>
  <si>
    <t>R-236fa</t>
  </si>
  <si>
    <t>R-245fa</t>
  </si>
  <si>
    <t>R-290</t>
  </si>
  <si>
    <t>R-365mfc</t>
  </si>
  <si>
    <t>R-401A</t>
  </si>
  <si>
    <t>R-401B</t>
  </si>
  <si>
    <t>R-401C</t>
  </si>
  <si>
    <t>R-402A</t>
  </si>
  <si>
    <t>R-402B</t>
  </si>
  <si>
    <t>R-403B</t>
  </si>
  <si>
    <t>R-406A</t>
  </si>
  <si>
    <t>R-407A</t>
  </si>
  <si>
    <t>R-407B</t>
  </si>
  <si>
    <t>R-407C</t>
  </si>
  <si>
    <t>R-407D</t>
  </si>
  <si>
    <t>R-407F</t>
  </si>
  <si>
    <t>R-407H</t>
  </si>
  <si>
    <t>R-408A</t>
  </si>
  <si>
    <t>R-409A</t>
  </si>
  <si>
    <t>R-410A</t>
  </si>
  <si>
    <t>R-410B</t>
  </si>
  <si>
    <t>R-411A</t>
  </si>
  <si>
    <t>R-411B</t>
  </si>
  <si>
    <t>R-413A</t>
  </si>
  <si>
    <t>R-414A</t>
  </si>
  <si>
    <t>R-414B</t>
  </si>
  <si>
    <t>R-416A</t>
  </si>
  <si>
    <t>R-417A</t>
  </si>
  <si>
    <t>R-417C</t>
  </si>
  <si>
    <t>R-420A</t>
  </si>
  <si>
    <t>R-421A</t>
  </si>
  <si>
    <t>R-421B</t>
  </si>
  <si>
    <t>R-422A</t>
  </si>
  <si>
    <t>R-422B</t>
  </si>
  <si>
    <t>R-422C</t>
  </si>
  <si>
    <t>R-422D</t>
  </si>
  <si>
    <t>R-423A</t>
  </si>
  <si>
    <t>R-424A</t>
  </si>
  <si>
    <t>R-426A</t>
  </si>
  <si>
    <t>R-427A</t>
  </si>
  <si>
    <t>R-428A</t>
  </si>
  <si>
    <t>R-434A</t>
  </si>
  <si>
    <t>R-437A</t>
  </si>
  <si>
    <t>R-438A</t>
  </si>
  <si>
    <t>R-442AF</t>
  </si>
  <si>
    <t>R-449B</t>
  </si>
  <si>
    <t>R-450A</t>
  </si>
  <si>
    <t>R-452A</t>
  </si>
  <si>
    <t>R-452B</t>
  </si>
  <si>
    <t>R-453A</t>
  </si>
  <si>
    <t>R-454B</t>
  </si>
  <si>
    <t>R-466A</t>
  </si>
  <si>
    <t>R-500</t>
  </si>
  <si>
    <t>R-502</t>
  </si>
  <si>
    <t>R-503</t>
  </si>
  <si>
    <t>R-508B</t>
  </si>
  <si>
    <t>R-513A</t>
  </si>
  <si>
    <t>R-514A</t>
  </si>
  <si>
    <t>IPCC Fifth Assessment Report (AR5)</t>
  </si>
  <si>
    <t>R-600a (Isobutane)</t>
  </si>
  <si>
    <t>R-601 (Pentane)</t>
  </si>
  <si>
    <t>R-717</t>
  </si>
  <si>
    <t>R-744</t>
  </si>
  <si>
    <t>R-1132a</t>
  </si>
  <si>
    <t>R-1141</t>
  </si>
  <si>
    <t>R-1224yd(Z)</t>
  </si>
  <si>
    <t xml:space="preserve">R-1225ye(E) </t>
  </si>
  <si>
    <t>R-1225ye(Z)</t>
  </si>
  <si>
    <t>R-1234yf</t>
  </si>
  <si>
    <t>R-1234zd(E)</t>
  </si>
  <si>
    <t>R-1234ze(E)</t>
  </si>
  <si>
    <t>R-1234ze(Z)</t>
  </si>
  <si>
    <t>R-1336(Z)</t>
  </si>
  <si>
    <t>R-4310mee</t>
  </si>
  <si>
    <t>EP-88</t>
  </si>
  <si>
    <t>FOR12A</t>
  </si>
  <si>
    <t>FOR12B</t>
  </si>
  <si>
    <t>Free Zone</t>
  </si>
  <si>
    <t>Freeze 12</t>
  </si>
  <si>
    <t>G2018C</t>
  </si>
  <si>
    <t>GHG-HP</t>
  </si>
  <si>
    <t>GHG-X5</t>
  </si>
  <si>
    <t>Glycol</t>
  </si>
  <si>
    <t>HFC-1243zf</t>
  </si>
  <si>
    <t>HFC-1345zfc</t>
  </si>
  <si>
    <t>Hot Shot 2</t>
  </si>
  <si>
    <t>Isceon MO89</t>
  </si>
  <si>
    <t>NARM-502</t>
  </si>
  <si>
    <t>https://ww2.arb.ca.gov/resources/documents/high-gwp-refrigerants</t>
  </si>
  <si>
    <t>IPCC, 2007: Climate Change 2007: The Physical Science Basis. Contribution of Working Group I to the Fourth Assessment Report of the Intergovernmental Panel on Climate Change</t>
  </si>
  <si>
    <t>[Solomon, S., D. Qin, M. Manning, Z. Chen, M. Marquis, K.B. Averyt, M. Tignor and H.L. Miller (eds.)]. Cambridge University Press, Cambridge, United Kingdom and New York, NY,</t>
  </si>
  <si>
    <t>USA., 996 pp.</t>
  </si>
  <si>
    <t>https://www.ipcc.ch/report/ar4/wg1/</t>
  </si>
  <si>
    <t>IPCC, 2014: Climate Change 2014: Synthesis Report. Contribution of Working Groups I, II and III to the Fifth Assessment Report of the Intergovernmental Panel on Climate Change</t>
  </si>
  <si>
    <t>[Core Writing Team, R.K. Pachauri and L.A. Meyer (eds.)]. IPCC, Geneva, Switzerland, 151 pp.</t>
  </si>
  <si>
    <t>https://www.ipcc.ch/report/ar5/syr/</t>
  </si>
  <si>
    <t>Refrigerant Leakage Assumptions</t>
  </si>
  <si>
    <t>Average Annual Leak Rate</t>
  </si>
  <si>
    <t>Average Lifetime</t>
  </si>
  <si>
    <t>Industrial Refrigeration systems with charge &gt;50 – &lt;200 lbs</t>
  </si>
  <si>
    <t>%</t>
  </si>
  <si>
    <t>years</t>
  </si>
  <si>
    <t>Industrial Refrigeration systems with charge 200 – &lt;2,000 lbs</t>
  </si>
  <si>
    <t>Industrial Refrigeration systems with charge ≥ 2,000 lbs</t>
  </si>
  <si>
    <t>CARB. (2020). Proposed Amendments to the Prohibitions on Use of Certain Hydrofluorocarbons in Stationary</t>
  </si>
  <si>
    <t>Refrigeration, Chillers, Aerosols, Propellants, and Foam End-Uses Regulation</t>
  </si>
  <si>
    <t>https://ww3.arb.ca.gov/regact/2020/hfc2020/appb.pdf</t>
  </si>
  <si>
    <t>Refrigerant End-of-Life Leakage Assumptions</t>
  </si>
  <si>
    <t>Industrial Refrigeration systems with charge &gt;50 lbs</t>
  </si>
  <si>
    <t>Low Carbon Fuel Production Program</t>
  </si>
  <si>
    <r>
      <t>California 2019 average industrial sector energy prices</t>
    </r>
    <r>
      <rPr>
        <b/>
        <vertAlign val="superscript"/>
        <sz val="12"/>
        <color theme="1"/>
        <rFont val="Avenir Next LT Pro"/>
        <family val="2"/>
      </rPr>
      <t>[1]</t>
    </r>
  </si>
  <si>
    <t>Energy Type</t>
  </si>
  <si>
    <t>Price</t>
  </si>
  <si>
    <t>Electricity</t>
  </si>
  <si>
    <t>per kWh</t>
  </si>
  <si>
    <t>Natural Gas</t>
  </si>
  <si>
    <t>per therm</t>
  </si>
  <si>
    <t>[1] U.S. Energy Information Administration (as of 2023)</t>
  </si>
  <si>
    <r>
      <t>West Coast average retail fuel prices</t>
    </r>
    <r>
      <rPr>
        <b/>
        <vertAlign val="superscript"/>
        <sz val="12"/>
        <color theme="1"/>
        <rFont val="Avenir Next LT Pro"/>
        <family val="2"/>
      </rPr>
      <t>[2]</t>
    </r>
  </si>
  <si>
    <t>Fuel Type</t>
  </si>
  <si>
    <t>Gasoline</t>
  </si>
  <si>
    <t>per gallon</t>
  </si>
  <si>
    <t>Diesel</t>
  </si>
  <si>
    <t>Compressed Natural Gas (CNG)</t>
  </si>
  <si>
    <t>per cubic foot</t>
  </si>
  <si>
    <t>Liquefied Natural Gas (LNG)</t>
  </si>
  <si>
    <t>per DGE</t>
  </si>
  <si>
    <t>Ethanol (E85)</t>
  </si>
  <si>
    <t>Propane</t>
  </si>
  <si>
    <t>Biodiesel (B5/B20)</t>
  </si>
  <si>
    <r>
      <t xml:space="preserve">Hydrogen </t>
    </r>
    <r>
      <rPr>
        <vertAlign val="superscript"/>
        <sz val="12"/>
        <color rgb="FF000000"/>
        <rFont val="Avenir Next LT Pro"/>
        <family val="2"/>
      </rPr>
      <t>[3]</t>
    </r>
  </si>
  <si>
    <t>per kilogram</t>
  </si>
  <si>
    <t>[2] U.S. Department of Energy (average from January to October 2022). The West</t>
  </si>
  <si>
    <t>Coast region defined by the U.S. Energy Information Administration includes</t>
  </si>
  <si>
    <t>California, Oregon, Washington, Nevada, Arizona, Hawaii and Alaska.</t>
  </si>
  <si>
    <t>[3] California Energy Commission and California Air Resources Board (sales-weighted</t>
  </si>
  <si>
    <t>average).</t>
  </si>
  <si>
    <t>Reference</t>
  </si>
  <si>
    <r>
      <t xml:space="preserve">CARB. (2023). </t>
    </r>
    <r>
      <rPr>
        <i/>
        <sz val="12"/>
        <color theme="1"/>
        <rFont val="Avenir Next LT Pro"/>
        <family val="2"/>
      </rPr>
      <t>Co-benefit Assessment Methodology for Energy and Fuel Cost Savings.</t>
    </r>
  </si>
  <si>
    <t>https://ww2.arb.ca.gov/sites/default/files/auction-proceeds/final_energyfuelcost_am_2023.pdf</t>
  </si>
  <si>
    <t xml:space="preserve">Documentation Tab </t>
  </si>
  <si>
    <t>AB 1550 Criteria Table: Step 1</t>
  </si>
  <si>
    <t>Type of Facility</t>
  </si>
  <si>
    <t>Components - Inputs_General</t>
  </si>
  <si>
    <t>Type of Fan</t>
  </si>
  <si>
    <t>Method of Calculation</t>
  </si>
  <si>
    <t>None</t>
  </si>
  <si>
    <t>Year-Round Facility</t>
  </si>
  <si>
    <t>Standard</t>
  </si>
  <si>
    <t>Third-Party Tool: MEASUR</t>
  </si>
  <si>
    <t>No</t>
  </si>
  <si>
    <t>Disadvantaged and Low-Income Community</t>
  </si>
  <si>
    <t>Seasonal Facility</t>
  </si>
  <si>
    <t>Tier I</t>
  </si>
  <si>
    <t>Advanced motors and controls including variable frequency drives</t>
  </si>
  <si>
    <t>Variable frequency or speed drive (VFD or VSD)</t>
  </si>
  <si>
    <t>Third-Party Tool: AIRMaster+</t>
  </si>
  <si>
    <t>Disadvantaged Community</t>
  </si>
  <si>
    <t>Tier II</t>
  </si>
  <si>
    <t>Boilers, economizers</t>
  </si>
  <si>
    <t>Metering Data</t>
  </si>
  <si>
    <t>Low-Income Community</t>
  </si>
  <si>
    <t>Other (please provide a description in the "Notes" column)</t>
  </si>
  <si>
    <t>Buffer Zone</t>
  </si>
  <si>
    <t>Other types of controls, such as compressed air, automatic blow down for boilers and system optimization</t>
  </si>
  <si>
    <t>Specification Sheets</t>
  </si>
  <si>
    <t>Electric</t>
  </si>
  <si>
    <t>Internal metering and software to manage and control energy usage, as part of a larger project that reduces energy usage</t>
  </si>
  <si>
    <t>Machine drive controls and upgrades</t>
  </si>
  <si>
    <t>Refrigeration optimization or replacement</t>
  </si>
  <si>
    <t>Solar Thermal</t>
  </si>
  <si>
    <t>Other technologies that meet eligibility criteria (please provide a description in the "Notes" column)</t>
  </si>
  <si>
    <t>Components - Inputs_Refrigerants</t>
  </si>
  <si>
    <t>Low global warming potential refrigerants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</si>
</sst>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8" formatCode="&quot;$&quot;#,##0.00_);[Red]\(&quot;$&quot;#,##0.00\)"/>
    <numFmt numFmtId="41" formatCode="_(* #,##0_);_(* \(#,##0\);_(* &quot;-&quot;_);_(@_)"/>
    <numFmt numFmtId="44" formatCode="_(&quot;$&quot;* #,##0.00_);_(&quot;$&quot;* \(#,##0.00\);_(&quot;$&quot;* &quot;-&quot;??_);_(@_)"/>
    <numFmt numFmtId="43" formatCode="_(* #,##0.00_);_(* \(#,##0.00\);_(* &quot;-&quot;??_);_(@_)"/>
    <numFmt numFmtId="164" formatCode="0."/>
    <numFmt numFmtId="165" formatCode="_(&quot;$&quot;* #,##0_);_(&quot;$&quot;* \(#,##0\);_(&quot;$&quot;* &quot;-&quot;??_);_(@_)"/>
    <numFmt numFmtId="166" formatCode="0.0"/>
    <numFmt numFmtId="167" formatCode="0.0000"/>
    <numFmt numFmtId="168" formatCode="0.00000"/>
    <numFmt numFmtId="169" formatCode="0.0000000"/>
    <numFmt numFmtId="170" formatCode="0.000000000"/>
    <numFmt numFmtId="171" formatCode="0.00000000"/>
    <numFmt numFmtId="172" formatCode="0.000000"/>
    <numFmt numFmtId="173" formatCode="0.0%"/>
    <numFmt numFmtId="174" formatCode="&quot;$&quot;#,##0.0000_);[Red]\(&quot;$&quot;#,##0.0000\)"/>
    <numFmt numFmtId="175" formatCode="&quot;$&quot;#,##0"/>
    <numFmt numFmtId="176" formatCode="m/d/yyyy;@"/>
    <numFmt numFmtId="177" formatCode="[&lt;=9999999]###\-####;\(###\)\ ###\-####"/>
    <numFmt numFmtId="178" formatCode="&quot;$&quot;#,##0.00000_);[Red]\(&quot;$&quot;#,##0.00000\)"/>
    <numFmt numFmtId="179" formatCode="&quot;$&quot;#,##0.00000000_);[Red]\(&quot;$&quot;#,##0.00000000\)"/>
  </numFmts>
  <fonts count="49" x14ac:knownFonts="1">
    <font>
      <sz val="11"/>
      <color theme="1"/>
      <name val="Calibri"/>
      <family val="2"/>
      <scheme val="minor"/>
    </font>
    <font>
      <sz val="11"/>
      <color theme="1"/>
      <name val="Calibri"/>
      <family val="2"/>
      <scheme val="minor"/>
    </font>
    <font>
      <sz val="10"/>
      <name val="Arial"/>
      <family val="2"/>
    </font>
    <font>
      <u/>
      <sz val="12"/>
      <color theme="10"/>
      <name val="Arial"/>
      <family val="2"/>
    </font>
    <font>
      <u/>
      <sz val="11"/>
      <color theme="10"/>
      <name val="Calibri"/>
      <family val="2"/>
    </font>
    <font>
      <sz val="12"/>
      <color rgb="FF000000"/>
      <name val="Wingdings"/>
      <charset val="2"/>
    </font>
    <font>
      <sz val="9"/>
      <color theme="1"/>
      <name val="Arial"/>
      <family val="2"/>
    </font>
    <font>
      <b/>
      <sz val="9"/>
      <name val="Arial"/>
      <family val="2"/>
    </font>
    <font>
      <u/>
      <sz val="12"/>
      <color theme="10"/>
      <name val="Avenir Next LT Pro"/>
      <family val="2"/>
    </font>
    <font>
      <sz val="12"/>
      <color theme="1"/>
      <name val="Avenir Next LT Pro"/>
      <family val="2"/>
    </font>
    <font>
      <b/>
      <sz val="16"/>
      <color theme="1"/>
      <name val="Avenir Next LT Pro"/>
      <family val="2"/>
    </font>
    <font>
      <sz val="11"/>
      <color theme="1"/>
      <name val="Avenir Next LT Pro"/>
      <family val="2"/>
    </font>
    <font>
      <b/>
      <sz val="16"/>
      <name val="Avenir Next LT Pro"/>
      <family val="2"/>
    </font>
    <font>
      <b/>
      <sz val="16"/>
      <color rgb="FF0000FF"/>
      <name val="Avenir Next LT Pro"/>
      <family val="2"/>
    </font>
    <font>
      <b/>
      <sz val="16"/>
      <color rgb="FFFF0000"/>
      <name val="Avenir Next LT Pro"/>
      <family val="2"/>
    </font>
    <font>
      <sz val="12"/>
      <name val="Avenir Next LT Pro"/>
      <family val="2"/>
    </font>
    <font>
      <b/>
      <sz val="12"/>
      <color theme="1"/>
      <name val="Avenir Next LT Pro"/>
      <family val="2"/>
    </font>
    <font>
      <sz val="12"/>
      <color rgb="FFFF0000"/>
      <name val="Avenir Next LT Pro"/>
      <family val="2"/>
    </font>
    <font>
      <vertAlign val="subscript"/>
      <sz val="12"/>
      <color theme="1"/>
      <name val="Avenir Next LT Pro"/>
      <family val="2"/>
    </font>
    <font>
      <sz val="11"/>
      <color rgb="FFFF0000"/>
      <name val="Avenir Next LT Pro"/>
      <family val="2"/>
    </font>
    <font>
      <b/>
      <vertAlign val="subscript"/>
      <sz val="12"/>
      <color theme="1"/>
      <name val="Avenir Next LT Pro"/>
      <family val="2"/>
    </font>
    <font>
      <b/>
      <vertAlign val="superscript"/>
      <sz val="12"/>
      <color theme="1"/>
      <name val="Avenir Next LT Pro"/>
      <family val="2"/>
    </font>
    <font>
      <vertAlign val="superscript"/>
      <sz val="12"/>
      <color theme="1"/>
      <name val="Avenir Next LT Pro"/>
      <family val="2"/>
    </font>
    <font>
      <sz val="10"/>
      <color theme="1"/>
      <name val="Avenir Next LT Pro"/>
      <family val="2"/>
    </font>
    <font>
      <vertAlign val="superscript"/>
      <sz val="10"/>
      <color theme="1"/>
      <name val="Avenir Next LT Pro"/>
      <family val="2"/>
    </font>
    <font>
      <vertAlign val="subscript"/>
      <sz val="10"/>
      <color theme="1"/>
      <name val="Avenir Next LT Pro"/>
      <family val="2"/>
    </font>
    <font>
      <i/>
      <sz val="12"/>
      <color theme="1"/>
      <name val="Avenir Next LT Pro"/>
      <family val="2"/>
    </font>
    <font>
      <vertAlign val="subscript"/>
      <sz val="12"/>
      <name val="Avenir Next LT Pro"/>
      <family val="2"/>
    </font>
    <font>
      <b/>
      <sz val="12"/>
      <color rgb="FF000000"/>
      <name val="Avenir Next LT Pro"/>
      <family val="2"/>
    </font>
    <font>
      <sz val="12"/>
      <color rgb="FF000000"/>
      <name val="Avenir Next LT Pro"/>
      <family val="2"/>
    </font>
    <font>
      <sz val="10"/>
      <color rgb="FF000000"/>
      <name val="Avenir Next LT Pro"/>
      <family val="2"/>
    </font>
    <font>
      <vertAlign val="superscript"/>
      <sz val="12"/>
      <color rgb="FF000000"/>
      <name val="Avenir Next LT Pro"/>
      <family val="2"/>
    </font>
    <font>
      <sz val="11"/>
      <name val="Avenir Next LT Pro"/>
      <family val="2"/>
    </font>
    <font>
      <b/>
      <sz val="11"/>
      <color theme="1"/>
      <name val="Avenir Next LT Pro"/>
      <family val="2"/>
    </font>
    <font>
      <b/>
      <sz val="12"/>
      <name val="Avenir Next LT Pro"/>
      <family val="2"/>
    </font>
    <font>
      <b/>
      <sz val="12"/>
      <color theme="0"/>
      <name val="Avenir Next LT Pro"/>
      <family val="2"/>
    </font>
    <font>
      <sz val="12"/>
      <color theme="1" tint="0.499984740745262"/>
      <name val="Avenir Next LT Pro"/>
      <family val="2"/>
    </font>
    <font>
      <sz val="16"/>
      <color theme="1"/>
      <name val="Avenir Next LT Pro"/>
      <family val="2"/>
    </font>
    <font>
      <sz val="14"/>
      <color theme="1"/>
      <name val="Avenir Next LT Pro"/>
      <family val="2"/>
    </font>
    <font>
      <b/>
      <sz val="14"/>
      <color theme="1"/>
      <name val="Avenir Next LT Pro"/>
      <family val="2"/>
    </font>
    <font>
      <sz val="12"/>
      <color rgb="FF000000"/>
      <name val="Avenir Next LT Pro"/>
      <family val="2"/>
      <charset val="2"/>
    </font>
    <font>
      <b/>
      <sz val="14"/>
      <name val="Avenir Next LT Pro"/>
      <family val="2"/>
    </font>
    <font>
      <b/>
      <sz val="14"/>
      <color rgb="FF0000FF"/>
      <name val="Avenir Next LT Pro"/>
      <family val="2"/>
    </font>
    <font>
      <sz val="12"/>
      <color theme="0"/>
      <name val="Avenir Next LT Pro"/>
      <family val="2"/>
    </font>
    <font>
      <i/>
      <sz val="12"/>
      <name val="Avenir Next LT Pro"/>
      <family val="2"/>
    </font>
    <font>
      <u/>
      <sz val="12"/>
      <color indexed="12"/>
      <name val="Avenir Next LT Pro"/>
      <family val="2"/>
    </font>
    <font>
      <sz val="10"/>
      <name val="Avenir Next LT Pro"/>
      <family val="2"/>
    </font>
    <font>
      <u/>
      <sz val="12"/>
      <name val="Avenir Next LT Pro"/>
      <family val="2"/>
    </font>
    <font>
      <u/>
      <sz val="12"/>
      <color rgb="FFC00000"/>
      <name val="Avenir Next LT Pro"/>
      <family val="2"/>
    </font>
  </fonts>
  <fills count="2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66"/>
        <bgColor indexed="64"/>
      </patternFill>
    </fill>
    <fill>
      <patternFill patternType="solid">
        <fgColor theme="1"/>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0.14996795556505021"/>
        <bgColor indexed="64"/>
      </patternFill>
    </fill>
    <fill>
      <patternFill patternType="solid">
        <fgColor rgb="FFB7DEDF"/>
        <bgColor indexed="64"/>
      </patternFill>
    </fill>
    <fill>
      <patternFill patternType="solid">
        <fgColor rgb="FFFCD5B4"/>
        <bgColor indexed="64"/>
      </patternFill>
    </fill>
    <fill>
      <patternFill patternType="solid">
        <fgColor rgb="FFB1A0C7"/>
        <bgColor indexed="64"/>
      </patternFill>
    </fill>
    <fill>
      <patternFill patternType="darkUp">
        <fgColor auto="1"/>
        <bgColor theme="0" tint="-4.9989318521683403E-2"/>
      </patternFill>
    </fill>
    <fill>
      <patternFill patternType="solid">
        <fgColor rgb="FFB7DEE8"/>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auto="1"/>
      </left>
      <right style="medium">
        <color auto="1"/>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style="thin">
        <color auto="1"/>
      </left>
      <right style="medium">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auto="1"/>
      </left>
      <right style="medium">
        <color indexed="64"/>
      </right>
      <top/>
      <bottom style="medium">
        <color indexed="64"/>
      </bottom>
      <diagonal/>
    </border>
    <border>
      <left/>
      <right style="thin">
        <color indexed="64"/>
      </right>
      <top style="medium">
        <color indexed="64"/>
      </top>
      <bottom style="medium">
        <color indexed="64"/>
      </bottom>
      <diagonal/>
    </border>
  </borders>
  <cellStyleXfs count="14">
    <xf numFmtId="0" fontId="0" fillId="0" borderId="0"/>
    <xf numFmtId="43" fontId="2" fillId="0" borderId="0" applyFont="0" applyFill="0" applyBorder="0" applyAlignment="0" applyProtection="0"/>
    <xf numFmtId="0" fontId="1" fillId="0" borderId="0"/>
    <xf numFmtId="0" fontId="8" fillId="0" borderId="0" applyNumberFormat="0" applyFill="0" applyBorder="0" applyAlignment="0" applyProtection="0"/>
    <xf numFmtId="0" fontId="1" fillId="0" borderId="0"/>
    <xf numFmtId="0" fontId="1" fillId="0" borderId="0"/>
    <xf numFmtId="0" fontId="1" fillId="0" borderId="0"/>
    <xf numFmtId="44" fontId="1"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0" fontId="2" fillId="0" borderId="0"/>
    <xf numFmtId="0" fontId="4"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808">
    <xf numFmtId="0" fontId="0" fillId="0" borderId="0" xfId="0"/>
    <xf numFmtId="0" fontId="5" fillId="0" borderId="25" xfId="0" applyFont="1" applyBorder="1" applyAlignment="1">
      <alignment horizontal="center" vertical="center" wrapText="1"/>
    </xf>
    <xf numFmtId="0" fontId="0" fillId="0" borderId="0" xfId="0" applyProtection="1">
      <protection locked="0"/>
    </xf>
    <xf numFmtId="0" fontId="6" fillId="0" borderId="0" xfId="0" applyFont="1" applyProtection="1">
      <protection locked="0"/>
    </xf>
    <xf numFmtId="0" fontId="6" fillId="0" borderId="0" xfId="0" applyFont="1" applyAlignment="1" applyProtection="1">
      <alignment horizontal="left" wrapText="1"/>
      <protection locked="0"/>
    </xf>
    <xf numFmtId="0" fontId="6" fillId="0" borderId="0" xfId="0" applyFont="1" applyAlignment="1" applyProtection="1">
      <alignment horizontal="left"/>
      <protection locked="0"/>
    </xf>
    <xf numFmtId="14" fontId="0" fillId="0" borderId="0" xfId="0" applyNumberFormat="1" applyProtection="1">
      <protection locked="0"/>
    </xf>
    <xf numFmtId="3" fontId="0" fillId="0" borderId="0" xfId="0" applyNumberFormat="1" applyProtection="1">
      <protection locked="0"/>
    </xf>
    <xf numFmtId="0" fontId="7" fillId="20" borderId="1" xfId="0" applyFont="1" applyFill="1" applyBorder="1" applyAlignment="1">
      <alignment horizontal="center" vertical="center" wrapText="1"/>
    </xf>
    <xf numFmtId="0" fontId="7" fillId="19" borderId="1" xfId="0" applyFont="1" applyFill="1" applyBorder="1" applyAlignment="1" applyProtection="1">
      <alignment horizontal="center" vertical="center" wrapText="1"/>
      <protection locked="0"/>
    </xf>
    <xf numFmtId="0" fontId="7" fillId="19" borderId="1" xfId="0" applyFont="1" applyFill="1" applyBorder="1" applyAlignment="1">
      <alignment horizontal="center" vertical="center" wrapText="1"/>
    </xf>
    <xf numFmtId="0" fontId="7" fillId="18" borderId="1" xfId="0" applyFont="1" applyFill="1" applyBorder="1" applyAlignment="1" applyProtection="1">
      <alignment horizontal="center" vertical="center" wrapText="1"/>
      <protection locked="0"/>
    </xf>
    <xf numFmtId="0" fontId="7" fillId="22" borderId="1" xfId="0" applyFont="1" applyFill="1" applyBorder="1" applyAlignment="1" applyProtection="1">
      <alignment horizontal="center" vertical="center" wrapText="1"/>
      <protection locked="0"/>
    </xf>
    <xf numFmtId="0" fontId="7" fillId="18" borderId="1"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wrapText="1"/>
      <protection locked="0"/>
    </xf>
    <xf numFmtId="0" fontId="6" fillId="0" borderId="0" xfId="0" applyFont="1"/>
    <xf numFmtId="0" fontId="6" fillId="0" borderId="79" xfId="0" applyFont="1" applyBorder="1" applyAlignment="1" applyProtection="1">
      <alignment horizontal="left" wrapText="1"/>
      <protection locked="0"/>
    </xf>
    <xf numFmtId="15" fontId="0" fillId="0" borderId="0" xfId="0" applyNumberFormat="1" applyProtection="1">
      <protection locked="0"/>
    </xf>
    <xf numFmtId="0" fontId="7" fillId="7" borderId="1" xfId="0" applyFont="1" applyFill="1" applyBorder="1" applyAlignment="1" applyProtection="1">
      <alignment horizontal="center" vertical="center" wrapText="1"/>
      <protection locked="0"/>
    </xf>
    <xf numFmtId="0" fontId="7" fillId="7" borderId="1" xfId="0" applyFont="1" applyFill="1" applyBorder="1" applyAlignment="1" applyProtection="1">
      <alignment horizontal="center" vertical="center"/>
      <protection locked="0"/>
    </xf>
    <xf numFmtId="0" fontId="9" fillId="0" borderId="0" xfId="0" applyFont="1"/>
    <xf numFmtId="0" fontId="10" fillId="0" borderId="0" xfId="0" applyFont="1" applyAlignment="1">
      <alignment horizontal="centerContinuous" vertical="center"/>
    </xf>
    <xf numFmtId="0" fontId="11" fillId="0" borderId="0" xfId="0" applyFont="1"/>
    <xf numFmtId="0" fontId="11" fillId="0" borderId="0" xfId="0" applyFont="1" applyAlignment="1">
      <alignment horizontal="centerContinuous"/>
    </xf>
    <xf numFmtId="0" fontId="12" fillId="0" borderId="0" xfId="0" applyFont="1" applyAlignment="1">
      <alignment horizontal="centerContinuous" vertical="center"/>
    </xf>
    <xf numFmtId="0" fontId="13" fillId="0" borderId="0" xfId="0" applyFont="1" applyAlignment="1">
      <alignment horizontal="centerContinuous" vertical="center"/>
    </xf>
    <xf numFmtId="0" fontId="14" fillId="0" borderId="0" xfId="0" applyFont="1" applyAlignment="1">
      <alignment horizontal="centerContinuous" vertical="center"/>
    </xf>
    <xf numFmtId="0" fontId="15" fillId="0" borderId="0" xfId="0" applyFont="1" applyAlignment="1">
      <alignment vertical="top"/>
    </xf>
    <xf numFmtId="0" fontId="15" fillId="0" borderId="0" xfId="0" applyFont="1" applyAlignment="1">
      <alignment vertical="top" wrapText="1"/>
    </xf>
    <xf numFmtId="0" fontId="16" fillId="10" borderId="33" xfId="0" applyFont="1" applyFill="1" applyBorder="1" applyAlignment="1">
      <alignment horizontal="centerContinuous"/>
    </xf>
    <xf numFmtId="0" fontId="16" fillId="10" borderId="34" xfId="0" applyFont="1" applyFill="1" applyBorder="1" applyAlignment="1">
      <alignment horizontal="centerContinuous"/>
    </xf>
    <xf numFmtId="0" fontId="16" fillId="10" borderId="32" xfId="0" applyFont="1" applyFill="1" applyBorder="1" applyAlignment="1">
      <alignment horizontal="centerContinuous"/>
    </xf>
    <xf numFmtId="0" fontId="17" fillId="0" borderId="0" xfId="0" applyFont="1" applyAlignment="1">
      <alignment vertical="top"/>
    </xf>
    <xf numFmtId="0" fontId="16" fillId="12" borderId="17" xfId="0" applyFont="1" applyFill="1" applyBorder="1" applyAlignment="1">
      <alignment horizontal="center" vertical="center"/>
    </xf>
    <xf numFmtId="0" fontId="16" fillId="12" borderId="18" xfId="0" applyFont="1" applyFill="1" applyBorder="1" applyAlignment="1">
      <alignment horizontal="center"/>
    </xf>
    <xf numFmtId="0" fontId="16" fillId="12" borderId="19" xfId="0" applyFont="1" applyFill="1" applyBorder="1" applyAlignment="1">
      <alignment horizontal="center"/>
    </xf>
    <xf numFmtId="0" fontId="9" fillId="0" borderId="37" xfId="0" applyFont="1" applyBorder="1" applyAlignment="1">
      <alignment horizontal="center" vertical="center" wrapText="1"/>
    </xf>
    <xf numFmtId="0" fontId="9" fillId="6" borderId="47" xfId="0" applyFont="1" applyFill="1" applyBorder="1" applyAlignment="1">
      <alignment horizontal="center"/>
    </xf>
    <xf numFmtId="0" fontId="9" fillId="0" borderId="28" xfId="0" applyFont="1" applyBorder="1" applyAlignment="1">
      <alignment horizontal="center"/>
    </xf>
    <xf numFmtId="0" fontId="9" fillId="0" borderId="39" xfId="0" applyFont="1" applyBorder="1" applyAlignment="1">
      <alignment horizontal="center" vertical="center" wrapText="1"/>
    </xf>
    <xf numFmtId="2" fontId="9" fillId="6" borderId="11" xfId="0" applyNumberFormat="1" applyFont="1" applyFill="1" applyBorder="1" applyAlignment="1">
      <alignment horizontal="center"/>
    </xf>
    <xf numFmtId="0" fontId="9" fillId="0" borderId="16" xfId="0" applyFont="1" applyBorder="1" applyAlignment="1">
      <alignment horizontal="center"/>
    </xf>
    <xf numFmtId="166" fontId="9" fillId="6" borderId="11" xfId="0" applyNumberFormat="1" applyFont="1" applyFill="1" applyBorder="1" applyAlignment="1">
      <alignment horizontal="center"/>
    </xf>
    <xf numFmtId="167" fontId="9" fillId="6" borderId="11" xfId="0" applyNumberFormat="1" applyFont="1" applyFill="1" applyBorder="1" applyAlignment="1">
      <alignment horizontal="center"/>
    </xf>
    <xf numFmtId="0" fontId="19" fillId="0" borderId="0" xfId="0" applyFont="1"/>
    <xf numFmtId="0" fontId="9" fillId="0" borderId="41" xfId="0" applyFont="1" applyBorder="1" applyAlignment="1">
      <alignment horizontal="center" vertical="center" wrapText="1"/>
    </xf>
    <xf numFmtId="167" fontId="9" fillId="6" borderId="82" xfId="0" applyNumberFormat="1" applyFont="1" applyFill="1" applyBorder="1" applyAlignment="1">
      <alignment horizontal="center"/>
    </xf>
    <xf numFmtId="0" fontId="9" fillId="0" borderId="19" xfId="0" applyFont="1" applyBorder="1" applyAlignment="1">
      <alignment horizontal="center"/>
    </xf>
    <xf numFmtId="167" fontId="9" fillId="6" borderId="25" xfId="0" applyNumberFormat="1" applyFont="1" applyFill="1" applyBorder="1" applyAlignment="1">
      <alignment horizontal="center"/>
    </xf>
    <xf numFmtId="169" fontId="9" fillId="6" borderId="1" xfId="0" applyNumberFormat="1" applyFont="1" applyFill="1" applyBorder="1" applyAlignment="1">
      <alignment horizontal="center"/>
    </xf>
    <xf numFmtId="0" fontId="15" fillId="0" borderId="0" xfId="0" applyFont="1"/>
    <xf numFmtId="1" fontId="15" fillId="0" borderId="0" xfId="0" applyNumberFormat="1" applyFont="1"/>
    <xf numFmtId="166" fontId="9" fillId="6" borderId="1" xfId="0" applyNumberFormat="1" applyFont="1" applyFill="1" applyBorder="1" applyAlignment="1">
      <alignment horizontal="center"/>
    </xf>
    <xf numFmtId="167" fontId="9" fillId="6" borderId="36" xfId="0" applyNumberFormat="1" applyFont="1" applyFill="1" applyBorder="1" applyAlignment="1">
      <alignment horizontal="center"/>
    </xf>
    <xf numFmtId="0" fontId="9" fillId="0" borderId="40" xfId="0" applyFont="1" applyBorder="1" applyAlignment="1">
      <alignment horizontal="center"/>
    </xf>
    <xf numFmtId="0" fontId="16" fillId="17" borderId="33" xfId="0" applyFont="1" applyFill="1" applyBorder="1" applyAlignment="1">
      <alignment vertical="top"/>
    </xf>
    <xf numFmtId="0" fontId="16" fillId="17" borderId="34" xfId="0" applyFont="1" applyFill="1" applyBorder="1" applyAlignment="1">
      <alignment vertical="top"/>
    </xf>
    <xf numFmtId="0" fontId="16" fillId="17" borderId="32" xfId="0" applyFont="1" applyFill="1" applyBorder="1" applyAlignment="1">
      <alignment vertical="top"/>
    </xf>
    <xf numFmtId="0" fontId="9" fillId="0" borderId="5" xfId="0" applyFont="1" applyBorder="1" applyAlignment="1">
      <alignment vertical="top"/>
    </xf>
    <xf numFmtId="0" fontId="9" fillId="0" borderId="0" xfId="0" applyFont="1" applyAlignment="1">
      <alignment vertical="top"/>
    </xf>
    <xf numFmtId="0" fontId="9" fillId="0" borderId="6" xfId="0" applyFont="1" applyBorder="1" applyAlignment="1">
      <alignment vertical="top"/>
    </xf>
    <xf numFmtId="0" fontId="9" fillId="0" borderId="0" xfId="0" applyFont="1" applyAlignment="1">
      <alignment vertical="top" wrapText="1"/>
    </xf>
    <xf numFmtId="0" fontId="9" fillId="0" borderId="5" xfId="0" applyFont="1" applyBorder="1"/>
    <xf numFmtId="0" fontId="9" fillId="0" borderId="0" xfId="0" applyFont="1" applyAlignment="1">
      <alignment horizontal="left"/>
    </xf>
    <xf numFmtId="0" fontId="8" fillId="0" borderId="5" xfId="3" applyBorder="1"/>
    <xf numFmtId="0" fontId="8" fillId="0" borderId="0" xfId="3" applyBorder="1" applyAlignment="1" applyProtection="1"/>
    <xf numFmtId="0" fontId="8" fillId="0" borderId="6" xfId="3" applyBorder="1" applyAlignment="1" applyProtection="1"/>
    <xf numFmtId="0" fontId="15" fillId="0" borderId="0" xfId="0" applyFont="1" applyAlignment="1">
      <alignment horizontal="left"/>
    </xf>
    <xf numFmtId="0" fontId="11" fillId="0" borderId="0" xfId="0" applyFont="1" applyAlignment="1">
      <alignment horizontal="left"/>
    </xf>
    <xf numFmtId="0" fontId="9" fillId="0" borderId="6" xfId="0" applyFont="1" applyBorder="1"/>
    <xf numFmtId="0" fontId="8" fillId="0" borderId="5" xfId="3" applyBorder="1" applyAlignment="1" applyProtection="1">
      <protection locked="0"/>
    </xf>
    <xf numFmtId="0" fontId="8" fillId="0" borderId="5" xfId="13" applyFont="1" applyBorder="1" applyAlignment="1" applyProtection="1">
      <alignment horizontal="left"/>
    </xf>
    <xf numFmtId="0" fontId="8" fillId="0" borderId="0" xfId="13" applyFont="1" applyBorder="1" applyAlignment="1" applyProtection="1">
      <alignment horizontal="left"/>
    </xf>
    <xf numFmtId="0" fontId="11" fillId="0" borderId="6" xfId="0" applyFont="1" applyBorder="1"/>
    <xf numFmtId="0" fontId="16" fillId="0" borderId="0" xfId="0" applyFont="1" applyAlignment="1">
      <alignment horizontal="left" vertical="top"/>
    </xf>
    <xf numFmtId="0" fontId="8" fillId="0" borderId="7" xfId="3" applyFill="1" applyBorder="1"/>
    <xf numFmtId="0" fontId="8" fillId="0" borderId="8" xfId="13" applyFont="1" applyBorder="1" applyAlignment="1" applyProtection="1"/>
    <xf numFmtId="0" fontId="11" fillId="0" borderId="9" xfId="0" applyFont="1" applyBorder="1"/>
    <xf numFmtId="0" fontId="16" fillId="11" borderId="12" xfId="0" applyFont="1" applyFill="1" applyBorder="1" applyAlignment="1">
      <alignment horizontal="centerContinuous"/>
    </xf>
    <xf numFmtId="0" fontId="16" fillId="11" borderId="13" xfId="0" applyFont="1" applyFill="1" applyBorder="1" applyAlignment="1">
      <alignment horizontal="centerContinuous"/>
    </xf>
    <xf numFmtId="0" fontId="16" fillId="11" borderId="14" xfId="0" applyFont="1" applyFill="1" applyBorder="1" applyAlignment="1">
      <alignment horizontal="centerContinuous"/>
    </xf>
    <xf numFmtId="0" fontId="16" fillId="13" borderId="17" xfId="0" applyFont="1" applyFill="1" applyBorder="1" applyAlignment="1">
      <alignment horizontal="centerContinuous" vertical="center"/>
    </xf>
    <xf numFmtId="0" fontId="16" fillId="13" borderId="18" xfId="0" applyFont="1" applyFill="1" applyBorder="1" applyAlignment="1">
      <alignment horizontal="centerContinuous" vertical="center"/>
    </xf>
    <xf numFmtId="0" fontId="16" fillId="13" borderId="19" xfId="0" applyFont="1" applyFill="1" applyBorder="1" applyAlignment="1">
      <alignment horizontal="centerContinuous" vertical="center"/>
    </xf>
    <xf numFmtId="0" fontId="16" fillId="0" borderId="39" xfId="0" applyFont="1" applyBorder="1" applyAlignment="1">
      <alignment horizontal="center" vertical="center" wrapText="1"/>
    </xf>
    <xf numFmtId="0" fontId="16" fillId="0" borderId="24" xfId="0" applyFont="1" applyBorder="1" applyAlignment="1">
      <alignment horizontal="center" vertical="center"/>
    </xf>
    <xf numFmtId="0" fontId="16" fillId="0" borderId="38" xfId="0" applyFont="1" applyBorder="1" applyAlignment="1">
      <alignment horizontal="center" vertical="center"/>
    </xf>
    <xf numFmtId="0" fontId="9" fillId="3" borderId="33" xfId="0" applyFont="1" applyFill="1" applyBorder="1" applyAlignment="1">
      <alignment vertical="center"/>
    </xf>
    <xf numFmtId="0" fontId="9" fillId="3" borderId="66" xfId="0" applyFont="1" applyFill="1" applyBorder="1" applyAlignment="1">
      <alignment vertical="center"/>
    </xf>
    <xf numFmtId="0" fontId="9" fillId="3" borderId="34" xfId="0" applyFont="1" applyFill="1" applyBorder="1" applyAlignment="1">
      <alignment vertical="center"/>
    </xf>
    <xf numFmtId="0" fontId="9" fillId="3" borderId="32" xfId="0" applyFont="1" applyFill="1" applyBorder="1" applyAlignment="1">
      <alignment vertical="center"/>
    </xf>
    <xf numFmtId="0" fontId="9" fillId="0" borderId="15" xfId="0" applyFont="1" applyBorder="1" applyAlignment="1">
      <alignment horizontal="right" vertical="center"/>
    </xf>
    <xf numFmtId="0" fontId="9" fillId="13" borderId="25" xfId="0" applyFont="1" applyFill="1" applyBorder="1" applyAlignment="1">
      <alignment horizontal="center" vertical="center"/>
    </xf>
    <xf numFmtId="167" fontId="9" fillId="13" borderId="25" xfId="0" applyNumberFormat="1" applyFont="1" applyFill="1" applyBorder="1" applyAlignment="1">
      <alignment horizontal="center" vertical="center"/>
    </xf>
    <xf numFmtId="172" fontId="9" fillId="13" borderId="25" xfId="0" applyNumberFormat="1" applyFont="1" applyFill="1" applyBorder="1" applyAlignment="1">
      <alignment horizontal="center" vertical="center"/>
    </xf>
    <xf numFmtId="169" fontId="9" fillId="13" borderId="28" xfId="0" applyNumberFormat="1" applyFont="1" applyFill="1" applyBorder="1" applyAlignment="1">
      <alignment horizontal="center" vertical="center"/>
    </xf>
    <xf numFmtId="0" fontId="9" fillId="13" borderId="1" xfId="0" applyFont="1" applyFill="1" applyBorder="1" applyAlignment="1">
      <alignment horizontal="center" vertical="center"/>
    </xf>
    <xf numFmtId="167" fontId="9" fillId="13" borderId="1" xfId="0" applyNumberFormat="1" applyFont="1" applyFill="1" applyBorder="1" applyAlignment="1">
      <alignment horizontal="center" vertical="center"/>
    </xf>
    <xf numFmtId="172" fontId="9" fillId="13" borderId="1" xfId="0" applyNumberFormat="1" applyFont="1" applyFill="1" applyBorder="1" applyAlignment="1">
      <alignment horizontal="center" vertical="center"/>
    </xf>
    <xf numFmtId="169" fontId="9" fillId="13" borderId="16" xfId="0" applyNumberFormat="1" applyFont="1" applyFill="1" applyBorder="1" applyAlignment="1">
      <alignment horizontal="center" vertical="center"/>
    </xf>
    <xf numFmtId="0" fontId="9" fillId="0" borderId="17" xfId="0" applyFont="1" applyBorder="1" applyAlignment="1">
      <alignment horizontal="right" vertical="center"/>
    </xf>
    <xf numFmtId="0" fontId="9" fillId="13" borderId="36" xfId="0" applyFont="1" applyFill="1" applyBorder="1" applyAlignment="1">
      <alignment horizontal="center" vertical="center"/>
    </xf>
    <xf numFmtId="167" fontId="9" fillId="13" borderId="36" xfId="0" applyNumberFormat="1" applyFont="1" applyFill="1" applyBorder="1" applyAlignment="1">
      <alignment horizontal="center" vertical="center"/>
    </xf>
    <xf numFmtId="172" fontId="9" fillId="13" borderId="36" xfId="0" applyNumberFormat="1" applyFont="1" applyFill="1" applyBorder="1" applyAlignment="1">
      <alignment horizontal="center" vertical="center"/>
    </xf>
    <xf numFmtId="169" fontId="9" fillId="13" borderId="40" xfId="0" applyNumberFormat="1" applyFont="1" applyFill="1" applyBorder="1" applyAlignment="1">
      <alignment horizontal="center" vertical="center"/>
    </xf>
    <xf numFmtId="0" fontId="9" fillId="3" borderId="33" xfId="0" applyFont="1" applyFill="1" applyBorder="1" applyAlignment="1">
      <alignment horizontal="left" vertical="center"/>
    </xf>
    <xf numFmtId="0" fontId="9" fillId="3" borderId="10" xfId="0" applyFont="1" applyFill="1" applyBorder="1" applyAlignment="1">
      <alignment vertical="center"/>
    </xf>
    <xf numFmtId="0" fontId="9" fillId="3" borderId="20" xfId="0" applyFont="1" applyFill="1" applyBorder="1" applyAlignment="1">
      <alignment vertical="center"/>
    </xf>
    <xf numFmtId="0" fontId="9" fillId="3" borderId="50" xfId="0" applyFont="1" applyFill="1" applyBorder="1" applyAlignment="1">
      <alignment vertical="center"/>
    </xf>
    <xf numFmtId="0" fontId="9" fillId="0" borderId="17" xfId="0" applyFont="1" applyBorder="1" applyAlignment="1">
      <alignment horizontal="right" vertical="center" wrapText="1"/>
    </xf>
    <xf numFmtId="0" fontId="9" fillId="13" borderId="18" xfId="0" applyFont="1" applyFill="1" applyBorder="1" applyAlignment="1">
      <alignment horizontal="center" vertical="center"/>
    </xf>
    <xf numFmtId="167" fontId="9" fillId="13" borderId="18" xfId="0" applyNumberFormat="1" applyFont="1" applyFill="1" applyBorder="1" applyAlignment="1">
      <alignment horizontal="center" vertical="center"/>
    </xf>
    <xf numFmtId="172" fontId="9" fillId="13" borderId="18" xfId="0" applyNumberFormat="1" applyFont="1" applyFill="1" applyBorder="1" applyAlignment="1">
      <alignment horizontal="center" vertical="center"/>
    </xf>
    <xf numFmtId="169" fontId="9" fillId="13" borderId="19" xfId="0" applyNumberFormat="1" applyFont="1" applyFill="1" applyBorder="1" applyAlignment="1">
      <alignment horizontal="center" vertical="center"/>
    </xf>
    <xf numFmtId="0" fontId="9" fillId="0" borderId="48" xfId="0" applyFont="1" applyBorder="1" applyAlignment="1">
      <alignment horizontal="right" vertical="center"/>
    </xf>
    <xf numFmtId="1" fontId="9" fillId="13" borderId="53" xfId="0" applyNumberFormat="1" applyFont="1" applyFill="1" applyBorder="1" applyAlignment="1">
      <alignment horizontal="center" vertical="center"/>
    </xf>
    <xf numFmtId="167" fontId="9" fillId="13" borderId="53" xfId="0" applyNumberFormat="1" applyFont="1" applyFill="1" applyBorder="1" applyAlignment="1">
      <alignment horizontal="center" vertical="center"/>
    </xf>
    <xf numFmtId="172" fontId="9" fillId="13" borderId="53" xfId="0" applyNumberFormat="1" applyFont="1" applyFill="1" applyBorder="1" applyAlignment="1">
      <alignment horizontal="center" vertical="center"/>
    </xf>
    <xf numFmtId="172" fontId="9" fillId="13" borderId="49" xfId="0" applyNumberFormat="1" applyFont="1" applyFill="1" applyBorder="1" applyAlignment="1">
      <alignment horizontal="center" vertical="center"/>
    </xf>
    <xf numFmtId="0" fontId="16" fillId="0" borderId="15" xfId="0" applyFont="1" applyBorder="1" applyAlignment="1">
      <alignment horizontal="center"/>
    </xf>
    <xf numFmtId="0" fontId="16" fillId="0" borderId="1" xfId="0" applyFont="1" applyBorder="1" applyAlignment="1">
      <alignment horizontal="center" vertical="center"/>
    </xf>
    <xf numFmtId="0" fontId="16" fillId="0" borderId="16" xfId="0" applyFont="1" applyBorder="1" applyAlignment="1">
      <alignment horizontal="center" vertical="center"/>
    </xf>
    <xf numFmtId="0" fontId="9" fillId="0" borderId="15" xfId="0" applyFont="1" applyBorder="1" applyAlignment="1">
      <alignment vertical="center"/>
    </xf>
    <xf numFmtId="171" fontId="9" fillId="13" borderId="1" xfId="0" applyNumberFormat="1" applyFont="1" applyFill="1" applyBorder="1" applyAlignment="1">
      <alignment horizontal="center" vertical="center"/>
    </xf>
    <xf numFmtId="168" fontId="9" fillId="13" borderId="1" xfId="0" applyNumberFormat="1" applyFont="1" applyFill="1" applyBorder="1" applyAlignment="1">
      <alignment horizontal="center" vertical="center"/>
    </xf>
    <xf numFmtId="170" fontId="9" fillId="13" borderId="16" xfId="0" applyNumberFormat="1" applyFont="1" applyFill="1" applyBorder="1" applyAlignment="1">
      <alignment horizontal="center" vertical="center"/>
    </xf>
    <xf numFmtId="0" fontId="9" fillId="0" borderId="35" xfId="0" applyFont="1" applyBorder="1" applyAlignment="1">
      <alignment vertical="center"/>
    </xf>
    <xf numFmtId="171" fontId="9" fillId="13" borderId="36" xfId="0" applyNumberFormat="1" applyFont="1" applyFill="1" applyBorder="1" applyAlignment="1">
      <alignment horizontal="center" vertical="center"/>
    </xf>
    <xf numFmtId="168" fontId="9" fillId="13" borderId="36" xfId="0" applyNumberFormat="1" applyFont="1" applyFill="1" applyBorder="1" applyAlignment="1">
      <alignment horizontal="center" vertical="center"/>
    </xf>
    <xf numFmtId="170" fontId="9" fillId="13" borderId="40" xfId="0" applyNumberFormat="1" applyFont="1" applyFill="1" applyBorder="1" applyAlignment="1">
      <alignment horizontal="center" vertical="center"/>
    </xf>
    <xf numFmtId="0" fontId="23" fillId="0" borderId="2" xfId="0" applyFont="1" applyBorder="1" applyAlignment="1">
      <alignment vertical="top"/>
    </xf>
    <xf numFmtId="0" fontId="23" fillId="0" borderId="3" xfId="0" applyFont="1" applyBorder="1" applyAlignment="1">
      <alignment vertical="top"/>
    </xf>
    <xf numFmtId="0" fontId="23" fillId="0" borderId="4" xfId="0" applyFont="1" applyBorder="1" applyAlignment="1">
      <alignment vertical="top"/>
    </xf>
    <xf numFmtId="0" fontId="23" fillId="0" borderId="5" xfId="0" applyFont="1" applyBorder="1" applyAlignment="1">
      <alignment vertical="top"/>
    </xf>
    <xf numFmtId="0" fontId="23" fillId="0" borderId="0" xfId="0" applyFont="1" applyAlignment="1">
      <alignment vertical="top"/>
    </xf>
    <xf numFmtId="0" fontId="23" fillId="0" borderId="6" xfId="0" applyFont="1" applyBorder="1" applyAlignment="1">
      <alignment vertical="top"/>
    </xf>
    <xf numFmtId="0" fontId="23" fillId="0" borderId="64" xfId="0" applyFont="1" applyBorder="1" applyAlignment="1">
      <alignment vertical="top"/>
    </xf>
    <xf numFmtId="0" fontId="23" fillId="0" borderId="52" xfId="0" applyFont="1" applyBorder="1" applyAlignment="1">
      <alignment vertical="top"/>
    </xf>
    <xf numFmtId="0" fontId="23" fillId="0" borderId="54" xfId="0" applyFont="1" applyBorder="1" applyAlignment="1">
      <alignment vertical="top"/>
    </xf>
    <xf numFmtId="0" fontId="23" fillId="0" borderId="64" xfId="0" applyFont="1" applyBorder="1" applyAlignment="1">
      <alignment horizontal="left" vertical="top"/>
    </xf>
    <xf numFmtId="0" fontId="23" fillId="0" borderId="52" xfId="0" applyFont="1" applyBorder="1" applyAlignment="1">
      <alignment horizontal="left" vertical="top"/>
    </xf>
    <xf numFmtId="0" fontId="23" fillId="0" borderId="54" xfId="0" applyFont="1" applyBorder="1" applyAlignment="1">
      <alignment horizontal="left" vertical="top"/>
    </xf>
    <xf numFmtId="0" fontId="23" fillId="0" borderId="5" xfId="0" applyFont="1" applyBorder="1" applyAlignment="1">
      <alignment horizontal="left" vertical="top"/>
    </xf>
    <xf numFmtId="0" fontId="23" fillId="0" borderId="0" xfId="0" applyFont="1" applyAlignment="1">
      <alignment horizontal="left" vertical="top"/>
    </xf>
    <xf numFmtId="0" fontId="23" fillId="0" borderId="6" xfId="0" applyFont="1" applyBorder="1" applyAlignment="1">
      <alignment horizontal="left" vertical="top"/>
    </xf>
    <xf numFmtId="0" fontId="23" fillId="0" borderId="7" xfId="0" applyFont="1" applyBorder="1" applyAlignment="1">
      <alignment vertical="top"/>
    </xf>
    <xf numFmtId="0" fontId="23" fillId="0" borderId="8" xfId="0" applyFont="1" applyBorder="1" applyAlignment="1">
      <alignment vertical="top"/>
    </xf>
    <xf numFmtId="0" fontId="23" fillId="0" borderId="9" xfId="0" applyFont="1" applyBorder="1" applyAlignment="1">
      <alignment vertical="top"/>
    </xf>
    <xf numFmtId="0" fontId="16" fillId="17" borderId="64" xfId="0" applyFont="1" applyFill="1" applyBorder="1" applyAlignment="1">
      <alignment vertical="top"/>
    </xf>
    <xf numFmtId="0" fontId="16" fillId="17" borderId="52" xfId="0" applyFont="1" applyFill="1" applyBorder="1" applyAlignment="1">
      <alignment vertical="top"/>
    </xf>
    <xf numFmtId="0" fontId="16" fillId="17" borderId="54" xfId="0" applyFont="1" applyFill="1" applyBorder="1" applyAlignment="1">
      <alignment vertical="top"/>
    </xf>
    <xf numFmtId="0" fontId="9" fillId="0" borderId="5" xfId="0" applyFont="1" applyBorder="1" applyAlignment="1">
      <alignment horizontal="left" vertical="top"/>
    </xf>
    <xf numFmtId="0" fontId="23" fillId="0" borderId="6" xfId="0" applyFont="1" applyBorder="1" applyAlignment="1">
      <alignment horizontal="left" vertical="top" wrapText="1"/>
    </xf>
    <xf numFmtId="0" fontId="8" fillId="0" borderId="0" xfId="3" applyFill="1" applyBorder="1" applyAlignment="1" applyProtection="1">
      <alignment vertical="top"/>
    </xf>
    <xf numFmtId="0" fontId="8" fillId="0" borderId="5" xfId="3" applyFill="1" applyBorder="1" applyAlignment="1" applyProtection="1">
      <alignment vertical="top"/>
    </xf>
    <xf numFmtId="0" fontId="8" fillId="0" borderId="0" xfId="3" applyFill="1" applyBorder="1" applyAlignment="1" applyProtection="1">
      <alignment horizontal="left" vertical="top"/>
    </xf>
    <xf numFmtId="0" fontId="8" fillId="0" borderId="5" xfId="3" applyBorder="1" applyAlignment="1" applyProtection="1"/>
    <xf numFmtId="0" fontId="8" fillId="0" borderId="7" xfId="3" applyBorder="1" applyAlignment="1" applyProtection="1"/>
    <xf numFmtId="0" fontId="8" fillId="0" borderId="8" xfId="3" applyBorder="1" applyAlignment="1" applyProtection="1"/>
    <xf numFmtId="0" fontId="9" fillId="0" borderId="8" xfId="0" applyFont="1" applyBorder="1"/>
    <xf numFmtId="0" fontId="23" fillId="0" borderId="9" xfId="0" applyFont="1" applyBorder="1" applyAlignment="1">
      <alignment horizontal="left" vertical="top" wrapText="1"/>
    </xf>
    <xf numFmtId="0" fontId="23" fillId="0" borderId="0" xfId="0" applyFont="1" applyAlignment="1">
      <alignment horizontal="left" vertical="top" wrapText="1"/>
    </xf>
    <xf numFmtId="0" fontId="8" fillId="0" borderId="0" xfId="3" applyFill="1" applyBorder="1" applyAlignment="1" applyProtection="1">
      <alignment vertical="top" wrapText="1"/>
    </xf>
    <xf numFmtId="0" fontId="16" fillId="11" borderId="29" xfId="0" applyFont="1" applyFill="1" applyBorder="1" applyAlignment="1">
      <alignment horizontal="centerContinuous"/>
    </xf>
    <xf numFmtId="0" fontId="16" fillId="11" borderId="30" xfId="0" applyFont="1" applyFill="1" applyBorder="1" applyAlignment="1">
      <alignment horizontal="centerContinuous"/>
    </xf>
    <xf numFmtId="0" fontId="16" fillId="11" borderId="31" xfId="0" applyFont="1" applyFill="1" applyBorder="1" applyAlignment="1">
      <alignment horizontal="centerContinuous"/>
    </xf>
    <xf numFmtId="0" fontId="9" fillId="0" borderId="15" xfId="0" applyFont="1" applyBorder="1" applyAlignment="1">
      <alignment horizontal="center" vertical="center"/>
    </xf>
    <xf numFmtId="170" fontId="9" fillId="13" borderId="1" xfId="0" applyNumberFormat="1" applyFont="1" applyFill="1" applyBorder="1" applyAlignment="1">
      <alignment horizontal="center" vertical="center"/>
    </xf>
    <xf numFmtId="0" fontId="9" fillId="0" borderId="17" xfId="0" applyFont="1" applyBorder="1" applyAlignment="1">
      <alignment horizontal="center" vertical="center"/>
    </xf>
    <xf numFmtId="170" fontId="9" fillId="13" borderId="18" xfId="0" applyNumberFormat="1" applyFont="1" applyFill="1" applyBorder="1" applyAlignment="1">
      <alignment horizontal="center" vertical="center"/>
    </xf>
    <xf numFmtId="0" fontId="9" fillId="0" borderId="59" xfId="0" applyFont="1" applyBorder="1" applyAlignment="1">
      <alignment vertical="top"/>
    </xf>
    <xf numFmtId="0" fontId="9" fillId="0" borderId="60" xfId="0" applyFont="1" applyBorder="1" applyAlignment="1">
      <alignment vertical="top"/>
    </xf>
    <xf numFmtId="0" fontId="11" fillId="0" borderId="5" xfId="0" applyFont="1" applyBorder="1"/>
    <xf numFmtId="0" fontId="8" fillId="0" borderId="7" xfId="3" applyBorder="1" applyAlignment="1" applyProtection="1">
      <protection locked="0"/>
    </xf>
    <xf numFmtId="0" fontId="9" fillId="0" borderId="9" xfId="0" applyFont="1" applyBorder="1"/>
    <xf numFmtId="0" fontId="9" fillId="0" borderId="0" xfId="0" applyFont="1" applyAlignment="1">
      <alignment horizontal="center" vertical="center"/>
    </xf>
    <xf numFmtId="172" fontId="9" fillId="0" borderId="0" xfId="0" applyNumberFormat="1" applyFont="1" applyAlignment="1">
      <alignment horizontal="center" vertical="center"/>
    </xf>
    <xf numFmtId="170" fontId="9" fillId="0" borderId="0" xfId="0" applyNumberFormat="1" applyFont="1" applyAlignment="1">
      <alignment horizontal="center" vertical="center"/>
    </xf>
    <xf numFmtId="167" fontId="9" fillId="0" borderId="0" xfId="0" applyNumberFormat="1" applyFont="1" applyAlignment="1">
      <alignment horizontal="center" vertical="center"/>
    </xf>
    <xf numFmtId="0" fontId="16" fillId="15" borderId="29" xfId="0" applyFont="1" applyFill="1" applyBorder="1" applyAlignment="1">
      <alignment horizontal="centerContinuous"/>
    </xf>
    <xf numFmtId="0" fontId="16" fillId="15" borderId="30" xfId="0" applyFont="1" applyFill="1" applyBorder="1" applyAlignment="1">
      <alignment horizontal="centerContinuous"/>
    </xf>
    <xf numFmtId="0" fontId="16" fillId="15" borderId="31" xfId="0" applyFont="1" applyFill="1" applyBorder="1" applyAlignment="1">
      <alignment horizontal="centerContinuous"/>
    </xf>
    <xf numFmtId="0" fontId="16" fillId="0" borderId="12" xfId="0" applyFont="1" applyBorder="1"/>
    <xf numFmtId="0" fontId="16" fillId="0" borderId="13" xfId="0" applyFont="1" applyBorder="1" applyAlignment="1">
      <alignment horizontal="center" wrapText="1"/>
    </xf>
    <xf numFmtId="0" fontId="16" fillId="0" borderId="66" xfId="0" applyFont="1" applyBorder="1" applyAlignment="1">
      <alignment horizontal="center"/>
    </xf>
    <xf numFmtId="0" fontId="16" fillId="0" borderId="57" xfId="0" applyFont="1" applyBorder="1" applyAlignment="1">
      <alignment horizontal="centerContinuous"/>
    </xf>
    <xf numFmtId="0" fontId="16" fillId="0" borderId="3" xfId="0" applyFont="1" applyBorder="1" applyAlignment="1">
      <alignment horizontal="centerContinuous"/>
    </xf>
    <xf numFmtId="0" fontId="16" fillId="0" borderId="4" xfId="0" applyFont="1" applyBorder="1" applyAlignment="1">
      <alignment horizontal="centerContinuous"/>
    </xf>
    <xf numFmtId="0" fontId="15" fillId="0" borderId="15" xfId="0" applyFont="1" applyBorder="1"/>
    <xf numFmtId="0" fontId="15" fillId="0" borderId="1" xfId="0" applyFont="1" applyBorder="1" applyAlignment="1">
      <alignment horizontal="center"/>
    </xf>
    <xf numFmtId="0" fontId="15" fillId="0" borderId="10" xfId="0" applyFont="1" applyBorder="1" applyAlignment="1">
      <alignment horizontal="center"/>
    </xf>
    <xf numFmtId="0" fontId="15" fillId="0" borderId="10" xfId="0" applyFont="1" applyBorder="1"/>
    <xf numFmtId="0" fontId="9" fillId="0" borderId="20" xfId="0" applyFont="1" applyBorder="1"/>
    <xf numFmtId="0" fontId="9" fillId="0" borderId="50" xfId="0" applyFont="1" applyBorder="1"/>
    <xf numFmtId="0" fontId="15" fillId="0" borderId="51" xfId="0" applyFont="1" applyBorder="1"/>
    <xf numFmtId="0" fontId="9" fillId="0" borderId="52" xfId="0" applyFont="1" applyBorder="1"/>
    <xf numFmtId="0" fontId="9" fillId="0" borderId="54" xfId="0" applyFont="1" applyBorder="1"/>
    <xf numFmtId="0" fontId="15" fillId="0" borderId="35" xfId="0" applyFont="1" applyBorder="1"/>
    <xf numFmtId="0" fontId="15" fillId="0" borderId="36" xfId="0" applyFont="1" applyBorder="1" applyAlignment="1">
      <alignment horizontal="center"/>
    </xf>
    <xf numFmtId="0" fontId="15" fillId="0" borderId="17" xfId="0" applyFont="1" applyBorder="1"/>
    <xf numFmtId="0" fontId="15" fillId="0" borderId="18" xfId="0" applyFont="1" applyBorder="1" applyAlignment="1">
      <alignment horizontal="center"/>
    </xf>
    <xf numFmtId="0" fontId="15" fillId="0" borderId="55" xfId="0" applyFont="1" applyBorder="1" applyAlignment="1">
      <alignment horizontal="center"/>
    </xf>
    <xf numFmtId="0" fontId="15" fillId="0" borderId="67" xfId="0" applyFont="1" applyBorder="1"/>
    <xf numFmtId="0" fontId="9" fillId="0" borderId="0" xfId="0" applyFont="1" applyAlignment="1">
      <alignment horizontal="center"/>
    </xf>
    <xf numFmtId="0" fontId="8" fillId="0" borderId="5" xfId="3" applyFill="1" applyBorder="1" applyProtection="1"/>
    <xf numFmtId="0" fontId="15" fillId="0" borderId="5" xfId="3" applyFont="1" applyFill="1" applyBorder="1" applyAlignment="1" applyProtection="1"/>
    <xf numFmtId="0" fontId="15" fillId="0" borderId="0" xfId="0" applyFont="1" applyAlignment="1">
      <alignment horizontal="center"/>
    </xf>
    <xf numFmtId="0" fontId="15" fillId="0" borderId="5" xfId="3" applyFont="1" applyFill="1" applyBorder="1" applyProtection="1"/>
    <xf numFmtId="0" fontId="15" fillId="0" borderId="5" xfId="0" applyFont="1" applyBorder="1"/>
    <xf numFmtId="0" fontId="8" fillId="0" borderId="7" xfId="3" applyFill="1" applyBorder="1" applyProtection="1"/>
    <xf numFmtId="0" fontId="15" fillId="0" borderId="8" xfId="0" applyFont="1" applyBorder="1" applyAlignment="1">
      <alignment horizontal="center"/>
    </xf>
    <xf numFmtId="0" fontId="9" fillId="0" borderId="8" xfId="0" applyFont="1" applyBorder="1" applyAlignment="1">
      <alignment horizontal="center"/>
    </xf>
    <xf numFmtId="0" fontId="16" fillId="0" borderId="14" xfId="0" applyFont="1" applyBorder="1" applyAlignment="1">
      <alignment horizontal="center"/>
    </xf>
    <xf numFmtId="0" fontId="9" fillId="0" borderId="15" xfId="0" applyFont="1" applyBorder="1" applyAlignment="1">
      <alignment wrapText="1"/>
    </xf>
    <xf numFmtId="173" fontId="9" fillId="0" borderId="1" xfId="0" applyNumberFormat="1" applyFont="1" applyBorder="1" applyAlignment="1">
      <alignment horizontal="center" vertical="center" wrapText="1"/>
    </xf>
    <xf numFmtId="0" fontId="9" fillId="0" borderId="10" xfId="0" applyFont="1" applyBorder="1" applyAlignment="1">
      <alignment horizontal="center" vertical="center"/>
    </xf>
    <xf numFmtId="1" fontId="9" fillId="0" borderId="1" xfId="0" applyNumberFormat="1" applyFont="1" applyBorder="1" applyAlignment="1">
      <alignment horizontal="center" vertical="center" wrapText="1"/>
    </xf>
    <xf numFmtId="0" fontId="9" fillId="0" borderId="16" xfId="0" applyFont="1" applyBorder="1" applyAlignment="1">
      <alignment horizontal="center" vertical="center"/>
    </xf>
    <xf numFmtId="0" fontId="9" fillId="0" borderId="39" xfId="0" applyFont="1" applyBorder="1" applyAlignment="1">
      <alignment wrapText="1"/>
    </xf>
    <xf numFmtId="173" fontId="9" fillId="0" borderId="24" xfId="0" applyNumberFormat="1" applyFont="1" applyBorder="1" applyAlignment="1">
      <alignment horizontal="center" vertical="center" wrapText="1"/>
    </xf>
    <xf numFmtId="0" fontId="9" fillId="0" borderId="45" xfId="0" applyFont="1" applyBorder="1" applyAlignment="1">
      <alignment horizontal="center" vertical="center"/>
    </xf>
    <xf numFmtId="1" fontId="9" fillId="0" borderId="24" xfId="0" applyNumberFormat="1" applyFont="1" applyBorder="1" applyAlignment="1">
      <alignment horizontal="center" vertical="center" wrapText="1"/>
    </xf>
    <xf numFmtId="0" fontId="9" fillId="0" borderId="35" xfId="0" applyFont="1" applyBorder="1" applyAlignment="1">
      <alignment vertical="center" wrapText="1"/>
    </xf>
    <xf numFmtId="173" fontId="9" fillId="0" borderId="36" xfId="0" applyNumberFormat="1" applyFont="1" applyBorder="1" applyAlignment="1">
      <alignment horizontal="center" vertical="center"/>
    </xf>
    <xf numFmtId="0" fontId="9" fillId="0" borderId="69" xfId="0" applyFont="1" applyBorder="1" applyAlignment="1">
      <alignment horizontal="center" vertical="center"/>
    </xf>
    <xf numFmtId="1" fontId="9" fillId="0" borderId="18" xfId="0" applyNumberFormat="1" applyFont="1" applyBorder="1" applyAlignment="1">
      <alignment horizontal="center" vertical="center"/>
    </xf>
    <xf numFmtId="0" fontId="9" fillId="0" borderId="40" xfId="0" applyFont="1" applyBorder="1" applyAlignment="1">
      <alignment horizontal="center" vertical="center"/>
    </xf>
    <xf numFmtId="0" fontId="9" fillId="0" borderId="58" xfId="0" applyFont="1" applyBorder="1" applyAlignment="1">
      <alignment vertical="top"/>
    </xf>
    <xf numFmtId="0" fontId="8" fillId="0" borderId="7" xfId="3" applyBorder="1" applyAlignment="1" applyProtection="1">
      <alignment vertical="top"/>
    </xf>
    <xf numFmtId="0" fontId="16" fillId="0" borderId="37" xfId="0" applyFont="1" applyBorder="1"/>
    <xf numFmtId="0" fontId="16" fillId="0" borderId="76" xfId="0" applyFont="1" applyBorder="1" applyAlignment="1">
      <alignment horizontal="center" wrapText="1"/>
    </xf>
    <xf numFmtId="0" fontId="16" fillId="0" borderId="80" xfId="0" applyFont="1" applyBorder="1" applyAlignment="1">
      <alignment horizontal="center"/>
    </xf>
    <xf numFmtId="0" fontId="9" fillId="0" borderId="48" xfId="0" applyFont="1" applyBorder="1" applyAlignment="1">
      <alignment wrapText="1"/>
    </xf>
    <xf numFmtId="173" fontId="9" fillId="0" borderId="84" xfId="0" applyNumberFormat="1" applyFont="1" applyBorder="1" applyAlignment="1">
      <alignment horizontal="center" vertical="center" wrapText="1"/>
    </xf>
    <xf numFmtId="0" fontId="9" fillId="0" borderId="31" xfId="0" applyFont="1" applyBorder="1" applyAlignment="1">
      <alignment horizontal="center" vertical="center"/>
    </xf>
    <xf numFmtId="0" fontId="16" fillId="2" borderId="12" xfId="0" applyFont="1" applyFill="1" applyBorder="1" applyAlignment="1">
      <alignment horizontal="centerContinuous" vertical="center"/>
    </xf>
    <xf numFmtId="0" fontId="16" fillId="2" borderId="13" xfId="0" applyFont="1" applyFill="1" applyBorder="1" applyAlignment="1">
      <alignment horizontal="centerContinuous" vertical="center"/>
    </xf>
    <xf numFmtId="0" fontId="16" fillId="2" borderId="14" xfId="0" applyFont="1" applyFill="1" applyBorder="1" applyAlignment="1">
      <alignment horizontal="centerContinuous" vertical="center"/>
    </xf>
    <xf numFmtId="0" fontId="28" fillId="2" borderId="15" xfId="0" applyFont="1" applyFill="1" applyBorder="1" applyAlignment="1">
      <alignment horizontal="center" vertical="center"/>
    </xf>
    <xf numFmtId="0" fontId="28" fillId="2" borderId="1" xfId="0" applyFont="1" applyFill="1" applyBorder="1" applyAlignment="1">
      <alignment horizontal="center" vertical="center"/>
    </xf>
    <xf numFmtId="0" fontId="28" fillId="2" borderId="16" xfId="0" applyFont="1" applyFill="1" applyBorder="1" applyAlignment="1">
      <alignment horizontal="center" vertical="center"/>
    </xf>
    <xf numFmtId="0" fontId="29" fillId="3" borderId="15" xfId="0" applyFont="1" applyFill="1" applyBorder="1" applyAlignment="1">
      <alignment vertical="center"/>
    </xf>
    <xf numFmtId="174" fontId="29" fillId="3" borderId="1" xfId="0" applyNumberFormat="1" applyFont="1" applyFill="1" applyBorder="1" applyAlignment="1">
      <alignment horizontal="center" vertical="center"/>
    </xf>
    <xf numFmtId="0" fontId="29" fillId="3" borderId="16" xfId="0" applyFont="1" applyFill="1" applyBorder="1" applyAlignment="1">
      <alignment horizontal="center" vertical="center"/>
    </xf>
    <xf numFmtId="0" fontId="29" fillId="3" borderId="35" xfId="0" applyFont="1" applyFill="1" applyBorder="1" applyAlignment="1">
      <alignment vertical="center"/>
    </xf>
    <xf numFmtId="8" fontId="29" fillId="3" borderId="36" xfId="0" applyNumberFormat="1" applyFont="1" applyFill="1" applyBorder="1" applyAlignment="1">
      <alignment horizontal="center" vertical="center"/>
    </xf>
    <xf numFmtId="0" fontId="29" fillId="3" borderId="40" xfId="0" applyFont="1" applyFill="1" applyBorder="1" applyAlignment="1">
      <alignment horizontal="center" vertical="center"/>
    </xf>
    <xf numFmtId="0" fontId="30" fillId="3" borderId="29" xfId="0" applyFont="1" applyFill="1" applyBorder="1" applyAlignment="1">
      <alignment vertical="center"/>
    </xf>
    <xf numFmtId="8" fontId="30" fillId="3" borderId="30" xfId="0" applyNumberFormat="1" applyFont="1" applyFill="1" applyBorder="1" applyAlignment="1">
      <alignment horizontal="center" vertical="center"/>
    </xf>
    <xf numFmtId="0" fontId="30" fillId="3" borderId="31" xfId="0" applyFont="1" applyFill="1" applyBorder="1" applyAlignment="1">
      <alignment horizontal="center" vertical="center"/>
    </xf>
    <xf numFmtId="0" fontId="9" fillId="0" borderId="0" xfId="0" applyFont="1" applyAlignment="1">
      <alignment vertical="center" wrapText="1"/>
    </xf>
    <xf numFmtId="8" fontId="11" fillId="0" borderId="0" xfId="0" applyNumberFormat="1" applyFont="1"/>
    <xf numFmtId="179" fontId="11" fillId="0" borderId="0" xfId="0" applyNumberFormat="1" applyFont="1"/>
    <xf numFmtId="8" fontId="29" fillId="3" borderId="1" xfId="0" applyNumberFormat="1" applyFont="1" applyFill="1" applyBorder="1" applyAlignment="1">
      <alignment horizontal="center" vertical="center"/>
    </xf>
    <xf numFmtId="8" fontId="15" fillId="3" borderId="1" xfId="0" applyNumberFormat="1" applyFont="1" applyFill="1" applyBorder="1" applyAlignment="1">
      <alignment horizontal="center" vertical="center"/>
    </xf>
    <xf numFmtId="0" fontId="15" fillId="0" borderId="0" xfId="0" applyFont="1" applyAlignment="1">
      <alignment vertical="center" wrapText="1"/>
    </xf>
    <xf numFmtId="178" fontId="11" fillId="0" borderId="0" xfId="0" applyNumberFormat="1" applyFont="1"/>
    <xf numFmtId="171" fontId="11" fillId="0" borderId="0" xfId="0" applyNumberFormat="1" applyFont="1"/>
    <xf numFmtId="0" fontId="29" fillId="3" borderId="17" xfId="0" applyFont="1" applyFill="1" applyBorder="1" applyAlignment="1">
      <alignment vertical="center"/>
    </xf>
    <xf numFmtId="8" fontId="29" fillId="3" borderId="18" xfId="0" applyNumberFormat="1" applyFont="1" applyFill="1" applyBorder="1" applyAlignment="1">
      <alignment horizontal="center" vertical="center"/>
    </xf>
    <xf numFmtId="0" fontId="29" fillId="3" borderId="19" xfId="0" applyFont="1" applyFill="1" applyBorder="1" applyAlignment="1">
      <alignment horizontal="center" vertical="center"/>
    </xf>
    <xf numFmtId="0" fontId="30" fillId="3" borderId="2" xfId="0" applyFont="1" applyFill="1" applyBorder="1" applyAlignment="1">
      <alignment vertical="center"/>
    </xf>
    <xf numFmtId="0" fontId="30" fillId="3" borderId="3" xfId="0" applyFont="1" applyFill="1" applyBorder="1" applyAlignment="1">
      <alignment vertical="center"/>
    </xf>
    <xf numFmtId="0" fontId="30" fillId="3" borderId="4" xfId="0" applyFont="1" applyFill="1" applyBorder="1" applyAlignment="1">
      <alignment vertical="center"/>
    </xf>
    <xf numFmtId="0" fontId="30" fillId="3" borderId="5" xfId="0" applyFont="1" applyFill="1" applyBorder="1" applyAlignment="1">
      <alignment vertical="center"/>
    </xf>
    <xf numFmtId="0" fontId="30" fillId="3" borderId="0" xfId="0" applyFont="1" applyFill="1" applyAlignment="1">
      <alignment vertical="center"/>
    </xf>
    <xf numFmtId="0" fontId="30" fillId="3" borderId="6" xfId="0" applyFont="1" applyFill="1" applyBorder="1" applyAlignment="1">
      <alignment vertical="center"/>
    </xf>
    <xf numFmtId="0" fontId="30" fillId="3" borderId="0" xfId="0" applyFont="1" applyFill="1" applyAlignment="1">
      <alignment vertical="center" wrapText="1"/>
    </xf>
    <xf numFmtId="0" fontId="30" fillId="3" borderId="6" xfId="0" applyFont="1" applyFill="1" applyBorder="1" applyAlignment="1">
      <alignment vertical="center" wrapText="1"/>
    </xf>
    <xf numFmtId="0" fontId="30" fillId="3" borderId="7" xfId="0" applyFont="1" applyFill="1" applyBorder="1" applyAlignment="1">
      <alignment vertical="center" wrapText="1"/>
    </xf>
    <xf numFmtId="0" fontId="30" fillId="3" borderId="8" xfId="0" applyFont="1" applyFill="1" applyBorder="1" applyAlignment="1">
      <alignment vertical="center" wrapText="1"/>
    </xf>
    <xf numFmtId="0" fontId="30" fillId="3" borderId="9" xfId="0" applyFont="1" applyFill="1" applyBorder="1" applyAlignment="1">
      <alignment vertical="center" wrapText="1"/>
    </xf>
    <xf numFmtId="0" fontId="16" fillId="7" borderId="33" xfId="0" applyFont="1" applyFill="1" applyBorder="1"/>
    <xf numFmtId="0" fontId="16" fillId="7" borderId="34" xfId="0" applyFont="1" applyFill="1" applyBorder="1"/>
    <xf numFmtId="0" fontId="16" fillId="7" borderId="32" xfId="0" applyFont="1" applyFill="1" applyBorder="1"/>
    <xf numFmtId="0" fontId="9" fillId="0" borderId="5" xfId="0" applyFont="1" applyBorder="1" applyAlignment="1">
      <alignment vertical="center"/>
    </xf>
    <xf numFmtId="0" fontId="9" fillId="0" borderId="0" xfId="0" applyFont="1" applyAlignment="1">
      <alignment vertical="center"/>
    </xf>
    <xf numFmtId="0" fontId="9" fillId="0" borderId="6" xfId="0" applyFont="1" applyBorder="1" applyAlignment="1">
      <alignment vertical="center"/>
    </xf>
    <xf numFmtId="0" fontId="8" fillId="0" borderId="7" xfId="3" applyBorder="1" applyAlignment="1" applyProtection="1">
      <alignment vertical="center"/>
    </xf>
    <xf numFmtId="0" fontId="9" fillId="0" borderId="8" xfId="0" applyFont="1" applyBorder="1" applyAlignment="1">
      <alignment vertical="center"/>
    </xf>
    <xf numFmtId="0" fontId="9" fillId="0" borderId="9" xfId="0" applyFont="1" applyBorder="1" applyAlignment="1">
      <alignment vertical="center"/>
    </xf>
    <xf numFmtId="0" fontId="8" fillId="0" borderId="0" xfId="13" applyFont="1" applyBorder="1" applyAlignment="1" applyProtection="1">
      <alignment vertical="center" wrapText="1"/>
    </xf>
    <xf numFmtId="0" fontId="8" fillId="0" borderId="0" xfId="13" applyFont="1" applyAlignment="1" applyProtection="1">
      <alignment vertical="center"/>
    </xf>
    <xf numFmtId="0" fontId="10" fillId="0" borderId="0" xfId="0" applyFont="1" applyAlignment="1">
      <alignment horizontal="center" vertical="center"/>
    </xf>
    <xf numFmtId="0" fontId="11" fillId="0" borderId="0" xfId="0" applyFont="1" applyAlignment="1">
      <alignment horizontal="center"/>
    </xf>
    <xf numFmtId="0" fontId="12" fillId="0" borderId="0" xfId="0" applyFont="1" applyAlignment="1">
      <alignment horizontal="center" vertical="center"/>
    </xf>
    <xf numFmtId="0" fontId="16" fillId="0" borderId="26" xfId="0" applyFont="1" applyBorder="1"/>
    <xf numFmtId="0" fontId="16" fillId="0" borderId="43" xfId="0" applyFont="1" applyBorder="1"/>
    <xf numFmtId="0" fontId="16" fillId="0" borderId="46" xfId="0" applyFont="1" applyBorder="1"/>
    <xf numFmtId="0" fontId="9" fillId="0" borderId="24" xfId="0" applyFont="1" applyBorder="1"/>
    <xf numFmtId="0" fontId="9" fillId="0" borderId="44" xfId="0" applyFont="1" applyBorder="1"/>
    <xf numFmtId="0" fontId="9" fillId="0" borderId="42" xfId="0" applyFont="1" applyBorder="1"/>
    <xf numFmtId="0" fontId="9" fillId="0" borderId="79" xfId="0" applyFont="1" applyBorder="1"/>
    <xf numFmtId="0" fontId="9" fillId="0" borderId="47" xfId="0" applyFont="1" applyBorder="1"/>
    <xf numFmtId="0" fontId="9" fillId="0" borderId="25" xfId="0" applyFont="1" applyBorder="1"/>
    <xf numFmtId="0" fontId="17" fillId="0" borderId="0" xfId="0" applyFont="1"/>
    <xf numFmtId="0" fontId="9" fillId="0" borderId="1" xfId="0" applyFont="1" applyBorder="1"/>
    <xf numFmtId="0" fontId="9" fillId="0" borderId="11" xfId="0" applyFont="1" applyBorder="1"/>
    <xf numFmtId="0" fontId="16" fillId="0" borderId="0" xfId="0" applyFont="1"/>
    <xf numFmtId="0" fontId="15" fillId="0" borderId="1" xfId="0" applyFont="1" applyBorder="1" applyAlignment="1">
      <alignment vertical="top" wrapText="1"/>
    </xf>
    <xf numFmtId="0" fontId="15" fillId="0" borderId="1" xfId="0" applyFont="1" applyBorder="1"/>
    <xf numFmtId="0" fontId="32" fillId="0" borderId="0" xfId="0" applyFont="1"/>
    <xf numFmtId="0" fontId="16" fillId="7" borderId="29" xfId="0" applyFont="1" applyFill="1" applyBorder="1" applyAlignment="1">
      <alignment horizontal="centerContinuous"/>
    </xf>
    <xf numFmtId="0" fontId="16" fillId="7" borderId="31" xfId="0" applyFont="1" applyFill="1" applyBorder="1" applyAlignment="1">
      <alignment horizontal="centerContinuous"/>
    </xf>
    <xf numFmtId="0" fontId="33" fillId="2" borderId="39" xfId="0" applyFont="1" applyFill="1" applyBorder="1" applyAlignment="1">
      <alignment horizontal="left" vertical="center" wrapText="1"/>
    </xf>
    <xf numFmtId="3" fontId="11" fillId="3" borderId="38" xfId="9" applyNumberFormat="1" applyFont="1" applyFill="1" applyBorder="1" applyAlignment="1" applyProtection="1">
      <alignment horizontal="center" vertical="center"/>
    </xf>
    <xf numFmtId="0" fontId="33" fillId="2" borderId="17" xfId="0" applyFont="1" applyFill="1" applyBorder="1" applyAlignment="1">
      <alignment horizontal="left" vertical="center" wrapText="1"/>
    </xf>
    <xf numFmtId="3" fontId="32" fillId="3" borderId="19" xfId="9" applyNumberFormat="1" applyFont="1" applyFill="1" applyBorder="1" applyAlignment="1" applyProtection="1">
      <alignment horizontal="center" vertical="center"/>
    </xf>
    <xf numFmtId="0" fontId="32" fillId="0" borderId="0" xfId="0" applyFont="1" applyAlignment="1">
      <alignment vertical="center"/>
    </xf>
    <xf numFmtId="0" fontId="15" fillId="0" borderId="0" xfId="0" applyFont="1" applyAlignment="1">
      <alignment vertical="center"/>
    </xf>
    <xf numFmtId="0" fontId="11" fillId="0" borderId="0" xfId="0" applyFont="1" applyAlignment="1">
      <alignment vertical="center"/>
    </xf>
    <xf numFmtId="0" fontId="34" fillId="14" borderId="29" xfId="0" applyFont="1" applyFill="1" applyBorder="1" applyAlignment="1">
      <alignment horizontal="centerContinuous" vertical="center"/>
    </xf>
    <xf numFmtId="0" fontId="34" fillId="14" borderId="30" xfId="0" applyFont="1" applyFill="1" applyBorder="1" applyAlignment="1">
      <alignment horizontal="centerContinuous" vertical="center"/>
    </xf>
    <xf numFmtId="0" fontId="34" fillId="14" borderId="31" xfId="0" applyFont="1" applyFill="1" applyBorder="1" applyAlignment="1">
      <alignment horizontal="centerContinuous" vertical="center"/>
    </xf>
    <xf numFmtId="0" fontId="35" fillId="0" borderId="0" xfId="0" applyFont="1" applyAlignment="1">
      <alignment vertical="center"/>
    </xf>
    <xf numFmtId="0" fontId="16" fillId="7" borderId="29" xfId="0" applyFont="1" applyFill="1" applyBorder="1" applyAlignment="1">
      <alignment horizontal="centerContinuous" vertical="center"/>
    </xf>
    <xf numFmtId="0" fontId="16" fillId="7" borderId="30" xfId="0" applyFont="1" applyFill="1" applyBorder="1" applyAlignment="1">
      <alignment horizontal="centerContinuous" vertical="center"/>
    </xf>
    <xf numFmtId="0" fontId="16" fillId="7" borderId="31" xfId="0" applyFont="1" applyFill="1" applyBorder="1" applyAlignment="1">
      <alignment horizontal="centerContinuous" vertical="center"/>
    </xf>
    <xf numFmtId="0" fontId="34" fillId="0" borderId="0" xfId="0" applyFont="1" applyAlignment="1">
      <alignment vertical="center"/>
    </xf>
    <xf numFmtId="0" fontId="16" fillId="0" borderId="0" xfId="0" applyFont="1" applyAlignment="1">
      <alignment vertical="center" wrapText="1"/>
    </xf>
    <xf numFmtId="0" fontId="16" fillId="2" borderId="12" xfId="0" applyFont="1" applyFill="1" applyBorder="1" applyAlignment="1">
      <alignment vertical="center"/>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5" fillId="2" borderId="15" xfId="0" applyFont="1" applyFill="1" applyBorder="1" applyAlignment="1">
      <alignment horizontal="left" vertical="center" wrapText="1"/>
    </xf>
    <xf numFmtId="3" fontId="9" fillId="3" borderId="1" xfId="0" applyNumberFormat="1" applyFont="1" applyFill="1" applyBorder="1" applyAlignment="1">
      <alignment horizontal="center" vertical="center"/>
    </xf>
    <xf numFmtId="3" fontId="9" fillId="3" borderId="16" xfId="0" applyNumberFormat="1" applyFont="1" applyFill="1" applyBorder="1" applyAlignment="1">
      <alignment horizontal="center" vertical="center"/>
    </xf>
    <xf numFmtId="3" fontId="15" fillId="0" borderId="0" xfId="0" applyNumberFormat="1" applyFont="1" applyAlignment="1">
      <alignment horizontal="center" vertical="center"/>
    </xf>
    <xf numFmtId="3" fontId="17" fillId="0" borderId="0" xfId="0" applyNumberFormat="1" applyFont="1" applyAlignment="1">
      <alignment horizontal="center" vertical="center"/>
    </xf>
    <xf numFmtId="0" fontId="36" fillId="0" borderId="0" xfId="0" applyFont="1"/>
    <xf numFmtId="0" fontId="9" fillId="0" borderId="0" xfId="0" applyFont="1" applyAlignment="1">
      <alignment horizontal="right" vertical="center"/>
    </xf>
    <xf numFmtId="3" fontId="9" fillId="0" borderId="0" xfId="0" applyNumberFormat="1" applyFont="1" applyAlignment="1">
      <alignment vertical="center"/>
    </xf>
    <xf numFmtId="0" fontId="36" fillId="0" borderId="29" xfId="0" applyFont="1" applyBorder="1" applyAlignment="1">
      <alignment horizontal="centerContinuous"/>
    </xf>
    <xf numFmtId="0" fontId="36" fillId="0" borderId="31" xfId="0" applyFont="1" applyBorder="1" applyAlignment="1">
      <alignment horizontal="centerContinuous"/>
    </xf>
    <xf numFmtId="0" fontId="9" fillId="0" borderId="0" xfId="0" applyFont="1" applyAlignment="1">
      <alignment horizontal="left" vertical="center"/>
    </xf>
    <xf numFmtId="3" fontId="16" fillId="0" borderId="0" xfId="0" applyNumberFormat="1" applyFont="1" applyAlignment="1">
      <alignment horizontal="center" vertical="center"/>
    </xf>
    <xf numFmtId="3" fontId="36" fillId="16" borderId="0" xfId="0" applyNumberFormat="1" applyFont="1" applyFill="1" applyAlignment="1">
      <alignment vertical="center"/>
    </xf>
    <xf numFmtId="3" fontId="36" fillId="16" borderId="7" xfId="0" applyNumberFormat="1" applyFont="1" applyFill="1" applyBorder="1" applyAlignment="1">
      <alignment horizontal="center" vertical="center"/>
    </xf>
    <xf numFmtId="3" fontId="36" fillId="16" borderId="9" xfId="0" applyNumberFormat="1" applyFont="1" applyFill="1" applyBorder="1" applyAlignment="1">
      <alignment horizontal="center" vertical="center"/>
    </xf>
    <xf numFmtId="0" fontId="15" fillId="0" borderId="0" xfId="0" applyFont="1" applyAlignment="1">
      <alignment horizontal="right" vertical="center" wrapText="1"/>
    </xf>
    <xf numFmtId="3" fontId="9" fillId="0" borderId="0" xfId="0" applyNumberFormat="1" applyFont="1" applyAlignment="1">
      <alignment horizontal="center" vertical="center"/>
    </xf>
    <xf numFmtId="0" fontId="36" fillId="16" borderId="0" xfId="0" applyFont="1" applyFill="1"/>
    <xf numFmtId="0" fontId="36" fillId="16" borderId="27" xfId="0" applyFont="1" applyFill="1" applyBorder="1" applyAlignment="1">
      <alignment horizontal="center" vertical="center"/>
    </xf>
    <xf numFmtId="0" fontId="36" fillId="16" borderId="28" xfId="0" applyFont="1" applyFill="1" applyBorder="1" applyAlignment="1">
      <alignment horizontal="center" vertical="center"/>
    </xf>
    <xf numFmtId="0" fontId="36" fillId="16" borderId="15" xfId="0" applyFont="1" applyFill="1" applyBorder="1" applyAlignment="1">
      <alignment horizontal="center" vertical="center"/>
    </xf>
    <xf numFmtId="0" fontId="36" fillId="16" borderId="16" xfId="0" applyFont="1" applyFill="1" applyBorder="1" applyAlignment="1">
      <alignment horizontal="center" vertical="center"/>
    </xf>
    <xf numFmtId="175" fontId="9" fillId="0" borderId="0" xfId="7" applyNumberFormat="1" applyFont="1" applyFill="1" applyBorder="1" applyAlignment="1" applyProtection="1">
      <alignment horizontal="center" vertical="center"/>
    </xf>
    <xf numFmtId="175" fontId="9" fillId="0" borderId="0" xfId="7" applyNumberFormat="1" applyFont="1" applyFill="1" applyBorder="1" applyAlignment="1" applyProtection="1">
      <alignment vertical="center"/>
    </xf>
    <xf numFmtId="175" fontId="9" fillId="0" borderId="0" xfId="0" applyNumberFormat="1" applyFont="1" applyAlignment="1">
      <alignment horizontal="center" vertical="center"/>
    </xf>
    <xf numFmtId="175" fontId="9" fillId="0" borderId="0" xfId="0" applyNumberFormat="1" applyFont="1" applyAlignment="1">
      <alignment vertical="center"/>
    </xf>
    <xf numFmtId="3" fontId="9" fillId="3" borderId="25" xfId="0" applyNumberFormat="1" applyFont="1" applyFill="1" applyBorder="1" applyAlignment="1">
      <alignment horizontal="center" vertical="center"/>
    </xf>
    <xf numFmtId="3" fontId="9" fillId="3" borderId="28" xfId="0" applyNumberFormat="1" applyFont="1" applyFill="1" applyBorder="1" applyAlignment="1">
      <alignment horizontal="center" vertical="center"/>
    </xf>
    <xf numFmtId="0" fontId="15" fillId="0" borderId="0" xfId="0" applyFont="1" applyAlignment="1">
      <alignment horizontal="left" vertical="center" wrapText="1"/>
    </xf>
    <xf numFmtId="0" fontId="15" fillId="2" borderId="12" xfId="0" applyFont="1" applyFill="1" applyBorder="1" applyAlignment="1">
      <alignment horizontal="left" vertical="center" wrapText="1"/>
    </xf>
    <xf numFmtId="3" fontId="9" fillId="3" borderId="13" xfId="0" applyNumberFormat="1" applyFont="1" applyFill="1" applyBorder="1" applyAlignment="1">
      <alignment horizontal="center" vertical="center"/>
    </xf>
    <xf numFmtId="3" fontId="17" fillId="21" borderId="14" xfId="0" applyNumberFormat="1" applyFont="1" applyFill="1" applyBorder="1" applyAlignment="1">
      <alignment horizontal="center" vertical="center"/>
    </xf>
    <xf numFmtId="0" fontId="15" fillId="2" borderId="35" xfId="0" applyFont="1" applyFill="1" applyBorder="1" applyAlignment="1">
      <alignment horizontal="left" vertical="center" wrapText="1"/>
    </xf>
    <xf numFmtId="3" fontId="17" fillId="21" borderId="36" xfId="0" applyNumberFormat="1" applyFont="1" applyFill="1" applyBorder="1" applyAlignment="1">
      <alignment horizontal="center" vertical="center"/>
    </xf>
    <xf numFmtId="3" fontId="9" fillId="3" borderId="40" xfId="0" applyNumberFormat="1" applyFont="1" applyFill="1" applyBorder="1" applyAlignment="1">
      <alignment horizontal="center" vertical="center"/>
    </xf>
    <xf numFmtId="0" fontId="34" fillId="2" borderId="37" xfId="0" applyFont="1" applyFill="1" applyBorder="1" applyAlignment="1">
      <alignment horizontal="left" vertical="center" wrapText="1"/>
    </xf>
    <xf numFmtId="3" fontId="16" fillId="3" borderId="57" xfId="0" applyNumberFormat="1" applyFont="1" applyFill="1" applyBorder="1" applyAlignment="1">
      <alignment horizontal="center" vertical="center"/>
    </xf>
    <xf numFmtId="3" fontId="16" fillId="3" borderId="14" xfId="0" applyNumberFormat="1" applyFont="1" applyFill="1" applyBorder="1" applyAlignment="1">
      <alignment horizontal="center" vertical="center"/>
    </xf>
    <xf numFmtId="0" fontId="34" fillId="2" borderId="17" xfId="0" applyFont="1" applyFill="1" applyBorder="1" applyAlignment="1">
      <alignment horizontal="left" vertical="center" wrapText="1"/>
    </xf>
    <xf numFmtId="3" fontId="16" fillId="3" borderId="18" xfId="0" applyNumberFormat="1" applyFont="1" applyFill="1" applyBorder="1" applyAlignment="1">
      <alignment horizontal="center" vertical="center"/>
    </xf>
    <xf numFmtId="3" fontId="16" fillId="3" borderId="19" xfId="0" applyNumberFormat="1" applyFont="1" applyFill="1" applyBorder="1" applyAlignment="1">
      <alignment horizontal="center" vertical="center"/>
    </xf>
    <xf numFmtId="0" fontId="34" fillId="0" borderId="0" xfId="0" applyFont="1" applyAlignment="1">
      <alignment horizontal="left" vertical="center" wrapText="1"/>
    </xf>
    <xf numFmtId="0" fontId="36" fillId="16" borderId="17" xfId="0" applyFont="1" applyFill="1" applyBorder="1" applyAlignment="1">
      <alignment horizontal="center" vertical="center"/>
    </xf>
    <xf numFmtId="0" fontId="36" fillId="16" borderId="19" xfId="0" applyFont="1" applyFill="1" applyBorder="1" applyAlignment="1">
      <alignment horizontal="center" vertical="center"/>
    </xf>
    <xf numFmtId="0" fontId="16" fillId="2" borderId="37" xfId="0" applyFont="1" applyFill="1" applyBorder="1" applyAlignment="1">
      <alignment vertical="center"/>
    </xf>
    <xf numFmtId="0" fontId="15" fillId="2" borderId="17" xfId="0" applyFont="1" applyFill="1" applyBorder="1" applyAlignment="1">
      <alignment horizontal="left" vertical="center" wrapText="1"/>
    </xf>
    <xf numFmtId="3" fontId="9" fillId="3" borderId="18" xfId="0" applyNumberFormat="1" applyFont="1" applyFill="1" applyBorder="1" applyAlignment="1">
      <alignment horizontal="center" vertical="center"/>
    </xf>
    <xf numFmtId="3" fontId="9" fillId="3" borderId="19" xfId="0" applyNumberFormat="1" applyFont="1" applyFill="1" applyBorder="1" applyAlignment="1">
      <alignment horizontal="center" vertical="center"/>
    </xf>
    <xf numFmtId="0" fontId="34" fillId="14" borderId="29" xfId="0" applyFont="1" applyFill="1" applyBorder="1" applyAlignment="1">
      <alignment horizontal="centerContinuous"/>
    </xf>
    <xf numFmtId="0" fontId="34" fillId="14" borderId="30" xfId="0" applyFont="1" applyFill="1" applyBorder="1" applyAlignment="1">
      <alignment horizontal="centerContinuous"/>
    </xf>
    <xf numFmtId="0" fontId="34" fillId="14" borderId="31" xfId="0" applyFont="1" applyFill="1" applyBorder="1" applyAlignment="1">
      <alignment horizontal="centerContinuous"/>
    </xf>
    <xf numFmtId="0" fontId="9" fillId="2" borderId="27" xfId="0" applyFont="1" applyFill="1" applyBorder="1" applyAlignment="1">
      <alignment vertical="center"/>
    </xf>
    <xf numFmtId="3" fontId="9" fillId="3" borderId="51" xfId="0" applyNumberFormat="1" applyFont="1" applyFill="1" applyBorder="1" applyAlignment="1">
      <alignment horizontal="centerContinuous" vertical="center"/>
    </xf>
    <xf numFmtId="3" fontId="9" fillId="3" borderId="52" xfId="0" applyNumberFormat="1" applyFont="1" applyFill="1" applyBorder="1" applyAlignment="1">
      <alignment horizontal="centerContinuous" vertical="center"/>
    </xf>
    <xf numFmtId="3" fontId="9" fillId="3" borderId="54" xfId="0" applyNumberFormat="1" applyFont="1" applyFill="1" applyBorder="1" applyAlignment="1">
      <alignment horizontal="centerContinuous" vertical="center"/>
    </xf>
    <xf numFmtId="0" fontId="16" fillId="2" borderId="27" xfId="0" applyFont="1" applyFill="1" applyBorder="1" applyAlignment="1">
      <alignment horizontal="center" vertical="center"/>
    </xf>
    <xf numFmtId="3" fontId="16" fillId="2" borderId="10" xfId="0" applyNumberFormat="1" applyFont="1" applyFill="1" applyBorder="1" applyAlignment="1">
      <alignment horizontal="center" vertical="center"/>
    </xf>
    <xf numFmtId="3" fontId="16" fillId="2" borderId="1" xfId="0" applyNumberFormat="1" applyFont="1" applyFill="1" applyBorder="1" applyAlignment="1">
      <alignment horizontal="center" vertical="center"/>
    </xf>
    <xf numFmtId="3" fontId="16" fillId="2" borderId="50" xfId="0" applyNumberFormat="1" applyFont="1" applyFill="1" applyBorder="1" applyAlignment="1">
      <alignment horizontal="center" vertical="center"/>
    </xf>
    <xf numFmtId="3" fontId="9" fillId="3" borderId="10" xfId="0" applyNumberFormat="1" applyFont="1" applyFill="1" applyBorder="1" applyAlignment="1">
      <alignment horizontal="center" vertical="center"/>
    </xf>
    <xf numFmtId="3" fontId="9" fillId="3" borderId="50" xfId="0" applyNumberFormat="1" applyFont="1" applyFill="1" applyBorder="1" applyAlignment="1">
      <alignment horizontal="center" vertical="center"/>
    </xf>
    <xf numFmtId="3" fontId="9" fillId="3" borderId="55" xfId="0" applyNumberFormat="1" applyFont="1" applyFill="1" applyBorder="1" applyAlignment="1">
      <alignment horizontal="center" vertical="center"/>
    </xf>
    <xf numFmtId="3" fontId="9" fillId="3" borderId="56" xfId="0" applyNumberFormat="1" applyFont="1" applyFill="1" applyBorder="1" applyAlignment="1">
      <alignment horizontal="center" vertical="center"/>
    </xf>
    <xf numFmtId="0" fontId="9" fillId="2" borderId="12" xfId="0" applyFont="1" applyFill="1" applyBorder="1" applyAlignment="1">
      <alignment vertical="center" wrapText="1"/>
    </xf>
    <xf numFmtId="175" fontId="9" fillId="3" borderId="16" xfId="0" applyNumberFormat="1" applyFont="1" applyFill="1" applyBorder="1" applyAlignment="1">
      <alignment horizontal="center" vertical="center"/>
    </xf>
    <xf numFmtId="0" fontId="9" fillId="2" borderId="27" xfId="0" applyFont="1" applyFill="1" applyBorder="1" applyAlignment="1">
      <alignment vertical="center" wrapText="1"/>
    </xf>
    <xf numFmtId="0" fontId="37" fillId="0" borderId="0" xfId="0" applyFont="1" applyAlignment="1">
      <alignment horizontal="centerContinuous"/>
    </xf>
    <xf numFmtId="0" fontId="38" fillId="0" borderId="0" xfId="0" applyFont="1"/>
    <xf numFmtId="0" fontId="39" fillId="0" borderId="0" xfId="0" applyFont="1" applyAlignment="1">
      <alignment vertical="top"/>
    </xf>
    <xf numFmtId="0" fontId="9" fillId="0" borderId="0" xfId="0" applyFont="1" applyAlignment="1">
      <alignment horizontal="left" vertical="top" wrapText="1"/>
    </xf>
    <xf numFmtId="0" fontId="28" fillId="7" borderId="1" xfId="0" applyFont="1" applyFill="1" applyBorder="1" applyAlignment="1">
      <alignment horizontal="center" vertical="center" wrapText="1"/>
    </xf>
    <xf numFmtId="164" fontId="29" fillId="0" borderId="1" xfId="0" applyNumberFormat="1" applyFont="1" applyBorder="1" applyAlignment="1">
      <alignment horizontal="center" vertical="center" wrapText="1"/>
    </xf>
    <xf numFmtId="0" fontId="29" fillId="0" borderId="1" xfId="0" applyFont="1" applyBorder="1" applyAlignment="1">
      <alignment vertical="center" wrapText="1"/>
    </xf>
    <xf numFmtId="0" fontId="29" fillId="6" borderId="1" xfId="0" applyFont="1" applyFill="1" applyBorder="1" applyAlignment="1" applyProtection="1">
      <alignment vertical="center" wrapText="1"/>
      <protection locked="0"/>
    </xf>
    <xf numFmtId="0" fontId="16" fillId="7" borderId="36" xfId="0" applyFont="1" applyFill="1" applyBorder="1" applyAlignment="1">
      <alignment horizontal="center"/>
    </xf>
    <xf numFmtId="0" fontId="16" fillId="7" borderId="10" xfId="0" applyFont="1" applyFill="1" applyBorder="1" applyAlignment="1">
      <alignment horizontal="centerContinuous" vertical="center"/>
    </xf>
    <xf numFmtId="0" fontId="16" fillId="7" borderId="20" xfId="0" applyFont="1" applyFill="1" applyBorder="1" applyAlignment="1">
      <alignment horizontal="centerContinuous" vertical="center"/>
    </xf>
    <xf numFmtId="0" fontId="16" fillId="7" borderId="11" xfId="0" applyFont="1" applyFill="1" applyBorder="1" applyAlignment="1">
      <alignment horizontal="centerContinuous" vertical="center"/>
    </xf>
    <xf numFmtId="0" fontId="16" fillId="7" borderId="36" xfId="0" applyFont="1" applyFill="1" applyBorder="1" applyAlignment="1">
      <alignment horizontal="center" wrapText="1"/>
    </xf>
    <xf numFmtId="0" fontId="28" fillId="7" borderId="36" xfId="0" applyFont="1" applyFill="1" applyBorder="1" applyAlignment="1">
      <alignment horizontal="center" wrapText="1"/>
    </xf>
    <xf numFmtId="0" fontId="16" fillId="7" borderId="25" xfId="0" applyFont="1" applyFill="1" applyBorder="1" applyAlignment="1">
      <alignment horizontal="center"/>
    </xf>
    <xf numFmtId="0" fontId="16" fillId="7" borderId="1" xfId="0" applyFont="1" applyFill="1" applyBorder="1" applyAlignment="1">
      <alignment horizontal="center" vertical="center" wrapText="1"/>
    </xf>
    <xf numFmtId="0" fontId="16" fillId="7" borderId="25" xfId="0" applyFont="1" applyFill="1" applyBorder="1" applyAlignment="1">
      <alignment horizontal="center" wrapText="1"/>
    </xf>
    <xf numFmtId="0" fontId="28" fillId="7" borderId="25" xfId="0" applyFont="1" applyFill="1" applyBorder="1" applyAlignment="1">
      <alignment horizontal="center" wrapText="1"/>
    </xf>
    <xf numFmtId="0" fontId="9" fillId="0" borderId="1" xfId="0" applyFont="1" applyBorder="1" applyAlignment="1">
      <alignment horizontal="left" vertical="center" wrapText="1"/>
    </xf>
    <xf numFmtId="0" fontId="29" fillId="0" borderId="25" xfId="0" applyFont="1" applyBorder="1" applyAlignment="1">
      <alignment horizontal="center" vertical="center" wrapText="1"/>
    </xf>
    <xf numFmtId="0" fontId="15" fillId="0" borderId="1" xfId="0" applyFont="1" applyBorder="1" applyAlignment="1">
      <alignment horizontal="left" vertical="top" wrapText="1"/>
    </xf>
    <xf numFmtId="0" fontId="8" fillId="0" borderId="0" xfId="3" applyFill="1" applyBorder="1" applyAlignment="1">
      <alignment vertical="top" wrapText="1"/>
    </xf>
    <xf numFmtId="0" fontId="11" fillId="0" borderId="1" xfId="0" applyFont="1" applyBorder="1"/>
    <xf numFmtId="0" fontId="16" fillId="0" borderId="0" xfId="0" applyFont="1" applyAlignment="1">
      <alignment vertical="top"/>
    </xf>
    <xf numFmtId="0" fontId="9" fillId="0" borderId="1" xfId="0" applyFont="1" applyBorder="1" applyAlignment="1">
      <alignment vertical="center" wrapText="1"/>
    </xf>
    <xf numFmtId="0" fontId="9" fillId="0" borderId="1" xfId="0" applyFont="1" applyBorder="1" applyAlignment="1">
      <alignment horizontal="left" vertical="center"/>
    </xf>
    <xf numFmtId="0" fontId="15" fillId="0" borderId="1" xfId="0" applyFont="1" applyBorder="1" applyAlignment="1">
      <alignment horizontal="left" vertical="center"/>
    </xf>
    <xf numFmtId="0" fontId="15" fillId="0" borderId="25" xfId="0" applyFont="1" applyBorder="1" applyAlignment="1">
      <alignment horizontal="center" vertical="center" wrapText="1"/>
    </xf>
    <xf numFmtId="0" fontId="40" fillId="0" borderId="25" xfId="0" applyFont="1" applyBorder="1" applyAlignment="1">
      <alignment horizontal="center" vertical="center" wrapText="1"/>
    </xf>
    <xf numFmtId="0" fontId="37" fillId="0" borderId="0" xfId="0" applyFont="1"/>
    <xf numFmtId="0" fontId="39" fillId="0" borderId="0" xfId="0" applyFont="1" applyAlignment="1">
      <alignment horizontal="centerContinuous" vertical="center"/>
    </xf>
    <xf numFmtId="0" fontId="41" fillId="0" borderId="0" xfId="0" applyFont="1" applyAlignment="1">
      <alignment horizontal="centerContinuous" vertical="center"/>
    </xf>
    <xf numFmtId="0" fontId="42" fillId="0" borderId="0" xfId="0" applyFont="1" applyAlignment="1">
      <alignment horizontal="centerContinuous" vertical="center"/>
    </xf>
    <xf numFmtId="0" fontId="39" fillId="7" borderId="10" xfId="0" applyFont="1" applyFill="1" applyBorder="1" applyAlignment="1">
      <alignment horizontal="centerContinuous"/>
    </xf>
    <xf numFmtId="0" fontId="39" fillId="7" borderId="59" xfId="0" applyFont="1" applyFill="1" applyBorder="1" applyAlignment="1">
      <alignment horizontal="centerContinuous"/>
    </xf>
    <xf numFmtId="0" fontId="39" fillId="7" borderId="68" xfId="0" applyFont="1" applyFill="1" applyBorder="1" applyAlignment="1">
      <alignment horizontal="centerContinuous"/>
    </xf>
    <xf numFmtId="0" fontId="9" fillId="2" borderId="51" xfId="0" applyFont="1" applyFill="1" applyBorder="1" applyAlignment="1">
      <alignment horizontal="right" vertical="center"/>
    </xf>
    <xf numFmtId="3" fontId="9" fillId="0" borderId="10" xfId="0" applyNumberFormat="1" applyFont="1" applyBorder="1" applyAlignment="1">
      <alignment vertical="center"/>
    </xf>
    <xf numFmtId="3" fontId="9" fillId="0" borderId="20" xfId="0" applyNumberFormat="1" applyFont="1" applyBorder="1" applyAlignment="1">
      <alignment vertical="center"/>
    </xf>
    <xf numFmtId="3" fontId="9" fillId="0" borderId="11" xfId="0" applyNumberFormat="1" applyFont="1" applyBorder="1" applyAlignment="1">
      <alignment vertical="center"/>
    </xf>
    <xf numFmtId="0" fontId="9" fillId="2" borderId="10" xfId="0" applyFont="1" applyFill="1" applyBorder="1" applyAlignment="1">
      <alignment horizontal="right" vertical="center"/>
    </xf>
    <xf numFmtId="3" fontId="9" fillId="0" borderId="51" xfId="0" applyNumberFormat="1" applyFont="1" applyBorder="1" applyAlignment="1">
      <alignment vertical="center"/>
    </xf>
    <xf numFmtId="3" fontId="9" fillId="0" borderId="52" xfId="0" applyNumberFormat="1" applyFont="1" applyBorder="1" applyAlignment="1">
      <alignment vertical="center"/>
    </xf>
    <xf numFmtId="3" fontId="9" fillId="0" borderId="47" xfId="0" applyNumberFormat="1" applyFont="1" applyBorder="1" applyAlignment="1">
      <alignment vertical="center"/>
    </xf>
    <xf numFmtId="0" fontId="39" fillId="7" borderId="20" xfId="0" applyFont="1" applyFill="1" applyBorder="1" applyAlignment="1">
      <alignment horizontal="centerContinuous"/>
    </xf>
    <xf numFmtId="0" fontId="39" fillId="7" borderId="11" xfId="0" applyFont="1" applyFill="1" applyBorder="1" applyAlignment="1">
      <alignment horizontal="centerContinuous"/>
    </xf>
    <xf numFmtId="0" fontId="9" fillId="2" borderId="1" xfId="0" applyFont="1" applyFill="1" applyBorder="1" applyAlignment="1">
      <alignment horizontal="right"/>
    </xf>
    <xf numFmtId="0" fontId="9" fillId="0" borderId="10" xfId="0" applyFont="1" applyBorder="1"/>
    <xf numFmtId="3" fontId="9" fillId="0" borderId="1" xfId="0" applyNumberFormat="1" applyFont="1" applyBorder="1" applyAlignment="1">
      <alignment horizontal="center"/>
    </xf>
    <xf numFmtId="2" fontId="9" fillId="0" borderId="1" xfId="0" applyNumberFormat="1" applyFont="1" applyBorder="1" applyAlignment="1">
      <alignment horizontal="center"/>
    </xf>
    <xf numFmtId="172" fontId="9" fillId="0" borderId="1" xfId="0" applyNumberFormat="1" applyFont="1" applyBorder="1" applyAlignment="1">
      <alignment horizontal="center"/>
    </xf>
    <xf numFmtId="0" fontId="39" fillId="7" borderId="51" xfId="0" applyFont="1" applyFill="1" applyBorder="1" applyAlignment="1">
      <alignment horizontal="centerContinuous"/>
    </xf>
    <xf numFmtId="0" fontId="39" fillId="7" borderId="47" xfId="0" applyFont="1" applyFill="1" applyBorder="1" applyAlignment="1">
      <alignment horizontal="centerContinuous"/>
    </xf>
    <xf numFmtId="4" fontId="15" fillId="9" borderId="25" xfId="0" applyNumberFormat="1" applyFont="1" applyFill="1" applyBorder="1" applyAlignment="1">
      <alignment vertical="top" wrapText="1"/>
    </xf>
    <xf numFmtId="0" fontId="9" fillId="9" borderId="25" xfId="0" applyFont="1" applyFill="1" applyBorder="1" applyAlignment="1">
      <alignment horizontal="right" vertical="top" wrapText="1"/>
    </xf>
    <xf numFmtId="0" fontId="9" fillId="2" borderId="1" xfId="0" applyFont="1" applyFill="1" applyBorder="1" applyAlignment="1">
      <alignment vertical="center" wrapText="1"/>
    </xf>
    <xf numFmtId="4" fontId="15" fillId="6" borderId="1" xfId="0" applyNumberFormat="1" applyFont="1" applyFill="1" applyBorder="1" applyAlignment="1" applyProtection="1">
      <alignment horizontal="right" vertical="top" wrapText="1"/>
      <protection locked="0"/>
    </xf>
    <xf numFmtId="4" fontId="15" fillId="9" borderId="1" xfId="0" applyNumberFormat="1" applyFont="1" applyFill="1" applyBorder="1" applyAlignment="1">
      <alignment vertical="top" wrapText="1"/>
    </xf>
    <xf numFmtId="0" fontId="9" fillId="9" borderId="1" xfId="0" applyFont="1" applyFill="1" applyBorder="1" applyAlignment="1">
      <alignment horizontal="right" vertical="top" wrapText="1"/>
    </xf>
    <xf numFmtId="10" fontId="15" fillId="6" borderId="1" xfId="0" applyNumberFormat="1" applyFont="1" applyFill="1" applyBorder="1" applyAlignment="1" applyProtection="1">
      <alignment horizontal="right" vertical="top" wrapText="1"/>
      <protection locked="0"/>
    </xf>
    <xf numFmtId="10" fontId="15" fillId="9" borderId="1" xfId="0" applyNumberFormat="1" applyFont="1" applyFill="1" applyBorder="1" applyAlignment="1">
      <alignment vertical="top" wrapText="1"/>
    </xf>
    <xf numFmtId="0" fontId="16" fillId="2" borderId="1" xfId="0" applyFont="1" applyFill="1" applyBorder="1" applyAlignment="1">
      <alignment wrapText="1"/>
    </xf>
    <xf numFmtId="4" fontId="15" fillId="3" borderId="1" xfId="0" applyNumberFormat="1" applyFont="1" applyFill="1" applyBorder="1" applyAlignment="1">
      <alignment wrapText="1"/>
    </xf>
    <xf numFmtId="10" fontId="15" fillId="3" borderId="1" xfId="0" applyNumberFormat="1" applyFont="1" applyFill="1" applyBorder="1" applyAlignment="1">
      <alignment wrapText="1"/>
    </xf>
    <xf numFmtId="4" fontId="15" fillId="3" borderId="1" xfId="0" applyNumberFormat="1" applyFont="1" applyFill="1" applyBorder="1" applyAlignment="1">
      <alignment horizontal="right" wrapText="1"/>
    </xf>
    <xf numFmtId="4" fontId="15" fillId="9" borderId="1" xfId="0" applyNumberFormat="1" applyFont="1" applyFill="1" applyBorder="1" applyAlignment="1">
      <alignment horizontal="right" wrapText="1"/>
    </xf>
    <xf numFmtId="0" fontId="16" fillId="9" borderId="1" xfId="0" applyFont="1" applyFill="1" applyBorder="1" applyAlignment="1">
      <alignment wrapText="1"/>
    </xf>
    <xf numFmtId="4" fontId="15" fillId="9" borderId="1" xfId="0" applyNumberFormat="1" applyFont="1" applyFill="1" applyBorder="1" applyAlignment="1">
      <alignment wrapText="1"/>
    </xf>
    <xf numFmtId="0" fontId="16" fillId="9" borderId="1" xfId="0" applyFont="1" applyFill="1" applyBorder="1" applyAlignment="1">
      <alignment horizontal="right" wrapText="1"/>
    </xf>
    <xf numFmtId="10" fontId="15" fillId="9" borderId="1" xfId="0" applyNumberFormat="1" applyFont="1" applyFill="1" applyBorder="1" applyAlignment="1">
      <alignment wrapText="1"/>
    </xf>
    <xf numFmtId="4" fontId="15" fillId="0" borderId="0" xfId="0" applyNumberFormat="1" applyFont="1" applyAlignment="1">
      <alignment vertical="top" wrapText="1"/>
    </xf>
    <xf numFmtId="0" fontId="9" fillId="0" borderId="0" xfId="0" applyFont="1" applyAlignment="1">
      <alignment horizontal="right" wrapText="1"/>
    </xf>
    <xf numFmtId="10" fontId="15" fillId="0" borderId="0" xfId="0" applyNumberFormat="1" applyFont="1" applyAlignment="1">
      <alignment vertical="top" wrapText="1"/>
    </xf>
    <xf numFmtId="4" fontId="15" fillId="0" borderId="0" xfId="0" applyNumberFormat="1" applyFont="1" applyAlignment="1">
      <alignment horizontal="right" wrapText="1"/>
    </xf>
    <xf numFmtId="0" fontId="16" fillId="0" borderId="0" xfId="0" applyFont="1" applyAlignment="1">
      <alignment horizontal="right" wrapText="1"/>
    </xf>
    <xf numFmtId="0" fontId="9" fillId="0" borderId="0" xfId="0" applyFont="1" applyAlignment="1">
      <alignment horizontal="right" vertical="top" wrapText="1"/>
    </xf>
    <xf numFmtId="10" fontId="15" fillId="0" borderId="0" xfId="0" applyNumberFormat="1" applyFont="1" applyAlignment="1">
      <alignment horizontal="right" wrapText="1"/>
    </xf>
    <xf numFmtId="3" fontId="15" fillId="0" borderId="0" xfId="0" applyNumberFormat="1" applyFont="1" applyAlignment="1">
      <alignment vertical="top" wrapText="1"/>
    </xf>
    <xf numFmtId="0" fontId="9" fillId="3" borderId="10" xfId="0" applyFont="1" applyFill="1" applyBorder="1" applyAlignment="1">
      <alignment horizontal="right"/>
    </xf>
    <xf numFmtId="4" fontId="9" fillId="3" borderId="10" xfId="7" applyNumberFormat="1" applyFont="1" applyFill="1" applyBorder="1" applyAlignment="1" applyProtection="1">
      <alignment horizontal="left" vertical="center"/>
    </xf>
    <xf numFmtId="4" fontId="9" fillId="3" borderId="20" xfId="7" applyNumberFormat="1" applyFont="1" applyFill="1" applyBorder="1" applyAlignment="1" applyProtection="1">
      <alignment horizontal="left" vertical="center"/>
    </xf>
    <xf numFmtId="4" fontId="9" fillId="3" borderId="11" xfId="7" applyNumberFormat="1" applyFont="1" applyFill="1" applyBorder="1" applyAlignment="1" applyProtection="1">
      <alignment horizontal="left" vertical="center"/>
    </xf>
    <xf numFmtId="0" fontId="39" fillId="4" borderId="69" xfId="0" applyFont="1" applyFill="1" applyBorder="1" applyAlignment="1">
      <alignment horizontal="centerContinuous" vertical="center"/>
    </xf>
    <xf numFmtId="0" fontId="39" fillId="4" borderId="59" xfId="0" applyFont="1" applyFill="1" applyBorder="1" applyAlignment="1">
      <alignment horizontal="centerContinuous" vertical="center"/>
    </xf>
    <xf numFmtId="0" fontId="39" fillId="4" borderId="68" xfId="0" applyFont="1" applyFill="1" applyBorder="1" applyAlignment="1">
      <alignment horizontal="centerContinuous" vertical="center"/>
    </xf>
    <xf numFmtId="0" fontId="9" fillId="2" borderId="59" xfId="0" applyFont="1" applyFill="1" applyBorder="1" applyAlignment="1">
      <alignment horizontal="right" vertical="center"/>
    </xf>
    <xf numFmtId="0" fontId="9" fillId="2" borderId="68" xfId="0" applyFont="1" applyFill="1" applyBorder="1" applyAlignment="1">
      <alignment horizontal="right" vertical="center"/>
    </xf>
    <xf numFmtId="0" fontId="15" fillId="3" borderId="51" xfId="0" applyFont="1" applyFill="1" applyBorder="1" applyAlignment="1">
      <alignment horizontal="right" vertical="center"/>
    </xf>
    <xf numFmtId="175" fontId="15" fillId="3" borderId="10" xfId="7" applyNumberFormat="1" applyFont="1" applyFill="1" applyBorder="1" applyAlignment="1" applyProtection="1">
      <alignment horizontal="centerContinuous" vertical="center"/>
    </xf>
    <xf numFmtId="175" fontId="15" fillId="3" borderId="20" xfId="7" applyNumberFormat="1" applyFont="1" applyFill="1" applyBorder="1" applyAlignment="1" applyProtection="1">
      <alignment horizontal="centerContinuous" vertical="center"/>
    </xf>
    <xf numFmtId="175" fontId="15" fillId="3" borderId="11" xfId="7" applyNumberFormat="1" applyFont="1" applyFill="1" applyBorder="1" applyAlignment="1" applyProtection="1">
      <alignment horizontal="centerContinuous" vertical="center"/>
    </xf>
    <xf numFmtId="0" fontId="15" fillId="3" borderId="10" xfId="0" applyFont="1" applyFill="1" applyBorder="1" applyAlignment="1">
      <alignment horizontal="right" vertical="center"/>
    </xf>
    <xf numFmtId="3" fontId="15" fillId="3" borderId="51" xfId="7" applyNumberFormat="1" applyFont="1" applyFill="1" applyBorder="1" applyAlignment="1" applyProtection="1">
      <alignment horizontal="centerContinuous" vertical="center"/>
    </xf>
    <xf numFmtId="3" fontId="15" fillId="3" borderId="52" xfId="7" applyNumberFormat="1" applyFont="1" applyFill="1" applyBorder="1" applyAlignment="1" applyProtection="1">
      <alignment horizontal="centerContinuous" vertical="center"/>
    </xf>
    <xf numFmtId="3" fontId="15" fillId="3" borderId="47" xfId="7" applyNumberFormat="1" applyFont="1" applyFill="1" applyBorder="1" applyAlignment="1" applyProtection="1">
      <alignment horizontal="centerContinuous" vertical="center"/>
    </xf>
    <xf numFmtId="0" fontId="34" fillId="3" borderId="10" xfId="0" applyFont="1" applyFill="1" applyBorder="1" applyAlignment="1">
      <alignment horizontal="right" vertical="center"/>
    </xf>
    <xf numFmtId="3" fontId="16" fillId="2" borderId="25" xfId="7" applyNumberFormat="1" applyFont="1" applyFill="1" applyBorder="1" applyAlignment="1" applyProtection="1">
      <alignment horizontal="center" vertical="center"/>
    </xf>
    <xf numFmtId="3" fontId="16" fillId="0" borderId="0" xfId="7" applyNumberFormat="1" applyFont="1" applyFill="1" applyBorder="1" applyAlignment="1" applyProtection="1">
      <alignment vertical="center"/>
    </xf>
    <xf numFmtId="0" fontId="15" fillId="3" borderId="1" xfId="0" applyFont="1" applyFill="1" applyBorder="1" applyAlignment="1">
      <alignment horizontal="right" vertical="center"/>
    </xf>
    <xf numFmtId="3" fontId="15" fillId="3" borderId="1" xfId="7" applyNumberFormat="1" applyFont="1" applyFill="1" applyBorder="1" applyAlignment="1" applyProtection="1">
      <alignment horizontal="center" vertical="center"/>
    </xf>
    <xf numFmtId="0" fontId="15" fillId="3" borderId="36" xfId="0" applyFont="1" applyFill="1" applyBorder="1" applyAlignment="1">
      <alignment horizontal="right" vertical="center"/>
    </xf>
    <xf numFmtId="3" fontId="15" fillId="3" borderId="36" xfId="7" applyNumberFormat="1" applyFont="1" applyFill="1" applyBorder="1" applyAlignment="1" applyProtection="1">
      <alignment horizontal="center" vertical="center"/>
    </xf>
    <xf numFmtId="0" fontId="15" fillId="2" borderId="10" xfId="0" applyFont="1" applyFill="1" applyBorder="1" applyAlignment="1">
      <alignment horizontal="right" vertical="center"/>
    </xf>
    <xf numFmtId="0" fontId="15" fillId="2" borderId="59" xfId="0" applyFont="1" applyFill="1" applyBorder="1" applyAlignment="1">
      <alignment horizontal="right" vertical="center"/>
    </xf>
    <xf numFmtId="0" fontId="15" fillId="2" borderId="68" xfId="0" applyFont="1" applyFill="1" applyBorder="1" applyAlignment="1">
      <alignment horizontal="right" vertical="center"/>
    </xf>
    <xf numFmtId="0" fontId="39" fillId="7" borderId="10" xfId="0" applyFont="1" applyFill="1" applyBorder="1" applyAlignment="1">
      <alignment horizontal="centerContinuous" vertical="center"/>
    </xf>
    <xf numFmtId="0" fontId="39" fillId="7" borderId="11" xfId="0" applyFont="1" applyFill="1" applyBorder="1" applyAlignment="1">
      <alignment horizontal="centerContinuous" vertical="center"/>
    </xf>
    <xf numFmtId="0" fontId="9" fillId="3" borderId="25" xfId="0" applyFont="1" applyFill="1" applyBorder="1" applyAlignment="1">
      <alignment horizontal="right"/>
    </xf>
    <xf numFmtId="0" fontId="9" fillId="3" borderId="25" xfId="0" applyFont="1" applyFill="1" applyBorder="1" applyAlignment="1">
      <alignment horizontal="center" vertical="center"/>
    </xf>
    <xf numFmtId="0" fontId="9" fillId="3" borderId="1" xfId="0" applyFont="1" applyFill="1" applyBorder="1" applyAlignment="1">
      <alignment horizontal="right"/>
    </xf>
    <xf numFmtId="165" fontId="9" fillId="3" borderId="1" xfId="0" applyNumberFormat="1" applyFont="1" applyFill="1" applyBorder="1" applyAlignment="1">
      <alignment vertical="center"/>
    </xf>
    <xf numFmtId="0" fontId="16" fillId="0" borderId="0" xfId="0" applyFont="1" applyAlignment="1">
      <alignment horizontal="right"/>
    </xf>
    <xf numFmtId="0" fontId="15" fillId="3" borderId="25" xfId="0" applyFont="1" applyFill="1" applyBorder="1" applyAlignment="1">
      <alignment horizontal="right" vertical="center"/>
    </xf>
    <xf numFmtId="3" fontId="9" fillId="3" borderId="36" xfId="0" applyNumberFormat="1" applyFont="1" applyFill="1" applyBorder="1" applyAlignment="1">
      <alignment horizontal="center" vertical="center"/>
    </xf>
    <xf numFmtId="0" fontId="15" fillId="3" borderId="1" xfId="0" applyFont="1" applyFill="1" applyBorder="1" applyAlignment="1">
      <alignment horizontal="right" vertical="center" wrapText="1"/>
    </xf>
    <xf numFmtId="0" fontId="9" fillId="3" borderId="1" xfId="0" applyFont="1" applyFill="1" applyBorder="1" applyAlignment="1">
      <alignment horizontal="right" vertical="center" wrapText="1"/>
    </xf>
    <xf numFmtId="0" fontId="10" fillId="0" borderId="0" xfId="0" applyFont="1" applyAlignment="1">
      <alignment vertical="center"/>
    </xf>
    <xf numFmtId="0" fontId="34" fillId="3" borderId="22" xfId="0" applyFont="1" applyFill="1" applyBorder="1" applyAlignment="1">
      <alignment horizontal="centerContinuous" vertical="top"/>
    </xf>
    <xf numFmtId="0" fontId="34" fillId="3" borderId="61" xfId="0" applyFont="1" applyFill="1" applyBorder="1" applyAlignment="1">
      <alignment horizontal="centerContinuous" vertical="top"/>
    </xf>
    <xf numFmtId="0" fontId="34" fillId="3" borderId="23" xfId="0" applyFont="1" applyFill="1" applyBorder="1" applyAlignment="1">
      <alignment horizontal="centerContinuous" vertical="top"/>
    </xf>
    <xf numFmtId="0" fontId="34" fillId="0" borderId="0" xfId="0" applyFont="1" applyAlignment="1">
      <alignment vertical="top"/>
    </xf>
    <xf numFmtId="0" fontId="15" fillId="6" borderId="5" xfId="0" applyFont="1" applyFill="1" applyBorder="1" applyAlignment="1">
      <alignment vertical="center"/>
    </xf>
    <xf numFmtId="0" fontId="15" fillId="0" borderId="73" xfId="0" applyFont="1" applyBorder="1" applyAlignment="1">
      <alignment vertical="center"/>
    </xf>
    <xf numFmtId="0" fontId="15" fillId="0" borderId="74" xfId="0" applyFont="1" applyBorder="1" applyAlignment="1">
      <alignment vertical="center"/>
    </xf>
    <xf numFmtId="0" fontId="15" fillId="5" borderId="5" xfId="0" applyFont="1" applyFill="1" applyBorder="1" applyAlignment="1">
      <alignment vertical="center"/>
    </xf>
    <xf numFmtId="0" fontId="15" fillId="0" borderId="6" xfId="0" applyFont="1" applyBorder="1" applyAlignment="1">
      <alignment vertical="center"/>
    </xf>
    <xf numFmtId="0" fontId="15" fillId="3" borderId="5" xfId="0" applyFont="1" applyFill="1" applyBorder="1" applyAlignment="1">
      <alignment vertical="center"/>
    </xf>
    <xf numFmtId="0" fontId="15" fillId="8" borderId="5" xfId="0" applyFont="1" applyFill="1" applyBorder="1" applyAlignment="1">
      <alignment vertical="center"/>
    </xf>
    <xf numFmtId="0" fontId="15" fillId="0" borderId="0" xfId="0" applyFont="1" applyAlignment="1">
      <alignment horizontal="left" vertical="center"/>
    </xf>
    <xf numFmtId="0" fontId="15" fillId="0" borderId="6" xfId="0" applyFont="1" applyBorder="1" applyAlignment="1">
      <alignment horizontal="left" vertical="center"/>
    </xf>
    <xf numFmtId="0" fontId="43" fillId="9" borderId="7" xfId="0" applyFont="1" applyFill="1" applyBorder="1" applyAlignment="1">
      <alignmen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8" borderId="69" xfId="3" applyFont="1" applyFill="1" applyBorder="1" applyAlignment="1" applyProtection="1">
      <alignment vertical="center"/>
      <protection locked="0"/>
    </xf>
    <xf numFmtId="0" fontId="8" fillId="8" borderId="59" xfId="3" applyFill="1" applyBorder="1" applyAlignment="1" applyProtection="1">
      <alignment vertical="center"/>
      <protection locked="0"/>
    </xf>
    <xf numFmtId="0" fontId="8" fillId="8" borderId="68" xfId="3" applyFill="1" applyBorder="1" applyAlignment="1" applyProtection="1">
      <alignment vertical="center"/>
      <protection locked="0"/>
    </xf>
    <xf numFmtId="0" fontId="8" fillId="8" borderId="52" xfId="3" applyFill="1" applyBorder="1" applyAlignment="1" applyProtection="1">
      <alignment vertical="center"/>
      <protection locked="0"/>
    </xf>
    <xf numFmtId="0" fontId="8" fillId="8" borderId="47" xfId="3" applyFill="1" applyBorder="1" applyAlignment="1" applyProtection="1">
      <alignment vertical="center"/>
      <protection locked="0"/>
    </xf>
    <xf numFmtId="0" fontId="8" fillId="0" borderId="0" xfId="3" applyFill="1" applyBorder="1" applyAlignment="1">
      <alignment vertical="center" wrapText="1"/>
    </xf>
    <xf numFmtId="0" fontId="8" fillId="0" borderId="0" xfId="3" applyFill="1" applyBorder="1" applyAlignment="1">
      <alignment horizontal="left" vertical="center" wrapText="1"/>
    </xf>
    <xf numFmtId="0" fontId="33" fillId="0" borderId="0" xfId="0" applyFont="1"/>
    <xf numFmtId="0" fontId="16" fillId="7" borderId="33" xfId="0" applyFont="1" applyFill="1" applyBorder="1" applyAlignment="1">
      <alignment horizontal="centerContinuous" vertical="center"/>
    </xf>
    <xf numFmtId="0" fontId="16" fillId="7" borderId="34" xfId="0" applyFont="1" applyFill="1" applyBorder="1" applyAlignment="1">
      <alignment horizontal="centerContinuous" vertical="center"/>
    </xf>
    <xf numFmtId="0" fontId="16" fillId="7" borderId="33" xfId="0" applyFont="1" applyFill="1" applyBorder="1" applyAlignment="1">
      <alignment horizontal="centerContinuous" vertical="center" wrapText="1"/>
    </xf>
    <xf numFmtId="0" fontId="16" fillId="7" borderId="34" xfId="0" applyFont="1" applyFill="1" applyBorder="1" applyAlignment="1">
      <alignment horizontal="centerContinuous" vertical="center" wrapText="1"/>
    </xf>
    <xf numFmtId="0" fontId="16" fillId="7" borderId="32" xfId="0" applyFont="1" applyFill="1" applyBorder="1" applyAlignment="1">
      <alignment horizontal="centerContinuous" vertical="center" wrapText="1"/>
    </xf>
    <xf numFmtId="0" fontId="16" fillId="7" borderId="71" xfId="0" applyFont="1" applyFill="1" applyBorder="1" applyAlignment="1">
      <alignment horizontal="center" wrapText="1"/>
    </xf>
    <xf numFmtId="0" fontId="16" fillId="7" borderId="3" xfId="0" applyFont="1" applyFill="1" applyBorder="1" applyAlignment="1">
      <alignment horizontal="center" vertical="center" wrapText="1"/>
    </xf>
    <xf numFmtId="0" fontId="16" fillId="0" borderId="0" xfId="0" applyFont="1" applyAlignment="1">
      <alignment wrapText="1"/>
    </xf>
    <xf numFmtId="0" fontId="16" fillId="2" borderId="63" xfId="0" applyFont="1" applyFill="1" applyBorder="1" applyAlignment="1">
      <alignment horizontal="center" vertical="center" wrapText="1"/>
    </xf>
    <xf numFmtId="0" fontId="16" fillId="2" borderId="55"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7" borderId="77" xfId="0" applyFont="1" applyFill="1" applyBorder="1" applyAlignment="1">
      <alignment horizontal="center" vertical="top" wrapText="1"/>
    </xf>
    <xf numFmtId="0" fontId="16" fillId="2" borderId="8" xfId="0" applyFont="1" applyFill="1" applyBorder="1" applyAlignment="1">
      <alignment horizontal="center" vertical="center" wrapText="1"/>
    </xf>
    <xf numFmtId="0" fontId="9" fillId="6" borderId="64" xfId="0" applyFont="1" applyFill="1" applyBorder="1" applyAlignment="1" applyProtection="1">
      <alignment horizontal="left" vertical="center" wrapText="1"/>
      <protection locked="0"/>
    </xf>
    <xf numFmtId="0" fontId="9" fillId="6" borderId="10" xfId="0" applyFont="1" applyFill="1" applyBorder="1" applyAlignment="1" applyProtection="1">
      <alignment vertical="center" wrapText="1"/>
      <protection locked="0"/>
    </xf>
    <xf numFmtId="3" fontId="9" fillId="6" borderId="15" xfId="0" applyNumberFormat="1" applyFont="1" applyFill="1" applyBorder="1" applyAlignment="1" applyProtection="1">
      <alignment horizontal="center" vertical="center" wrapText="1"/>
      <protection locked="0"/>
    </xf>
    <xf numFmtId="3" fontId="9" fillId="6" borderId="1" xfId="0" applyNumberFormat="1" applyFont="1" applyFill="1" applyBorder="1" applyAlignment="1" applyProtection="1">
      <alignment horizontal="center" vertical="center" wrapText="1"/>
      <protection locked="0"/>
    </xf>
    <xf numFmtId="3" fontId="9" fillId="6" borderId="10" xfId="0" applyNumberFormat="1" applyFont="1" applyFill="1" applyBorder="1" applyAlignment="1" applyProtection="1">
      <alignment horizontal="center" vertical="center" wrapText="1"/>
      <protection locked="0"/>
    </xf>
    <xf numFmtId="9" fontId="9" fillId="5" borderId="10" xfId="0" applyNumberFormat="1" applyFont="1" applyFill="1" applyBorder="1" applyAlignment="1" applyProtection="1">
      <alignment horizontal="center" vertical="center" wrapText="1"/>
      <protection locked="0"/>
    </xf>
    <xf numFmtId="41" fontId="9" fillId="3" borderId="33" xfId="0" applyNumberFormat="1" applyFont="1" applyFill="1" applyBorder="1" applyAlignment="1">
      <alignment horizontal="center" vertical="center"/>
    </xf>
    <xf numFmtId="41" fontId="9" fillId="3" borderId="78" xfId="0" applyNumberFormat="1" applyFont="1" applyFill="1" applyBorder="1" applyAlignment="1">
      <alignment horizontal="center" vertical="center"/>
    </xf>
    <xf numFmtId="43" fontId="9" fillId="0" borderId="0" xfId="0" applyNumberFormat="1" applyFont="1"/>
    <xf numFmtId="9" fontId="9" fillId="6" borderId="20" xfId="0" applyNumberFormat="1" applyFont="1" applyFill="1" applyBorder="1" applyAlignment="1">
      <alignment vertical="top" wrapText="1"/>
    </xf>
    <xf numFmtId="0" fontId="9" fillId="6" borderId="62" xfId="0" applyFont="1" applyFill="1" applyBorder="1" applyAlignment="1" applyProtection="1">
      <alignment horizontal="left" vertical="center" wrapText="1"/>
      <protection locked="0"/>
    </xf>
    <xf numFmtId="41" fontId="9" fillId="3" borderId="62" xfId="0" applyNumberFormat="1" applyFont="1" applyFill="1" applyBorder="1" applyAlignment="1">
      <alignment horizontal="center" vertical="center"/>
    </xf>
    <xf numFmtId="41" fontId="9" fillId="3" borderId="70" xfId="0" applyNumberFormat="1" applyFont="1" applyFill="1" applyBorder="1" applyAlignment="1">
      <alignment horizontal="center" vertical="center"/>
    </xf>
    <xf numFmtId="3" fontId="9" fillId="6" borderId="35" xfId="0" applyNumberFormat="1" applyFont="1" applyFill="1" applyBorder="1" applyAlignment="1" applyProtection="1">
      <alignment horizontal="center" vertical="center" wrapText="1"/>
      <protection locked="0"/>
    </xf>
    <xf numFmtId="3" fontId="9" fillId="6" borderId="69" xfId="0" applyNumberFormat="1" applyFont="1" applyFill="1" applyBorder="1" applyAlignment="1" applyProtection="1">
      <alignment horizontal="center" vertical="center" wrapText="1"/>
      <protection locked="0"/>
    </xf>
    <xf numFmtId="9" fontId="9" fillId="5" borderId="69" xfId="0" applyNumberFormat="1" applyFont="1" applyFill="1" applyBorder="1" applyAlignment="1" applyProtection="1">
      <alignment horizontal="center" vertical="center" wrapText="1"/>
      <protection locked="0"/>
    </xf>
    <xf numFmtId="3" fontId="9" fillId="6" borderId="36" xfId="0" applyNumberFormat="1" applyFont="1" applyFill="1" applyBorder="1" applyAlignment="1" applyProtection="1">
      <alignment horizontal="center" vertical="center" wrapText="1"/>
      <protection locked="0"/>
    </xf>
    <xf numFmtId="9" fontId="9" fillId="6" borderId="59" xfId="0" applyNumberFormat="1" applyFont="1" applyFill="1" applyBorder="1" applyAlignment="1">
      <alignment vertical="top" wrapText="1"/>
    </xf>
    <xf numFmtId="0" fontId="9" fillId="6" borderId="63" xfId="0" applyFont="1" applyFill="1" applyBorder="1" applyAlignment="1" applyProtection="1">
      <alignment horizontal="left" vertical="center" wrapText="1"/>
      <protection locked="0"/>
    </xf>
    <xf numFmtId="0" fontId="9" fillId="6" borderId="55" xfId="0" applyFont="1" applyFill="1" applyBorder="1" applyAlignment="1" applyProtection="1">
      <alignment vertical="center" wrapText="1"/>
      <protection locked="0"/>
    </xf>
    <xf numFmtId="3" fontId="9" fillId="6" borderId="17" xfId="0" applyNumberFormat="1" applyFont="1" applyFill="1" applyBorder="1" applyAlignment="1" applyProtection="1">
      <alignment horizontal="center" vertical="center" wrapText="1"/>
      <protection locked="0"/>
    </xf>
    <xf numFmtId="3" fontId="9" fillId="6" borderId="18" xfId="0" applyNumberFormat="1" applyFont="1" applyFill="1" applyBorder="1" applyAlignment="1" applyProtection="1">
      <alignment horizontal="center" vertical="center" wrapText="1"/>
      <protection locked="0"/>
    </xf>
    <xf numFmtId="3" fontId="9" fillId="6" borderId="55" xfId="0" applyNumberFormat="1" applyFont="1" applyFill="1" applyBorder="1" applyAlignment="1" applyProtection="1">
      <alignment horizontal="center" vertical="center" wrapText="1"/>
      <protection locked="0"/>
    </xf>
    <xf numFmtId="9" fontId="9" fillId="5" borderId="55" xfId="0" applyNumberFormat="1" applyFont="1" applyFill="1" applyBorder="1" applyAlignment="1" applyProtection="1">
      <alignment horizontal="center" vertical="center" wrapText="1"/>
      <protection locked="0"/>
    </xf>
    <xf numFmtId="41" fontId="9" fillId="3" borderId="63" xfId="0" applyNumberFormat="1" applyFont="1" applyFill="1" applyBorder="1" applyAlignment="1">
      <alignment horizontal="center" vertical="center"/>
    </xf>
    <xf numFmtId="41" fontId="9" fillId="3" borderId="75" xfId="0" applyNumberFormat="1" applyFont="1" applyFill="1" applyBorder="1" applyAlignment="1">
      <alignment horizontal="center" vertical="center"/>
    </xf>
    <xf numFmtId="0" fontId="16" fillId="7" borderId="2" xfId="0" applyFont="1" applyFill="1" applyBorder="1" applyAlignment="1">
      <alignment horizontal="centerContinuous" vertical="center"/>
    </xf>
    <xf numFmtId="0" fontId="16" fillId="7" borderId="4" xfId="0" applyFont="1" applyFill="1" applyBorder="1" applyAlignment="1">
      <alignment horizontal="centerContinuous" vertical="center"/>
    </xf>
    <xf numFmtId="0" fontId="16" fillId="7" borderId="32" xfId="0" applyFont="1" applyFill="1" applyBorder="1" applyAlignment="1">
      <alignment horizontal="centerContinuous" vertical="center"/>
    </xf>
    <xf numFmtId="0" fontId="16" fillId="7" borderId="2" xfId="0" applyFont="1" applyFill="1" applyBorder="1" applyAlignment="1">
      <alignment vertical="center" wrapText="1"/>
    </xf>
    <xf numFmtId="0" fontId="16" fillId="7" borderId="80" xfId="0" applyFont="1" applyFill="1" applyBorder="1" applyAlignment="1">
      <alignment vertical="center" wrapText="1"/>
    </xf>
    <xf numFmtId="0" fontId="16" fillId="2" borderId="35"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59"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16" fillId="7" borderId="83" xfId="0" applyFont="1" applyFill="1" applyBorder="1" applyAlignment="1">
      <alignment horizontal="center" vertical="center" wrapText="1"/>
    </xf>
    <xf numFmtId="0" fontId="9" fillId="2" borderId="71" xfId="0" applyFont="1" applyFill="1" applyBorder="1" applyAlignment="1">
      <alignment horizontal="center" vertical="top" wrapText="1"/>
    </xf>
    <xf numFmtId="0" fontId="9" fillId="6" borderId="37" xfId="0" applyFont="1" applyFill="1" applyBorder="1" applyAlignment="1" applyProtection="1">
      <alignment vertical="center" wrapText="1"/>
      <protection locked="0"/>
    </xf>
    <xf numFmtId="0" fontId="9" fillId="6" borderId="76" xfId="0" applyFont="1" applyFill="1" applyBorder="1" applyAlignment="1" applyProtection="1">
      <alignment vertical="center" wrapText="1"/>
      <protection locked="0"/>
    </xf>
    <xf numFmtId="3" fontId="9" fillId="6" borderId="76" xfId="0" applyNumberFormat="1" applyFont="1" applyFill="1" applyBorder="1" applyAlignment="1" applyProtection="1">
      <alignment vertical="center" wrapText="1"/>
      <protection locked="0"/>
    </xf>
    <xf numFmtId="3" fontId="9" fillId="6" borderId="57" xfId="0" applyNumberFormat="1" applyFont="1" applyFill="1" applyBorder="1" applyAlignment="1" applyProtection="1">
      <alignment vertical="center" wrapText="1"/>
      <protection locked="0"/>
    </xf>
    <xf numFmtId="9" fontId="9" fillId="6" borderId="57" xfId="0" applyNumberFormat="1" applyFont="1" applyFill="1" applyBorder="1" applyAlignment="1" applyProtection="1">
      <alignment vertical="center" wrapText="1"/>
      <protection locked="0"/>
    </xf>
    <xf numFmtId="0" fontId="9" fillId="3" borderId="21" xfId="0" applyFont="1" applyFill="1" applyBorder="1" applyAlignment="1" applyProtection="1">
      <alignment horizontal="center" vertical="center" wrapText="1"/>
      <protection locked="0"/>
    </xf>
    <xf numFmtId="9" fontId="9" fillId="6" borderId="13" xfId="0" applyNumberFormat="1" applyFont="1" applyFill="1" applyBorder="1" applyAlignment="1" applyProtection="1">
      <alignment horizontal="center" vertical="center" wrapText="1"/>
      <protection locked="0"/>
    </xf>
    <xf numFmtId="3" fontId="9" fillId="6" borderId="14" xfId="0" applyNumberFormat="1" applyFont="1" applyFill="1" applyBorder="1" applyAlignment="1" applyProtection="1">
      <alignment horizontal="center" vertical="center" wrapText="1"/>
      <protection locked="0"/>
    </xf>
    <xf numFmtId="9" fontId="9" fillId="6" borderId="13" xfId="0" applyNumberFormat="1" applyFont="1" applyFill="1" applyBorder="1" applyAlignment="1" applyProtection="1">
      <alignment vertical="center" wrapText="1"/>
      <protection locked="0"/>
    </xf>
    <xf numFmtId="3" fontId="9" fillId="6" borderId="13" xfId="0" applyNumberFormat="1" applyFont="1" applyFill="1" applyBorder="1" applyAlignment="1" applyProtection="1">
      <alignment vertical="center" wrapText="1"/>
      <protection locked="0"/>
    </xf>
    <xf numFmtId="0" fontId="9" fillId="3" borderId="25" xfId="0" applyFont="1" applyFill="1" applyBorder="1" applyAlignment="1" applyProtection="1">
      <alignment horizontal="center" vertical="center" wrapText="1"/>
      <protection locked="0"/>
    </xf>
    <xf numFmtId="9" fontId="9" fillId="6" borderId="25" xfId="0" applyNumberFormat="1" applyFont="1" applyFill="1" applyBorder="1" applyAlignment="1" applyProtection="1">
      <alignment horizontal="center" vertical="center" wrapText="1"/>
      <protection locked="0"/>
    </xf>
    <xf numFmtId="3" fontId="9" fillId="6" borderId="51" xfId="0" applyNumberFormat="1" applyFont="1" applyFill="1" applyBorder="1" applyAlignment="1" applyProtection="1">
      <alignment horizontal="center" vertical="center" wrapText="1"/>
      <protection locked="0"/>
    </xf>
    <xf numFmtId="41" fontId="9" fillId="3" borderId="5" xfId="0" applyNumberFormat="1" applyFont="1" applyFill="1" applyBorder="1" applyAlignment="1">
      <alignment vertical="center"/>
    </xf>
    <xf numFmtId="41" fontId="9" fillId="3" borderId="28" xfId="0" applyNumberFormat="1" applyFont="1" applyFill="1" applyBorder="1" applyAlignment="1">
      <alignment vertical="center"/>
    </xf>
    <xf numFmtId="0" fontId="9" fillId="2" borderId="77" xfId="0" applyFont="1" applyFill="1" applyBorder="1" applyAlignment="1">
      <alignment horizontal="center" vertical="top" wrapText="1"/>
    </xf>
    <xf numFmtId="0" fontId="9" fillId="9" borderId="39" xfId="0" applyFont="1" applyFill="1" applyBorder="1" applyAlignment="1">
      <alignment vertical="center" wrapText="1"/>
    </xf>
    <xf numFmtId="0" fontId="9" fillId="9" borderId="24" xfId="0" applyFont="1" applyFill="1" applyBorder="1" applyAlignment="1">
      <alignment vertical="center" wrapText="1"/>
    </xf>
    <xf numFmtId="3" fontId="9" fillId="9" borderId="24" xfId="0" applyNumberFormat="1" applyFont="1" applyFill="1" applyBorder="1" applyAlignment="1">
      <alignment vertical="center" wrapText="1"/>
    </xf>
    <xf numFmtId="3" fontId="9" fillId="9" borderId="45" xfId="0" applyNumberFormat="1" applyFont="1" applyFill="1" applyBorder="1" applyAlignment="1">
      <alignment vertical="center" wrapText="1"/>
    </xf>
    <xf numFmtId="9" fontId="9" fillId="9" borderId="45" xfId="0" applyNumberFormat="1" applyFont="1" applyFill="1" applyBorder="1" applyAlignment="1">
      <alignment vertical="center" wrapText="1"/>
    </xf>
    <xf numFmtId="0" fontId="9" fillId="3" borderId="11" xfId="0" applyFont="1" applyFill="1" applyBorder="1" applyAlignment="1" applyProtection="1">
      <alignment horizontal="center" vertical="center" wrapText="1"/>
      <protection locked="0"/>
    </xf>
    <xf numFmtId="9" fontId="9" fillId="5" borderId="1" xfId="0" applyNumberFormat="1" applyFont="1" applyFill="1" applyBorder="1" applyAlignment="1" applyProtection="1">
      <alignment horizontal="center" vertical="center" wrapText="1"/>
      <protection locked="0"/>
    </xf>
    <xf numFmtId="3" fontId="9" fillId="5" borderId="16" xfId="0" applyNumberFormat="1" applyFont="1" applyFill="1" applyBorder="1" applyAlignment="1" applyProtection="1">
      <alignment horizontal="center" vertical="center" wrapText="1"/>
      <protection locked="0"/>
    </xf>
    <xf numFmtId="9" fontId="9" fillId="9" borderId="1" xfId="0" applyNumberFormat="1" applyFont="1" applyFill="1" applyBorder="1" applyAlignment="1">
      <alignment vertical="center" wrapText="1"/>
    </xf>
    <xf numFmtId="3" fontId="9" fillId="9" borderId="1" xfId="0" applyNumberFormat="1" applyFont="1" applyFill="1" applyBorder="1" applyAlignment="1">
      <alignment vertical="center" wrapText="1"/>
    </xf>
    <xf numFmtId="0" fontId="9" fillId="3" borderId="1" xfId="0" applyFont="1" applyFill="1" applyBorder="1" applyAlignment="1" applyProtection="1">
      <alignment horizontal="center" vertical="center" wrapText="1"/>
      <protection locked="0"/>
    </xf>
    <xf numFmtId="3" fontId="9" fillId="5" borderId="10" xfId="0" applyNumberFormat="1" applyFont="1" applyFill="1" applyBorder="1" applyAlignment="1" applyProtection="1">
      <alignment horizontal="center" vertical="center" wrapText="1"/>
      <protection locked="0"/>
    </xf>
    <xf numFmtId="41" fontId="9" fillId="3" borderId="16" xfId="0" applyNumberFormat="1" applyFont="1" applyFill="1" applyBorder="1" applyAlignment="1">
      <alignment vertical="center"/>
    </xf>
    <xf numFmtId="0" fontId="9" fillId="2" borderId="72" xfId="0" applyFont="1" applyFill="1" applyBorder="1" applyAlignment="1">
      <alignment horizontal="center" vertical="top" wrapText="1"/>
    </xf>
    <xf numFmtId="0" fontId="9" fillId="9" borderId="41" xfId="0" applyFont="1" applyFill="1" applyBorder="1" applyAlignment="1">
      <alignment vertical="center" wrapText="1"/>
    </xf>
    <xf numFmtId="0" fontId="9" fillId="9" borderId="65" xfId="0" applyFont="1" applyFill="1" applyBorder="1" applyAlignment="1">
      <alignment vertical="center" wrapText="1"/>
    </xf>
    <xf numFmtId="3" fontId="9" fillId="9" borderId="65" xfId="0" applyNumberFormat="1" applyFont="1" applyFill="1" applyBorder="1" applyAlignment="1">
      <alignment vertical="center" wrapText="1"/>
    </xf>
    <xf numFmtId="3" fontId="9" fillId="9" borderId="67" xfId="0" applyNumberFormat="1" applyFont="1" applyFill="1" applyBorder="1" applyAlignment="1">
      <alignment vertical="center" wrapText="1"/>
    </xf>
    <xf numFmtId="9" fontId="9" fillId="9" borderId="67" xfId="0" applyNumberFormat="1" applyFont="1" applyFill="1" applyBorder="1" applyAlignment="1">
      <alignment vertical="center" wrapText="1"/>
    </xf>
    <xf numFmtId="0" fontId="9" fillId="3" borderId="82" xfId="0" applyFont="1" applyFill="1" applyBorder="1" applyAlignment="1" applyProtection="1">
      <alignment horizontal="center" vertical="center" wrapText="1"/>
      <protection locked="0"/>
    </xf>
    <xf numFmtId="9" fontId="9" fillId="5" borderId="18" xfId="0" applyNumberFormat="1" applyFont="1" applyFill="1" applyBorder="1" applyAlignment="1" applyProtection="1">
      <alignment horizontal="center" vertical="center" wrapText="1"/>
      <protection locked="0"/>
    </xf>
    <xf numFmtId="3" fontId="9" fillId="5" borderId="19" xfId="0" applyNumberFormat="1" applyFont="1" applyFill="1" applyBorder="1" applyAlignment="1" applyProtection="1">
      <alignment horizontal="center" vertical="center" wrapText="1"/>
      <protection locked="0"/>
    </xf>
    <xf numFmtId="0" fontId="9" fillId="9" borderId="27" xfId="0" applyFont="1" applyFill="1" applyBorder="1" applyAlignment="1">
      <alignment vertical="center" wrapText="1"/>
    </xf>
    <xf numFmtId="0" fontId="9" fillId="9" borderId="25" xfId="0" applyFont="1" applyFill="1" applyBorder="1" applyAlignment="1">
      <alignment vertical="center" wrapText="1"/>
    </xf>
    <xf numFmtId="3" fontId="9" fillId="9" borderId="25" xfId="0" applyNumberFormat="1" applyFont="1" applyFill="1" applyBorder="1" applyAlignment="1">
      <alignment vertical="center" wrapText="1"/>
    </xf>
    <xf numFmtId="3" fontId="9" fillId="9" borderId="51" xfId="0" applyNumberFormat="1" applyFont="1" applyFill="1" applyBorder="1" applyAlignment="1">
      <alignment vertical="center" wrapText="1"/>
    </xf>
    <xf numFmtId="41" fontId="9" fillId="3" borderId="64" xfId="0" applyNumberFormat="1" applyFont="1" applyFill="1" applyBorder="1" applyAlignment="1">
      <alignment vertical="center"/>
    </xf>
    <xf numFmtId="41" fontId="9" fillId="3" borderId="19" xfId="0" applyNumberFormat="1" applyFont="1" applyFill="1" applyBorder="1" applyAlignment="1">
      <alignment vertical="center"/>
    </xf>
    <xf numFmtId="0" fontId="9" fillId="6" borderId="39" xfId="0" applyFont="1" applyFill="1" applyBorder="1" applyAlignment="1" applyProtection="1">
      <alignment vertical="center" wrapText="1"/>
      <protection locked="0"/>
    </xf>
    <xf numFmtId="0" fontId="9" fillId="6" borderId="24" xfId="0" applyFont="1" applyFill="1" applyBorder="1" applyAlignment="1" applyProtection="1">
      <alignment vertical="center" wrapText="1"/>
      <protection locked="0"/>
    </xf>
    <xf numFmtId="3" fontId="9" fillId="6" borderId="24" xfId="0" applyNumberFormat="1" applyFont="1" applyFill="1" applyBorder="1" applyAlignment="1" applyProtection="1">
      <alignment vertical="center" wrapText="1"/>
      <protection locked="0"/>
    </xf>
    <xf numFmtId="3" fontId="9" fillId="6" borderId="45" xfId="0" applyNumberFormat="1" applyFont="1" applyFill="1" applyBorder="1" applyAlignment="1" applyProtection="1">
      <alignment vertical="center" wrapText="1"/>
      <protection locked="0"/>
    </xf>
    <xf numFmtId="9" fontId="9" fillId="6" borderId="25" xfId="0" applyNumberFormat="1" applyFont="1" applyFill="1" applyBorder="1" applyAlignment="1" applyProtection="1">
      <alignment vertical="center" wrapText="1"/>
      <protection locked="0"/>
    </xf>
    <xf numFmtId="3" fontId="9" fillId="6" borderId="25" xfId="0" applyNumberFormat="1" applyFont="1" applyFill="1" applyBorder="1" applyAlignment="1" applyProtection="1">
      <alignment vertical="center" wrapText="1"/>
      <protection locked="0"/>
    </xf>
    <xf numFmtId="3" fontId="9" fillId="6" borderId="25" xfId="0" applyNumberFormat="1" applyFont="1" applyFill="1" applyBorder="1" applyAlignment="1" applyProtection="1">
      <alignment horizontal="center" vertical="center" wrapText="1"/>
      <protection locked="0"/>
    </xf>
    <xf numFmtId="0" fontId="9" fillId="3" borderId="13" xfId="0" applyFont="1" applyFill="1" applyBorder="1" applyAlignment="1" applyProtection="1">
      <alignment horizontal="center" vertical="center" wrapText="1"/>
      <protection locked="0"/>
    </xf>
    <xf numFmtId="3" fontId="9" fillId="6" borderId="66" xfId="0" applyNumberFormat="1" applyFont="1" applyFill="1" applyBorder="1" applyAlignment="1" applyProtection="1">
      <alignment horizontal="center" vertical="center" wrapText="1"/>
      <protection locked="0"/>
    </xf>
    <xf numFmtId="41" fontId="9" fillId="3" borderId="2" xfId="0" applyNumberFormat="1" applyFont="1" applyFill="1" applyBorder="1" applyAlignment="1">
      <alignment vertical="center"/>
    </xf>
    <xf numFmtId="0" fontId="9" fillId="6" borderId="39" xfId="0" applyFont="1" applyFill="1" applyBorder="1" applyAlignment="1">
      <alignment vertical="center" wrapText="1"/>
    </xf>
    <xf numFmtId="0" fontId="9" fillId="6" borderId="24" xfId="0" applyFont="1" applyFill="1" applyBorder="1" applyAlignment="1">
      <alignment vertical="center" wrapText="1"/>
    </xf>
    <xf numFmtId="3" fontId="9" fillId="6" borderId="24" xfId="0" applyNumberFormat="1" applyFont="1" applyFill="1" applyBorder="1" applyAlignment="1">
      <alignment vertical="center" wrapText="1"/>
    </xf>
    <xf numFmtId="3" fontId="9" fillId="6" borderId="45" xfId="0" applyNumberFormat="1" applyFont="1" applyFill="1" applyBorder="1" applyAlignment="1">
      <alignment vertical="center" wrapText="1"/>
    </xf>
    <xf numFmtId="3" fontId="9" fillId="5" borderId="1" xfId="0" applyNumberFormat="1" applyFont="1" applyFill="1" applyBorder="1" applyAlignment="1" applyProtection="1">
      <alignment horizontal="center" vertical="center" wrapText="1"/>
      <protection locked="0"/>
    </xf>
    <xf numFmtId="0" fontId="9" fillId="6" borderId="27" xfId="0" applyFont="1" applyFill="1" applyBorder="1" applyAlignment="1">
      <alignment vertical="center" wrapText="1"/>
    </xf>
    <xf numFmtId="0" fontId="9" fillId="6" borderId="25" xfId="0" applyFont="1" applyFill="1" applyBorder="1" applyAlignment="1">
      <alignment vertical="center" wrapText="1"/>
    </xf>
    <xf numFmtId="3" fontId="9" fillId="6" borderId="25" xfId="0" applyNumberFormat="1" applyFont="1" applyFill="1" applyBorder="1" applyAlignment="1">
      <alignment vertical="center" wrapText="1"/>
    </xf>
    <xf numFmtId="3" fontId="9" fillId="6" borderId="51" xfId="0" applyNumberFormat="1" applyFont="1" applyFill="1" applyBorder="1" applyAlignment="1">
      <alignment vertical="center" wrapText="1"/>
    </xf>
    <xf numFmtId="3" fontId="9" fillId="6" borderId="13" xfId="0" applyNumberFormat="1" applyFont="1" applyFill="1" applyBorder="1" applyAlignment="1" applyProtection="1">
      <alignment horizontal="center" vertical="center" wrapText="1"/>
      <protection locked="0"/>
    </xf>
    <xf numFmtId="0" fontId="9" fillId="6" borderId="41" xfId="0" applyFont="1" applyFill="1" applyBorder="1" applyAlignment="1">
      <alignment vertical="center" wrapText="1"/>
    </xf>
    <xf numFmtId="0" fontId="9" fillId="6" borderId="65" xfId="0" applyFont="1" applyFill="1" applyBorder="1" applyAlignment="1">
      <alignment vertical="center" wrapText="1"/>
    </xf>
    <xf numFmtId="3" fontId="9" fillId="6" borderId="65" xfId="0" applyNumberFormat="1" applyFont="1" applyFill="1" applyBorder="1" applyAlignment="1">
      <alignment vertical="center" wrapText="1"/>
    </xf>
    <xf numFmtId="3" fontId="9" fillId="6" borderId="67" xfId="0" applyNumberFormat="1" applyFont="1" applyFill="1" applyBorder="1" applyAlignment="1">
      <alignment vertical="center" wrapText="1"/>
    </xf>
    <xf numFmtId="9" fontId="9" fillId="9" borderId="18" xfId="0" applyNumberFormat="1" applyFont="1" applyFill="1" applyBorder="1" applyAlignment="1">
      <alignment vertical="center" wrapText="1"/>
    </xf>
    <xf numFmtId="3" fontId="9" fillId="9" borderId="18" xfId="0" applyNumberFormat="1" applyFont="1" applyFill="1" applyBorder="1" applyAlignment="1">
      <alignment vertical="center" wrapText="1"/>
    </xf>
    <xf numFmtId="0" fontId="9" fillId="3" borderId="18" xfId="0" applyFont="1" applyFill="1" applyBorder="1" applyAlignment="1" applyProtection="1">
      <alignment horizontal="center" vertical="center" wrapText="1"/>
      <protection locked="0"/>
    </xf>
    <xf numFmtId="3" fontId="9" fillId="5" borderId="18" xfId="0" applyNumberFormat="1" applyFont="1" applyFill="1" applyBorder="1" applyAlignment="1" applyProtection="1">
      <alignment horizontal="center" vertical="center" wrapText="1"/>
      <protection locked="0"/>
    </xf>
    <xf numFmtId="3" fontId="9" fillId="5" borderId="55" xfId="0" applyNumberFormat="1" applyFont="1" applyFill="1" applyBorder="1" applyAlignment="1" applyProtection="1">
      <alignment horizontal="center" vertical="center" wrapText="1"/>
      <protection locked="0"/>
    </xf>
    <xf numFmtId="41" fontId="9" fillId="3" borderId="7" xfId="0" applyNumberFormat="1" applyFont="1" applyFill="1" applyBorder="1" applyAlignment="1">
      <alignment vertical="center"/>
    </xf>
    <xf numFmtId="0" fontId="16" fillId="0" borderId="0" xfId="0" applyFont="1" applyAlignment="1">
      <alignment horizontal="left" vertical="center"/>
    </xf>
    <xf numFmtId="0" fontId="11" fillId="0" borderId="0" xfId="0" applyFont="1" applyAlignment="1">
      <alignment horizontal="center" vertical="center"/>
    </xf>
    <xf numFmtId="0" fontId="11" fillId="0" borderId="6" xfId="0" applyFont="1" applyBorder="1" applyAlignment="1">
      <alignment horizontal="centerContinuous"/>
    </xf>
    <xf numFmtId="0" fontId="10" fillId="0" borderId="6" xfId="0" applyFont="1" applyBorder="1" applyAlignment="1">
      <alignment horizontal="centerContinuous" vertical="center"/>
    </xf>
    <xf numFmtId="0" fontId="12" fillId="0" borderId="6" xfId="0" applyFont="1" applyBorder="1" applyAlignment="1">
      <alignment horizontal="centerContinuous" vertical="center"/>
    </xf>
    <xf numFmtId="0" fontId="13" fillId="0" borderId="6" xfId="0" applyFont="1" applyBorder="1" applyAlignment="1">
      <alignment horizontal="centerContinuous" vertical="center"/>
    </xf>
    <xf numFmtId="0" fontId="16" fillId="7" borderId="33" xfId="0" applyFont="1" applyFill="1" applyBorder="1" applyAlignment="1">
      <alignment vertical="center"/>
    </xf>
    <xf numFmtId="0" fontId="16" fillId="7" borderId="34" xfId="0" applyFont="1" applyFill="1" applyBorder="1" applyAlignment="1">
      <alignment vertical="center"/>
    </xf>
    <xf numFmtId="0" fontId="16" fillId="7" borderId="34" xfId="0" applyFont="1" applyFill="1" applyBorder="1" applyAlignment="1">
      <alignment horizontal="center" vertical="center"/>
    </xf>
    <xf numFmtId="0" fontId="16" fillId="7" borderId="34" xfId="0" applyFont="1" applyFill="1" applyBorder="1" applyAlignment="1">
      <alignment horizontal="center" vertical="center" wrapText="1"/>
    </xf>
    <xf numFmtId="0" fontId="16" fillId="7" borderId="71" xfId="0" applyFont="1" applyFill="1" applyBorder="1" applyAlignment="1">
      <alignment horizontal="center"/>
    </xf>
    <xf numFmtId="0" fontId="16" fillId="2" borderId="60"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16" fillId="7" borderId="77" xfId="0" applyFont="1" applyFill="1" applyBorder="1" applyAlignment="1">
      <alignment horizontal="center"/>
    </xf>
    <xf numFmtId="0" fontId="9" fillId="6" borderId="64" xfId="0" applyFont="1" applyFill="1" applyBorder="1" applyAlignment="1" applyProtection="1">
      <alignment vertical="center" wrapText="1"/>
      <protection locked="0"/>
    </xf>
    <xf numFmtId="0" fontId="9" fillId="6" borderId="51" xfId="0" applyFont="1" applyFill="1" applyBorder="1" applyAlignment="1" applyProtection="1">
      <alignment vertical="center" wrapText="1"/>
      <protection locked="0"/>
    </xf>
    <xf numFmtId="3" fontId="17" fillId="9" borderId="33" xfId="0" applyNumberFormat="1" applyFont="1" applyFill="1" applyBorder="1" applyAlignment="1" applyProtection="1">
      <alignment horizontal="center" vertical="center" wrapText="1"/>
      <protection locked="0"/>
    </xf>
    <xf numFmtId="3" fontId="9" fillId="5" borderId="66" xfId="0" applyNumberFormat="1" applyFont="1" applyFill="1" applyBorder="1" applyAlignment="1" applyProtection="1">
      <alignment horizontal="center" vertical="center" wrapText="1"/>
      <protection locked="0"/>
    </xf>
    <xf numFmtId="167" fontId="17" fillId="9" borderId="32" xfId="0" applyNumberFormat="1" applyFont="1" applyFill="1" applyBorder="1" applyAlignment="1" applyProtection="1">
      <alignment horizontal="center" vertical="center" wrapText="1"/>
      <protection locked="0"/>
    </xf>
    <xf numFmtId="167" fontId="17" fillId="9" borderId="34" xfId="0" applyNumberFormat="1" applyFont="1" applyFill="1" applyBorder="1" applyAlignment="1" applyProtection="1">
      <alignment horizontal="center" vertical="center" wrapText="1"/>
      <protection locked="0"/>
    </xf>
    <xf numFmtId="3" fontId="15" fillId="5" borderId="12" xfId="0" applyNumberFormat="1" applyFont="1" applyFill="1" applyBorder="1" applyAlignment="1" applyProtection="1">
      <alignment horizontal="center" vertical="center" wrapText="1"/>
      <protection locked="0"/>
    </xf>
    <xf numFmtId="3" fontId="15" fillId="5" borderId="13" xfId="0" applyNumberFormat="1" applyFont="1" applyFill="1" applyBorder="1" applyAlignment="1" applyProtection="1">
      <alignment horizontal="center" vertical="center" wrapText="1"/>
      <protection locked="0"/>
    </xf>
    <xf numFmtId="3" fontId="15" fillId="5" borderId="14" xfId="0" applyNumberFormat="1" applyFont="1" applyFill="1" applyBorder="1" applyAlignment="1" applyProtection="1">
      <alignment horizontal="center" vertical="center" wrapText="1"/>
      <protection locked="0"/>
    </xf>
    <xf numFmtId="41" fontId="9" fillId="3" borderId="64" xfId="0" applyNumberFormat="1" applyFont="1" applyFill="1" applyBorder="1" applyAlignment="1">
      <alignment horizontal="center" vertical="center"/>
    </xf>
    <xf numFmtId="41" fontId="9" fillId="3" borderId="28" xfId="0" applyNumberFormat="1" applyFont="1" applyFill="1" applyBorder="1" applyAlignment="1">
      <alignment horizontal="center" vertical="center"/>
    </xf>
    <xf numFmtId="41" fontId="9" fillId="5" borderId="78" xfId="0" applyNumberFormat="1" applyFont="1" applyFill="1" applyBorder="1" applyAlignment="1" applyProtection="1">
      <alignment horizontal="left" vertical="top" wrapText="1"/>
      <protection locked="0"/>
    </xf>
    <xf numFmtId="0" fontId="9" fillId="6" borderId="62" xfId="0" applyFont="1" applyFill="1" applyBorder="1" applyAlignment="1" applyProtection="1">
      <alignment vertical="center" wrapText="1"/>
      <protection locked="0"/>
    </xf>
    <xf numFmtId="3" fontId="17" fillId="9" borderId="62" xfId="0" applyNumberFormat="1" applyFont="1" applyFill="1" applyBorder="1" applyAlignment="1" applyProtection="1">
      <alignment horizontal="center" vertical="center" wrapText="1"/>
      <protection locked="0"/>
    </xf>
    <xf numFmtId="167" fontId="17" fillId="9" borderId="50" xfId="0" applyNumberFormat="1" applyFont="1" applyFill="1" applyBorder="1" applyAlignment="1" applyProtection="1">
      <alignment horizontal="center" vertical="center" wrapText="1"/>
      <protection locked="0"/>
    </xf>
    <xf numFmtId="0" fontId="9" fillId="6" borderId="63" xfId="0" applyFont="1" applyFill="1" applyBorder="1" applyAlignment="1" applyProtection="1">
      <alignment vertical="center" wrapText="1"/>
      <protection locked="0"/>
    </xf>
    <xf numFmtId="3" fontId="17" fillId="9" borderId="63" xfId="0" applyNumberFormat="1" applyFont="1" applyFill="1" applyBorder="1" applyAlignment="1" applyProtection="1">
      <alignment horizontal="center" vertical="center" wrapText="1"/>
      <protection locked="0"/>
    </xf>
    <xf numFmtId="167" fontId="17" fillId="9" borderId="56" xfId="0" applyNumberFormat="1" applyFont="1" applyFill="1" applyBorder="1" applyAlignment="1" applyProtection="1">
      <alignment horizontal="center" vertical="center" wrapText="1"/>
      <protection locked="0"/>
    </xf>
    <xf numFmtId="0" fontId="11" fillId="0" borderId="0" xfId="0" applyFont="1" applyAlignment="1">
      <alignment horizontal="left" vertical="center"/>
    </xf>
    <xf numFmtId="0" fontId="34" fillId="0" borderId="0" xfId="3" applyFont="1" applyFill="1" applyBorder="1" applyAlignment="1">
      <alignment vertical="top" wrapText="1"/>
    </xf>
    <xf numFmtId="0" fontId="34" fillId="0" borderId="0" xfId="0" applyFont="1" applyAlignment="1">
      <alignment vertical="top" wrapText="1"/>
    </xf>
    <xf numFmtId="0" fontId="34" fillId="0" borderId="0" xfId="3" applyFont="1" applyFill="1" applyBorder="1" applyAlignment="1">
      <alignment vertical="top"/>
    </xf>
    <xf numFmtId="0" fontId="15" fillId="0" borderId="0" xfId="3" applyFont="1" applyFill="1" applyBorder="1" applyAlignment="1">
      <alignment vertical="top"/>
    </xf>
    <xf numFmtId="0" fontId="8" fillId="0" borderId="0" xfId="3" applyFill="1" applyBorder="1" applyAlignment="1">
      <alignment vertical="top"/>
    </xf>
    <xf numFmtId="0" fontId="15" fillId="0" borderId="0" xfId="3" applyFont="1" applyFill="1" applyBorder="1" applyAlignment="1">
      <alignment horizontal="left" vertical="top" wrapText="1" indent="3"/>
    </xf>
    <xf numFmtId="0" fontId="15" fillId="3" borderId="33" xfId="8" applyFont="1" applyFill="1" applyBorder="1" applyAlignment="1">
      <alignment vertical="center"/>
    </xf>
    <xf numFmtId="0" fontId="15" fillId="3" borderId="34" xfId="8" applyFont="1" applyFill="1" applyBorder="1" applyAlignment="1">
      <alignment vertical="center"/>
    </xf>
    <xf numFmtId="0" fontId="15" fillId="3" borderId="21" xfId="8" applyFont="1" applyFill="1" applyBorder="1" applyAlignment="1">
      <alignment vertical="center"/>
    </xf>
    <xf numFmtId="0" fontId="9" fillId="6" borderId="32" xfId="8" applyFont="1" applyFill="1" applyBorder="1" applyAlignment="1" applyProtection="1">
      <alignment horizontal="center" vertical="center"/>
      <protection locked="0"/>
    </xf>
    <xf numFmtId="0" fontId="15" fillId="3" borderId="64" xfId="8" applyFont="1" applyFill="1" applyBorder="1" applyAlignment="1">
      <alignment vertical="center"/>
    </xf>
    <xf numFmtId="0" fontId="15" fillId="3" borderId="52" xfId="8" applyFont="1" applyFill="1" applyBorder="1" applyAlignment="1">
      <alignment vertical="center"/>
    </xf>
    <xf numFmtId="0" fontId="15" fillId="3" borderId="47" xfId="8" applyFont="1" applyFill="1" applyBorder="1" applyAlignment="1">
      <alignment vertical="center"/>
    </xf>
    <xf numFmtId="0" fontId="26" fillId="3" borderId="50" xfId="8" applyFont="1" applyFill="1" applyBorder="1" applyAlignment="1" applyProtection="1">
      <alignment horizontal="center" vertical="center"/>
      <protection locked="0"/>
    </xf>
    <xf numFmtId="0" fontId="9" fillId="6" borderId="50" xfId="8" applyFont="1" applyFill="1" applyBorder="1" applyAlignment="1" applyProtection="1">
      <alignment horizontal="center" vertical="center"/>
      <protection locked="0"/>
    </xf>
    <xf numFmtId="177" fontId="9" fillId="6" borderId="50" xfId="8" applyNumberFormat="1" applyFont="1" applyFill="1" applyBorder="1" applyAlignment="1" applyProtection="1">
      <alignment horizontal="center" vertical="center"/>
      <protection locked="0"/>
    </xf>
    <xf numFmtId="14" fontId="45" fillId="6" borderId="50" xfId="3" applyNumberFormat="1" applyFont="1" applyFill="1" applyBorder="1" applyAlignment="1" applyProtection="1">
      <alignment horizontal="center" vertical="center"/>
      <protection locked="0"/>
    </xf>
    <xf numFmtId="14" fontId="9" fillId="6" borderId="50" xfId="8" applyNumberFormat="1" applyFont="1" applyFill="1" applyBorder="1" applyAlignment="1" applyProtection="1">
      <alignment horizontal="center" vertical="center"/>
      <protection locked="0"/>
    </xf>
    <xf numFmtId="165" fontId="9" fillId="6" borderId="50" xfId="7" applyNumberFormat="1" applyFont="1" applyFill="1" applyBorder="1" applyAlignment="1" applyProtection="1">
      <alignment vertical="center"/>
      <protection locked="0"/>
    </xf>
    <xf numFmtId="165" fontId="9" fillId="3" borderId="50" xfId="7" applyNumberFormat="1" applyFont="1" applyFill="1" applyBorder="1" applyAlignment="1" applyProtection="1">
      <alignment vertical="center"/>
    </xf>
    <xf numFmtId="0" fontId="9" fillId="3" borderId="64" xfId="0" applyFont="1" applyFill="1" applyBorder="1" applyAlignment="1">
      <alignment vertical="center"/>
    </xf>
    <xf numFmtId="0" fontId="9" fillId="3" borderId="52" xfId="0" applyFont="1" applyFill="1" applyBorder="1" applyAlignment="1">
      <alignment vertical="center"/>
    </xf>
    <xf numFmtId="0" fontId="9" fillId="3" borderId="47" xfId="0" applyFont="1" applyFill="1" applyBorder="1" applyAlignment="1">
      <alignment vertical="center"/>
    </xf>
    <xf numFmtId="176" fontId="9" fillId="6" borderId="50" xfId="0" applyNumberFormat="1" applyFont="1" applyFill="1" applyBorder="1" applyAlignment="1" applyProtection="1">
      <alignment vertical="center"/>
      <protection locked="0"/>
    </xf>
    <xf numFmtId="0" fontId="9" fillId="3" borderId="7" xfId="0" applyFont="1" applyFill="1" applyBorder="1" applyAlignment="1">
      <alignment vertical="center"/>
    </xf>
    <xf numFmtId="0" fontId="9" fillId="3" borderId="8" xfId="0" applyFont="1" applyFill="1" applyBorder="1" applyAlignment="1">
      <alignment vertical="center"/>
    </xf>
    <xf numFmtId="0" fontId="9" fillId="3" borderId="81" xfId="0" applyFont="1" applyFill="1" applyBorder="1" applyAlignment="1">
      <alignment vertical="center"/>
    </xf>
    <xf numFmtId="3" fontId="9" fillId="6" borderId="56" xfId="9" applyNumberFormat="1" applyFont="1" applyFill="1" applyBorder="1" applyAlignment="1" applyProtection="1">
      <alignment vertical="center"/>
      <protection locked="0"/>
    </xf>
    <xf numFmtId="0" fontId="15" fillId="6" borderId="5" xfId="0" applyFont="1" applyFill="1" applyBorder="1" applyAlignment="1">
      <alignment vertical="top" wrapText="1"/>
    </xf>
    <xf numFmtId="0" fontId="15" fillId="0" borderId="6" xfId="0" applyFont="1" applyBorder="1" applyAlignment="1">
      <alignment vertical="top" wrapText="1"/>
    </xf>
    <xf numFmtId="0" fontId="15" fillId="5" borderId="5" xfId="0" applyFont="1" applyFill="1" applyBorder="1" applyAlignment="1">
      <alignment vertical="top" wrapText="1"/>
    </xf>
    <xf numFmtId="0" fontId="17" fillId="0" borderId="0" xfId="0" applyFont="1" applyAlignment="1">
      <alignment vertical="top" wrapText="1"/>
    </xf>
    <xf numFmtId="0" fontId="15" fillId="3" borderId="5" xfId="0" applyFont="1" applyFill="1" applyBorder="1" applyAlignment="1">
      <alignment vertical="top" wrapText="1"/>
    </xf>
    <xf numFmtId="0" fontId="15" fillId="8" borderId="5" xfId="0" applyFont="1" applyFill="1" applyBorder="1" applyAlignment="1">
      <alignment vertical="top" wrapText="1"/>
    </xf>
    <xf numFmtId="0" fontId="43" fillId="9" borderId="7" xfId="0" applyFont="1" applyFill="1" applyBorder="1" applyAlignment="1">
      <alignment vertical="top" wrapText="1"/>
    </xf>
    <xf numFmtId="0" fontId="15" fillId="0" borderId="9" xfId="0" applyFont="1" applyBorder="1" applyAlignment="1">
      <alignment vertical="top" wrapText="1"/>
    </xf>
    <xf numFmtId="0" fontId="46" fillId="0" borderId="0" xfId="0" applyFont="1" applyAlignment="1">
      <alignment vertical="top"/>
    </xf>
    <xf numFmtId="0" fontId="8" fillId="0" borderId="0" xfId="3" applyFill="1" applyBorder="1"/>
    <xf numFmtId="0" fontId="15" fillId="0" borderId="2" xfId="0" applyFont="1" applyBorder="1" applyAlignment="1">
      <alignment vertical="top"/>
    </xf>
    <xf numFmtId="0" fontId="15" fillId="0" borderId="3" xfId="0" applyFont="1" applyBorder="1" applyAlignment="1">
      <alignment vertical="top"/>
    </xf>
    <xf numFmtId="0" fontId="15" fillId="0" borderId="4" xfId="0" applyFont="1" applyBorder="1" applyAlignment="1">
      <alignment vertical="top"/>
    </xf>
    <xf numFmtId="0" fontId="15" fillId="0" borderId="5" xfId="0" applyFont="1" applyBorder="1" applyAlignment="1">
      <alignment vertical="top"/>
    </xf>
    <xf numFmtId="0" fontId="15" fillId="0" borderId="6" xfId="0" applyFont="1" applyBorder="1" applyAlignment="1">
      <alignment vertical="top"/>
    </xf>
    <xf numFmtId="0" fontId="8" fillId="0" borderId="5" xfId="3" applyFill="1" applyBorder="1" applyAlignment="1" applyProtection="1">
      <alignment horizontal="left" vertical="top"/>
    </xf>
    <xf numFmtId="0" fontId="15" fillId="0" borderId="0" xfId="0" applyFont="1" applyAlignment="1">
      <alignment horizontal="left" vertical="top" wrapText="1"/>
    </xf>
    <xf numFmtId="0" fontId="15" fillId="0" borderId="6" xfId="0" applyFont="1" applyBorder="1" applyAlignment="1">
      <alignment horizontal="left" vertical="top" wrapText="1"/>
    </xf>
    <xf numFmtId="0" fontId="15" fillId="0" borderId="5" xfId="0" applyFont="1" applyBorder="1" applyAlignment="1">
      <alignment horizontal="left" vertical="top"/>
    </xf>
    <xf numFmtId="0" fontId="17" fillId="0" borderId="5" xfId="0" applyFont="1" applyBorder="1" applyAlignment="1">
      <alignment horizontal="left" vertical="top"/>
    </xf>
    <xf numFmtId="0" fontId="17" fillId="0" borderId="0" xfId="0" applyFont="1" applyAlignment="1">
      <alignment horizontal="left" vertical="top" wrapText="1"/>
    </xf>
    <xf numFmtId="0" fontId="17" fillId="0" borderId="6" xfId="0" applyFont="1" applyBorder="1" applyAlignment="1">
      <alignment horizontal="left" vertical="top" wrapText="1"/>
    </xf>
    <xf numFmtId="0" fontId="17" fillId="0" borderId="5" xfId="3" applyFont="1" applyFill="1" applyBorder="1" applyAlignment="1" applyProtection="1">
      <alignment vertical="top"/>
    </xf>
    <xf numFmtId="0" fontId="17" fillId="0" borderId="0" xfId="3" applyFont="1" applyFill="1" applyBorder="1" applyAlignment="1" applyProtection="1">
      <alignment vertical="top"/>
    </xf>
    <xf numFmtId="0" fontId="17" fillId="0" borderId="6" xfId="3" applyFont="1" applyFill="1" applyBorder="1" applyAlignment="1" applyProtection="1">
      <alignment vertical="top"/>
    </xf>
    <xf numFmtId="0" fontId="15" fillId="0" borderId="5" xfId="3" applyFont="1" applyFill="1" applyBorder="1" applyAlignment="1" applyProtection="1">
      <alignment vertical="top"/>
    </xf>
    <xf numFmtId="0" fontId="15" fillId="0" borderId="0" xfId="3" applyFont="1" applyFill="1" applyBorder="1" applyAlignment="1" applyProtection="1">
      <alignment vertical="top"/>
    </xf>
    <xf numFmtId="0" fontId="15" fillId="0" borderId="6" xfId="3" applyFont="1" applyFill="1" applyBorder="1" applyAlignment="1" applyProtection="1">
      <alignment vertical="top"/>
    </xf>
    <xf numFmtId="0" fontId="8" fillId="0" borderId="6" xfId="3" applyFill="1" applyBorder="1" applyAlignment="1" applyProtection="1">
      <alignment vertical="top"/>
    </xf>
    <xf numFmtId="0" fontId="15" fillId="0" borderId="5" xfId="8" applyFont="1" applyBorder="1"/>
    <xf numFmtId="0" fontId="15" fillId="0" borderId="0" xfId="8" applyFont="1"/>
    <xf numFmtId="0" fontId="8" fillId="0" borderId="6" xfId="3" applyFill="1" applyBorder="1" applyAlignment="1" applyProtection="1"/>
    <xf numFmtId="0" fontId="15" fillId="0" borderId="7" xfId="3" applyFont="1" applyFill="1" applyBorder="1" applyAlignment="1" applyProtection="1">
      <alignment horizontal="left" vertical="top" wrapText="1"/>
    </xf>
    <xf numFmtId="0" fontId="15" fillId="0" borderId="8" xfId="3" applyFont="1" applyFill="1" applyBorder="1" applyAlignment="1" applyProtection="1">
      <alignment horizontal="left" vertical="top" wrapText="1"/>
    </xf>
    <xf numFmtId="0" fontId="8" fillId="0" borderId="9" xfId="3" applyFill="1" applyBorder="1" applyAlignment="1" applyProtection="1">
      <alignment horizontal="left" vertical="top" wrapText="1"/>
    </xf>
    <xf numFmtId="0" fontId="8" fillId="0" borderId="0" xfId="3" applyFill="1" applyBorder="1" applyAlignment="1" applyProtection="1">
      <alignment horizontal="left" vertical="top" wrapText="1"/>
    </xf>
    <xf numFmtId="0" fontId="8" fillId="0" borderId="0" xfId="3" applyFill="1" applyBorder="1" applyProtection="1"/>
    <xf numFmtId="0" fontId="8" fillId="0" borderId="0" xfId="3" applyFill="1" applyBorder="1" applyAlignment="1" applyProtection="1">
      <alignment vertical="center" wrapText="1"/>
    </xf>
    <xf numFmtId="0" fontId="8" fillId="0" borderId="0" xfId="13" applyFont="1" applyFill="1" applyBorder="1" applyAlignment="1" applyProtection="1">
      <alignment horizontal="left" vertical="center" wrapText="1"/>
    </xf>
    <xf numFmtId="0" fontId="9" fillId="16" borderId="69" xfId="0" applyFont="1" applyFill="1" applyBorder="1"/>
    <xf numFmtId="0" fontId="9" fillId="16" borderId="59" xfId="0" applyFont="1" applyFill="1" applyBorder="1"/>
    <xf numFmtId="0" fontId="9" fillId="16" borderId="68" xfId="0" applyFont="1" applyFill="1" applyBorder="1"/>
    <xf numFmtId="0" fontId="9" fillId="16" borderId="45" xfId="0" applyFont="1" applyFill="1" applyBorder="1" applyAlignment="1">
      <alignment horizontal="left"/>
    </xf>
    <xf numFmtId="0" fontId="9" fillId="16" borderId="0" xfId="0" applyFont="1" applyFill="1" applyAlignment="1">
      <alignment horizontal="left" wrapText="1"/>
    </xf>
    <xf numFmtId="0" fontId="9" fillId="16" borderId="79" xfId="0" applyFont="1" applyFill="1" applyBorder="1" applyAlignment="1">
      <alignment horizontal="left" wrapText="1"/>
    </xf>
    <xf numFmtId="0" fontId="8" fillId="0" borderId="51" xfId="3" applyFill="1" applyBorder="1" applyAlignment="1" applyProtection="1">
      <alignment vertical="top"/>
    </xf>
    <xf numFmtId="0" fontId="8" fillId="0" borderId="52" xfId="3" applyFill="1" applyBorder="1" applyAlignment="1" applyProtection="1">
      <alignment vertical="top"/>
    </xf>
    <xf numFmtId="0" fontId="8" fillId="0" borderId="47" xfId="3" applyFill="1" applyBorder="1" applyAlignment="1" applyProtection="1">
      <alignment vertical="top"/>
    </xf>
    <xf numFmtId="0" fontId="16" fillId="14" borderId="36" xfId="0" applyFont="1" applyFill="1" applyBorder="1" applyAlignment="1">
      <alignment horizontal="center" vertical="center"/>
    </xf>
    <xf numFmtId="0" fontId="16" fillId="14" borderId="36" xfId="0" applyFont="1" applyFill="1" applyBorder="1" applyAlignment="1">
      <alignment horizontal="center"/>
    </xf>
    <xf numFmtId="0" fontId="16" fillId="7" borderId="10" xfId="0" applyFont="1" applyFill="1" applyBorder="1" applyAlignment="1">
      <alignment horizontal="centerContinuous"/>
    </xf>
    <xf numFmtId="0" fontId="16" fillId="7" borderId="20" xfId="0" applyFont="1" applyFill="1" applyBorder="1" applyAlignment="1">
      <alignment horizontal="centerContinuous"/>
    </xf>
    <xf numFmtId="0" fontId="16" fillId="7" borderId="11" xfId="0" applyFont="1" applyFill="1" applyBorder="1" applyAlignment="1">
      <alignment horizontal="centerContinuous"/>
    </xf>
    <xf numFmtId="0" fontId="9" fillId="2" borderId="51" xfId="0" applyFont="1" applyFill="1" applyBorder="1" applyAlignment="1">
      <alignment horizontal="left" vertical="center" wrapText="1"/>
    </xf>
    <xf numFmtId="0" fontId="15" fillId="3" borderId="25" xfId="0" applyFont="1" applyFill="1" applyBorder="1" applyAlignment="1">
      <alignment horizontal="center" vertical="center"/>
    </xf>
    <xf numFmtId="0" fontId="15" fillId="3" borderId="25" xfId="13" applyFont="1" applyFill="1" applyBorder="1" applyAlignment="1" applyProtection="1">
      <alignment horizontal="center" vertical="center" wrapText="1"/>
    </xf>
    <xf numFmtId="0" fontId="9" fillId="2" borderId="10" xfId="0" applyFont="1" applyFill="1" applyBorder="1" applyAlignment="1">
      <alignment horizontal="left" vertical="center" wrapText="1"/>
    </xf>
    <xf numFmtId="0" fontId="15" fillId="3" borderId="1" xfId="0" applyFont="1" applyFill="1" applyBorder="1" applyAlignment="1">
      <alignment horizontal="center" vertical="center"/>
    </xf>
    <xf numFmtId="0" fontId="15" fillId="6" borderId="1" xfId="13" applyFont="1" applyFill="1" applyBorder="1" applyAlignment="1" applyProtection="1">
      <alignment horizontal="center" vertical="center" wrapText="1"/>
      <protection locked="0"/>
    </xf>
    <xf numFmtId="0" fontId="15" fillId="3" borderId="1" xfId="13" applyFont="1" applyFill="1" applyBorder="1" applyAlignment="1" applyProtection="1">
      <alignment horizontal="center" vertical="center" wrapText="1"/>
    </xf>
    <xf numFmtId="0" fontId="16" fillId="7" borderId="10" xfId="0" applyFont="1" applyFill="1" applyBorder="1" applyAlignment="1">
      <alignment horizontal="centerContinuous" vertical="center" wrapText="1"/>
    </xf>
    <xf numFmtId="0" fontId="47" fillId="2" borderId="25" xfId="3" applyFont="1" applyFill="1" applyBorder="1" applyAlignment="1" applyProtection="1">
      <alignment horizontal="left" vertical="center" wrapText="1"/>
    </xf>
    <xf numFmtId="0" fontId="9" fillId="6" borderId="25" xfId="0" applyFont="1" applyFill="1" applyBorder="1" applyAlignment="1" applyProtection="1">
      <alignment horizontal="center" vertical="center" wrapText="1"/>
      <protection locked="0"/>
    </xf>
    <xf numFmtId="0" fontId="9" fillId="6" borderId="25" xfId="0" applyFont="1" applyFill="1" applyBorder="1" applyAlignment="1" applyProtection="1">
      <alignment vertical="center" wrapText="1"/>
      <protection locked="0"/>
    </xf>
    <xf numFmtId="0" fontId="15" fillId="2" borderId="36" xfId="13" applyFont="1" applyFill="1" applyBorder="1" applyAlignment="1" applyProtection="1">
      <alignment horizontal="left" vertical="center" wrapText="1"/>
    </xf>
    <xf numFmtId="0" fontId="15" fillId="3" borderId="36" xfId="0" applyFont="1" applyFill="1" applyBorder="1" applyAlignment="1">
      <alignment horizontal="center" vertical="center"/>
    </xf>
    <xf numFmtId="0" fontId="15" fillId="6" borderId="36" xfId="13" applyFont="1" applyFill="1" applyBorder="1" applyAlignment="1" applyProtection="1">
      <alignment horizontal="center" vertical="center" wrapText="1"/>
      <protection locked="0"/>
    </xf>
    <xf numFmtId="0" fontId="15" fillId="6" borderId="36" xfId="13" applyFont="1" applyFill="1" applyBorder="1" applyAlignment="1" applyProtection="1">
      <alignment vertical="center" wrapText="1"/>
      <protection locked="0"/>
    </xf>
    <xf numFmtId="0" fontId="8" fillId="0" borderId="0" xfId="13" applyFont="1" applyFill="1" applyBorder="1" applyAlignment="1" applyProtection="1">
      <alignment vertical="top" wrapText="1"/>
    </xf>
    <xf numFmtId="0" fontId="15" fillId="2" borderId="25" xfId="13" applyFont="1" applyFill="1" applyBorder="1" applyAlignment="1" applyProtection="1">
      <alignment horizontal="left" vertical="center" wrapText="1"/>
    </xf>
    <xf numFmtId="0" fontId="15" fillId="6" borderId="25" xfId="13" applyFont="1" applyFill="1" applyBorder="1" applyAlignment="1" applyProtection="1">
      <alignment horizontal="center" vertical="center" wrapText="1"/>
      <protection locked="0"/>
    </xf>
    <xf numFmtId="0" fontId="15" fillId="6" borderId="25" xfId="13" applyFont="1" applyFill="1" applyBorder="1" applyAlignment="1" applyProtection="1">
      <alignment vertical="center" wrapText="1"/>
      <protection locked="0"/>
    </xf>
    <xf numFmtId="0" fontId="15" fillId="2" borderId="1" xfId="0" applyFont="1" applyFill="1" applyBorder="1" applyAlignment="1">
      <alignment horizontal="left" vertical="center" wrapText="1"/>
    </xf>
    <xf numFmtId="0" fontId="15" fillId="6" borderId="1" xfId="13" applyFont="1" applyFill="1" applyBorder="1" applyAlignment="1" applyProtection="1">
      <alignment vertical="center" wrapText="1"/>
      <protection locked="0"/>
    </xf>
    <xf numFmtId="0" fontId="47" fillId="2" borderId="1" xfId="3" applyFont="1" applyFill="1" applyBorder="1" applyAlignment="1" applyProtection="1">
      <alignment horizontal="left" vertical="center" wrapText="1"/>
    </xf>
    <xf numFmtId="0" fontId="47" fillId="2" borderId="36" xfId="3" applyFont="1" applyFill="1" applyBorder="1" applyAlignment="1" applyProtection="1">
      <alignment horizontal="left" vertical="center" wrapText="1"/>
    </xf>
    <xf numFmtId="0" fontId="15" fillId="2" borderId="25"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16" fillId="7" borderId="10" xfId="0" applyFont="1" applyFill="1" applyBorder="1" applyAlignment="1">
      <alignment horizontal="centerContinuous" vertical="top" wrapText="1"/>
    </xf>
    <xf numFmtId="0" fontId="16" fillId="7" borderId="11" xfId="0" applyFont="1" applyFill="1" applyBorder="1" applyAlignment="1">
      <alignment horizontal="centerContinuous" vertical="top" wrapText="1"/>
    </xf>
    <xf numFmtId="0" fontId="9" fillId="2" borderId="1" xfId="0" applyFont="1" applyFill="1" applyBorder="1" applyAlignment="1">
      <alignment horizontal="left" vertical="top" wrapText="1"/>
    </xf>
    <xf numFmtId="0" fontId="9" fillId="3" borderId="1" xfId="0" applyFont="1" applyFill="1" applyBorder="1" applyAlignment="1">
      <alignment horizontal="center" vertical="top" wrapText="1"/>
    </xf>
    <xf numFmtId="0" fontId="15" fillId="3" borderId="1" xfId="0" applyFont="1" applyFill="1" applyBorder="1" applyAlignment="1">
      <alignment horizontal="center"/>
    </xf>
    <xf numFmtId="0" fontId="9" fillId="3" borderId="1" xfId="0" applyFont="1" applyFill="1" applyBorder="1" applyAlignment="1">
      <alignment horizontal="center"/>
    </xf>
    <xf numFmtId="0" fontId="16" fillId="2" borderId="10" xfId="0" applyFont="1" applyFill="1" applyBorder="1" applyAlignment="1">
      <alignment horizontal="left"/>
    </xf>
    <xf numFmtId="0" fontId="16" fillId="3" borderId="1" xfId="0" applyFont="1" applyFill="1" applyBorder="1" applyAlignment="1">
      <alignment horizontal="center"/>
    </xf>
    <xf numFmtId="0" fontId="48" fillId="8" borderId="51" xfId="3" applyFont="1" applyFill="1" applyBorder="1" applyAlignment="1" applyProtection="1">
      <alignment vertical="center"/>
      <protection locked="0"/>
    </xf>
  </cellXfs>
  <cellStyles count="14">
    <cellStyle name="Comma" xfId="9" builtinId="3"/>
    <cellStyle name="Comma 3" xfId="1" xr:uid="{00000000-0005-0000-0000-000001000000}"/>
    <cellStyle name="Currency" xfId="7" builtinId="4"/>
    <cellStyle name="Hyperlink" xfId="3" builtinId="8" customBuiltin="1"/>
    <cellStyle name="Hyperlink 2" xfId="12" xr:uid="{00000000-0005-0000-0000-000004000000}"/>
    <cellStyle name="Hyperlink 3" xfId="13" xr:uid="{00000000-0005-0000-0000-000005000000}"/>
    <cellStyle name="Normal" xfId="0" builtinId="0"/>
    <cellStyle name="Normal 10" xfId="11" xr:uid="{00000000-0005-0000-0000-000007000000}"/>
    <cellStyle name="Normal 11" xfId="8" xr:uid="{00000000-0005-0000-0000-000008000000}"/>
    <cellStyle name="Normal 13" xfId="4" xr:uid="{00000000-0005-0000-0000-000009000000}"/>
    <cellStyle name="Normal 14" xfId="6" xr:uid="{00000000-0005-0000-0000-00000A000000}"/>
    <cellStyle name="Normal 16" xfId="10" xr:uid="{00000000-0005-0000-0000-00000B000000}"/>
    <cellStyle name="Normal 3" xfId="5" xr:uid="{00000000-0005-0000-0000-00000C000000}"/>
    <cellStyle name="Normal 9" xfId="2" xr:uid="{00000000-0005-0000-0000-00000D000000}"/>
  </cellStyles>
  <dxfs count="196">
    <dxf>
      <font>
        <color rgb="FFFF0000"/>
      </font>
      <fill>
        <patternFill>
          <bgColor theme="1"/>
        </patternFill>
      </fill>
    </dxf>
    <dxf>
      <font>
        <color rgb="FFFF0000"/>
      </font>
      <fill>
        <patternFill>
          <bgColor theme="1"/>
        </patternFill>
      </fill>
    </dxf>
    <dxf>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1"/>
        </patternFill>
      </fill>
    </dxf>
    <dxf>
      <font>
        <color auto="1"/>
      </font>
      <fill>
        <patternFill>
          <bgColor theme="1"/>
        </patternFill>
      </fill>
    </dxf>
    <dxf>
      <font>
        <color auto="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fgColor auto="1"/>
          <bgColor theme="1"/>
        </patternFill>
      </fill>
    </dxf>
    <dxf>
      <font>
        <color theme="1"/>
      </font>
      <fill>
        <patternFill>
          <fgColor auto="1"/>
          <bgColor theme="1"/>
        </patternFill>
      </fill>
    </dxf>
    <dxf>
      <font>
        <color theme="1"/>
      </font>
      <fill>
        <patternFill>
          <fgColor auto="1"/>
          <bgColor theme="1"/>
        </patternFill>
      </fill>
    </dxf>
    <dxf>
      <font>
        <color theme="1"/>
      </font>
      <fill>
        <patternFill>
          <fgColor auto="1"/>
          <bgColor theme="1"/>
        </patternFill>
      </fill>
    </dxf>
    <dxf>
      <font>
        <color theme="1"/>
      </font>
      <fill>
        <patternFill>
          <fgColor auto="1"/>
          <bgColor theme="1"/>
        </patternFill>
      </fill>
    </dxf>
    <dxf>
      <font>
        <color theme="1"/>
      </font>
      <fill>
        <patternFill>
          <fgColor auto="1"/>
          <bgColor theme="1"/>
        </patternFill>
      </fill>
    </dxf>
    <dxf>
      <font>
        <color theme="1"/>
      </font>
      <fill>
        <patternFill>
          <fgColor auto="1"/>
          <bgColor theme="1"/>
        </patternFill>
      </fill>
    </dxf>
    <dxf>
      <font>
        <color theme="1"/>
      </font>
      <fill>
        <patternFill>
          <fgColor auto="1"/>
          <bgColor theme="1"/>
        </patternFill>
      </fill>
    </dxf>
    <dxf>
      <font>
        <color theme="1"/>
      </font>
      <fill>
        <patternFill>
          <fgColor auto="1"/>
          <bgColor theme="1"/>
        </patternFill>
      </fill>
    </dxf>
    <dxf>
      <font>
        <color theme="1"/>
      </font>
      <fill>
        <patternFill>
          <fgColor auto="1"/>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theme="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bgColor theme="9" tint="0.79998168889431442"/>
        </patternFill>
      </fill>
    </dxf>
    <dxf>
      <font>
        <color theme="1"/>
      </font>
      <fill>
        <patternFill>
          <bgColor theme="9" tint="0.79998168889431442"/>
        </patternFill>
      </fill>
    </dxf>
    <dxf>
      <font>
        <color rgb="FFFF0000"/>
      </font>
      <fill>
        <patternFill>
          <bgColor theme="1"/>
        </patternFill>
      </fill>
    </dxf>
    <dxf>
      <font>
        <color rgb="FFFF0000"/>
      </font>
      <fill>
        <patternFill>
          <bgColor theme="1"/>
        </patternFill>
      </fill>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protection locked="0"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numFmt numFmtId="0" formatCode="General"/>
      <protection locked="1"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0" formatCode="General"/>
      <protection locked="0" hidden="0"/>
    </dxf>
    <dxf>
      <numFmt numFmtId="0" formatCode="General"/>
      <protection locked="0" hidden="0"/>
    </dxf>
    <dxf>
      <numFmt numFmtId="0" formatCode="General"/>
      <protection locked="0" hidden="0"/>
    </dxf>
    <dxf>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numFmt numFmtId="0" formatCode="General"/>
      <protection locked="0" hidden="0"/>
    </dxf>
    <dxf>
      <protection locked="0" hidden="0"/>
    </dxf>
    <dxf>
      <numFmt numFmtId="0" formatCode="General"/>
      <protection locked="0" hidden="0"/>
    </dxf>
    <dxf>
      <numFmt numFmtId="0" formatCode="General"/>
      <protection locked="0" hidden="0"/>
    </dxf>
    <dxf>
      <numFmt numFmtId="19" formatCode="m/d/yyyy"/>
      <protection locked="0" hidden="0"/>
    </dxf>
    <dxf>
      <numFmt numFmtId="19" formatCode="m/d/yyyy"/>
      <protection locked="0" hidden="0"/>
    </dxf>
    <dxf>
      <numFmt numFmtId="19" formatCode="m/d/yyyy"/>
      <protection locked="0" hidden="0"/>
    </dxf>
    <dxf>
      <numFmt numFmtId="19" formatCode="m/d/yyyy"/>
      <protection locked="0" hidden="0"/>
    </dxf>
    <dxf>
      <numFmt numFmtId="19" formatCode="m/d/yyyy"/>
      <protection locked="0" hidden="0"/>
    </dxf>
    <dxf>
      <protection locked="0" hidden="0"/>
    </dxf>
    <dxf>
      <numFmt numFmtId="0" formatCode="General"/>
      <protection locked="0" hidden="0"/>
    </dxf>
    <dxf>
      <protection locked="0" hidden="0"/>
    </dxf>
    <dxf>
      <protection locked="0" hidden="0"/>
    </dxf>
    <dxf>
      <numFmt numFmtId="0" formatCode="General"/>
      <protection locked="0" hidden="0"/>
    </dxf>
    <dxf>
      <protection locked="0" hidden="0"/>
    </dxf>
    <dxf>
      <protection locked="0" hidden="0"/>
    </dxf>
    <dxf>
      <protection locked="0" hidden="0"/>
    </dxf>
    <dxf>
      <border outline="0">
        <top style="thin">
          <color auto="1"/>
        </top>
      </border>
    </dxf>
    <dxf>
      <protection locked="0" hidden="0"/>
    </dxf>
    <dxf>
      <border>
        <bottom style="thin">
          <color indexed="64"/>
        </bottom>
      </border>
    </dxf>
    <dxf>
      <font>
        <b/>
        <i val="0"/>
        <strike val="0"/>
        <condense val="0"/>
        <extend val="0"/>
        <outline val="0"/>
        <shadow val="0"/>
        <u val="none"/>
        <vertAlign val="baseline"/>
        <sz val="9"/>
        <color auto="1"/>
        <name val="Arial"/>
        <scheme val="none"/>
      </font>
      <fill>
        <patternFill patternType="solid">
          <fgColor indexed="64"/>
          <bgColor rgb="FFB1A0C7"/>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colors>
    <mruColors>
      <color rgb="FF033B73"/>
      <color rgb="FF050125"/>
      <color rgb="FF0000A4"/>
      <color rgb="FF0000FF"/>
      <color rgb="FF04519E"/>
      <color rgb="FFFA7D00"/>
      <color rgb="FFFFFF66"/>
      <color rgb="FF009F47"/>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57150</xdr:rowOff>
    </xdr:to>
    <xdr:pic>
      <xdr:nvPicPr>
        <xdr:cNvPr id="2" name="Picture 1" descr="California Climate Investments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8" y="0"/>
          <a:ext cx="1743458" cy="1371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1705358</xdr:colOff>
      <xdr:row>6</xdr:row>
      <xdr:rowOff>85725</xdr:rowOff>
    </xdr:to>
    <xdr:pic>
      <xdr:nvPicPr>
        <xdr:cNvPr id="3" name="Picture 2" descr="California Climate Investments logo">
          <a:extLst>
            <a:ext uri="{FF2B5EF4-FFF2-40B4-BE49-F238E27FC236}">
              <a16:creationId xmlns:a16="http://schemas.microsoft.com/office/drawing/2014/main" id="{A28B20F8-DB7A-4CA7-9987-623A37516F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0"/>
          <a:ext cx="1705358" cy="13716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85725</xdr:rowOff>
    </xdr:to>
    <xdr:pic>
      <xdr:nvPicPr>
        <xdr:cNvPr id="2" name="Picture 1" descr="California Climate Investments logo">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8" y="0"/>
          <a:ext cx="1743458" cy="1371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8</xdr:colOff>
      <xdr:row>0</xdr:row>
      <xdr:rowOff>0</xdr:rowOff>
    </xdr:from>
    <xdr:to>
      <xdr:col>2</xdr:col>
      <xdr:colOff>1743466</xdr:colOff>
      <xdr:row>6</xdr:row>
      <xdr:rowOff>85725</xdr:rowOff>
    </xdr:to>
    <xdr:pic>
      <xdr:nvPicPr>
        <xdr:cNvPr id="2" name="Picture 1" descr="California Climate Investments logo">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1743458" cy="13716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1743458</xdr:colOff>
      <xdr:row>6</xdr:row>
      <xdr:rowOff>85725</xdr:rowOff>
    </xdr:to>
    <xdr:pic>
      <xdr:nvPicPr>
        <xdr:cNvPr id="2" name="Picture 1" descr="California Climate Investments logo">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0"/>
          <a:ext cx="1743458" cy="13716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1743458</xdr:colOff>
      <xdr:row>6</xdr:row>
      <xdr:rowOff>85725</xdr:rowOff>
    </xdr:to>
    <xdr:pic>
      <xdr:nvPicPr>
        <xdr:cNvPr id="3" name="Picture 2" descr="California Climate Investments logo">
          <a:extLst>
            <a:ext uri="{FF2B5EF4-FFF2-40B4-BE49-F238E27FC236}">
              <a16:creationId xmlns:a16="http://schemas.microsoft.com/office/drawing/2014/main" id="{0C23A051-7425-44E5-AA71-EA807E1109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743458" cy="1371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2</xdr:col>
      <xdr:colOff>1171966</xdr:colOff>
      <xdr:row>6</xdr:row>
      <xdr:rowOff>57150</xdr:rowOff>
    </xdr:to>
    <xdr:pic>
      <xdr:nvPicPr>
        <xdr:cNvPr id="2" name="Picture 1" descr="California Climate Investments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8" y="0"/>
          <a:ext cx="1743458" cy="1371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47625</xdr:colOff>
      <xdr:row>0</xdr:row>
      <xdr:rowOff>28575</xdr:rowOff>
    </xdr:from>
    <xdr:to>
      <xdr:col>2</xdr:col>
      <xdr:colOff>1791083</xdr:colOff>
      <xdr:row>6</xdr:row>
      <xdr:rowOff>0</xdr:rowOff>
    </xdr:to>
    <xdr:pic>
      <xdr:nvPicPr>
        <xdr:cNvPr id="3" name="Picture 2" descr="California Climate Investments logo">
          <a:extLst>
            <a:ext uri="{FF2B5EF4-FFF2-40B4-BE49-F238E27FC236}">
              <a16:creationId xmlns:a16="http://schemas.microsoft.com/office/drawing/2014/main" id="{5287CD8F-1876-40F8-AC58-B2DB2EE041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62175" y="28575"/>
          <a:ext cx="1743458" cy="1371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1467233</xdr:colOff>
      <xdr:row>5</xdr:row>
      <xdr:rowOff>209550</xdr:rowOff>
    </xdr:to>
    <xdr:pic>
      <xdr:nvPicPr>
        <xdr:cNvPr id="3" name="Picture 2" descr="California Climate Investments logo">
          <a:extLst>
            <a:ext uri="{FF2B5EF4-FFF2-40B4-BE49-F238E27FC236}">
              <a16:creationId xmlns:a16="http://schemas.microsoft.com/office/drawing/2014/main" id="{086C6D02-AD55-40DB-B5D6-690A0DA795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743458" cy="1371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1743458</xdr:colOff>
      <xdr:row>5</xdr:row>
      <xdr:rowOff>209550</xdr:rowOff>
    </xdr:to>
    <xdr:pic>
      <xdr:nvPicPr>
        <xdr:cNvPr id="3" name="Picture 2" descr="California Climate Investments logo">
          <a:extLst>
            <a:ext uri="{FF2B5EF4-FFF2-40B4-BE49-F238E27FC236}">
              <a16:creationId xmlns:a16="http://schemas.microsoft.com/office/drawing/2014/main" id="{FEFAD883-C820-4A91-A8F1-1D092B5E0E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743458" cy="1371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1743458</xdr:colOff>
      <xdr:row>6</xdr:row>
      <xdr:rowOff>85725</xdr:rowOff>
    </xdr:to>
    <xdr:pic>
      <xdr:nvPicPr>
        <xdr:cNvPr id="2" name="Picture 1" descr="California Climate Investments logo">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1743458" cy="1371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85725</xdr:rowOff>
    </xdr:to>
    <xdr:pic>
      <xdr:nvPicPr>
        <xdr:cNvPr id="2" name="Picture 1" descr="California Climate Investments logo">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1743458" cy="1371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85725</xdr:rowOff>
    </xdr:to>
    <xdr:pic>
      <xdr:nvPicPr>
        <xdr:cNvPr id="2" name="Picture 1" descr="California Climate Investments logo">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1743458" cy="13716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8</xdr:colOff>
      <xdr:row>0</xdr:row>
      <xdr:rowOff>0</xdr:rowOff>
    </xdr:from>
    <xdr:to>
      <xdr:col>1</xdr:col>
      <xdr:colOff>1743466</xdr:colOff>
      <xdr:row>6</xdr:row>
      <xdr:rowOff>85725</xdr:rowOff>
    </xdr:to>
    <xdr:pic>
      <xdr:nvPicPr>
        <xdr:cNvPr id="2" name="Picture 1" descr="California Climate Investments logo">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 y="0"/>
          <a:ext cx="1743458" cy="1371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IB%20Benefits%20Section\State%20Agency%20Program%20FY%202018-19\CEC%20LCF\QM%20Documents\Comparison%20QMs\cdfa_ddrdp_finalcalculator_1-23-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tipton\AppData\Local\Microsoft\Windows\INetCache\Content.Outlook\W2VXDYV1\agenerg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Project Info"/>
      <sheetName val="Project Data Inputs"/>
      <sheetName val="Boiler Worksheet"/>
      <sheetName val="GHG Summary"/>
      <sheetName val="Co-benefit Summary"/>
      <sheetName val="Documentation"/>
      <sheetName val="Definitions"/>
      <sheetName val="For Technical Reviewers"/>
      <sheetName val="Temperature Data"/>
      <sheetName val="Baseline CH4 Calcs"/>
      <sheetName val="CH4 Other Practices"/>
      <sheetName val="CO2 Other Sources"/>
      <sheetName val="Project CH4 Emissions"/>
      <sheetName val="Co-ben Calcs"/>
      <sheetName val="Co-benefits ERF"/>
      <sheetName val="Other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Validation"/>
      <sheetName val="Dependent Tables"/>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A2:BP32" totalsRowShown="0" headerRowDxfId="195" dataDxfId="193" headerRowBorderDxfId="194" tableBorderDxfId="192">
  <autoFilter ref="A2:BP32" xr:uid="{00000000-0009-0000-0100-000002000000}"/>
  <tableColumns count="68">
    <tableColumn id="1" xr3:uid="{00000000-0010-0000-0000-000001000000}" name="Agency" dataDxfId="191"/>
    <tableColumn id="2" xr3:uid="{00000000-0010-0000-0000-000002000000}" name="Subprogram" dataDxfId="190"/>
    <tableColumn id="3" xr3:uid="{00000000-0010-0000-0000-000003000000}" name="Project ID" dataDxfId="189"/>
    <tableColumn id="4" xr3:uid="{00000000-0010-0000-0000-000004000000}" name="Project Name" dataDxfId="188">
      <calculatedColumnFormula>'Project Info'!E22</calculatedColumnFormula>
    </tableColumn>
    <tableColumn id="5" xr3:uid="{00000000-0010-0000-0000-000005000000}" name="Project Type" dataDxfId="187"/>
    <tableColumn id="6" xr3:uid="{00000000-0010-0000-0000-000006000000}" name="Project Description" dataDxfId="186"/>
    <tableColumn id="7" xr3:uid="{00000000-0010-0000-0000-000007000000}" name="Project Address" dataDxfId="185">
      <calculatedColumnFormula>'Project Info'!E24</calculatedColumnFormula>
    </tableColumn>
    <tableColumn id="8" xr3:uid="{00000000-0010-0000-0000-000008000000}" name="Project Latitude and Longitude (degrees)" dataDxfId="184"/>
    <tableColumn id="9" xr3:uid="{00000000-0010-0000-0000-000009000000}" name="Expenditure Record Date" dataDxfId="183"/>
    <tableColumn id="10" xr3:uid="{00000000-0010-0000-0000-00000A000000}" name="Date Selected" dataDxfId="182"/>
    <tableColumn id="11" xr3:uid="{00000000-0010-0000-0000-00000B000000}" name="Date Awarded" dataDxfId="181"/>
    <tableColumn id="12" xr3:uid="{00000000-0010-0000-0000-00000C000000}" name="Project Completion Date" dataDxfId="180">
      <calculatedColumnFormula>'Project Info'!E34</calculatedColumnFormula>
    </tableColumn>
    <tableColumn id="13" xr3:uid="{00000000-0010-0000-0000-00000D000000}" name="Date Operational" dataDxfId="179"/>
    <tableColumn id="15" xr3:uid="{00000000-0010-0000-0000-00000F000000}" name="Total Project Cost ($)" dataDxfId="178">
      <calculatedColumnFormula>ROUND('Project Info'!E33,0)</calculatedColumnFormula>
    </tableColumn>
    <tableColumn id="16" xr3:uid="{00000000-0010-0000-0000-000010000000}" name="Total GGRF Funding Amount from this Program ($)" dataDxfId="177">
      <calculatedColumnFormula>ROUND('Project Info'!E30,0)</calculatedColumnFormula>
    </tableColumn>
    <tableColumn id="17" xr3:uid="{00000000-0010-0000-0000-000011000000}" name="Fiscal Year(s)" dataDxfId="176"/>
    <tableColumn id="19" xr3:uid="{00000000-0010-0000-0000-000013000000}" name="Total Matching Funds ($)" dataDxfId="175">
      <calculatedColumnFormula>ROUND('Project Info'!E32,0)</calculatedColumnFormula>
    </tableColumn>
    <tableColumn id="22" xr3:uid="{00000000-0010-0000-0000-000016000000}" name="Quantification Methodology Date" dataDxfId="174"/>
    <tableColumn id="23" xr3:uid="{00000000-0010-0000-0000-000017000000}" name="Quantification Period (years)" dataDxfId="173">
      <calculatedColumnFormula>'Project Info'!E35</calculatedColumnFormula>
    </tableColumn>
    <tableColumn id="24" xr3:uid="{00000000-0010-0000-0000-000018000000}" name="GHG Emission Reductions (MTCO2E)" dataDxfId="172">
      <calculatedColumnFormula>ROUND('GHG Summary'!C20,0)</calculatedColumnFormula>
    </tableColumn>
    <tableColumn id="25" xr3:uid="{00000000-0010-0000-0000-000019000000}" name="Date GHG Emission Reductions Begin" dataDxfId="171"/>
    <tableColumn id="91" xr3:uid="{00000000-0010-0000-0000-00005B000000}" name="Governor’s Pillars (1;2;3;4;5;6)" dataDxfId="170"/>
    <tableColumn id="92" xr3:uid="{00000000-0010-0000-0000-00005C000000}" name="Other State Policies, Plans, or Initiatives? (Y/N)" dataDxfId="169"/>
    <tableColumn id="93" xr3:uid="{00000000-0010-0000-0000-00005D000000}" name="Describe other State Policies, Plans, or Initiatives" dataDxfId="168"/>
    <tableColumn id="94" xr3:uid="{00000000-0010-0000-0000-00005E000000}" name="Support Scoping Plan? (Y/N)" dataDxfId="167"/>
    <tableColumn id="28" xr3:uid="{00000000-0010-0000-0000-00001C000000}" name="Total Diesel PM Reductions (lbs)" dataDxfId="166"/>
    <tableColumn id="29" xr3:uid="{00000000-0010-0000-0000-00001D000000}" name="Total NOx Reductions (lbs)" dataDxfId="165">
      <calculatedColumnFormula>ROUND('Co-benefits Summary'!E19,0)</calculatedColumnFormula>
    </tableColumn>
    <tableColumn id="30" xr3:uid="{00000000-0010-0000-0000-00001E000000}" name="Total PM 2.5 Reductions (lbs)" dataDxfId="164">
      <calculatedColumnFormula>ROUND('Co-benefits Summary'!E21,0)</calculatedColumnFormula>
    </tableColumn>
    <tableColumn id="31" xr3:uid="{00000000-0010-0000-0000-00001F000000}" name="Total Reactive Organic Gases Reductions (lbs)" dataDxfId="163">
      <calculatedColumnFormula>ROUND('Co-benefits Summary'!E20,0)</calculatedColumnFormula>
    </tableColumn>
    <tableColumn id="141" xr3:uid="{00000000-0010-0000-0000-00008D000000}" name="Remote Nox Reductions (lbs)" dataDxfId="162">
      <calculatedColumnFormula>ROUND('Co-benefits Summary'!D19,0)</calculatedColumnFormula>
    </tableColumn>
    <tableColumn id="140" xr3:uid="{00000000-0010-0000-0000-00008C000000}" name="Remote PM 2.5 Reductions (lbs)" dataDxfId="161">
      <calculatedColumnFormula>ROUND('Co-benefits Summary'!D21,0)</calculatedColumnFormula>
    </tableColumn>
    <tableColumn id="142" xr3:uid="{00000000-0010-0000-0000-00008E000000}" name="Remote Reactive Organic Gases Reductions (lbs)" dataDxfId="160">
      <calculatedColumnFormula>ROUND('Co-benefits Summary'!D20,0)</calculatedColumnFormula>
    </tableColumn>
    <tableColumn id="38" xr3:uid="{00000000-0010-0000-0000-000026000000}" name="Energy and Fuel Cost Savings ($)" dataDxfId="159">
      <calculatedColumnFormula>ROUND('Co-benefits Summary'!C13,0)</calculatedColumnFormula>
    </tableColumn>
    <tableColumn id="40" xr3:uid="{00000000-0010-0000-0000-000028000000}" name="Climate Adaptation" dataDxfId="158"/>
    <tableColumn id="81" xr3:uid="{00000000-0010-0000-0000-000051000000}" name="Community Engagement" dataDxfId="157"/>
    <tableColumn id="33" xr3:uid="{00000000-0010-0000-0000-000021000000}" name="Fossil Fuel Based Transportation Fuel Use Reductions (gallons)" dataDxfId="156">
      <calculatedColumnFormula>ROUND('Co-benefits Summary'!C14,0)</calculatedColumnFormula>
    </tableColumn>
    <tableColumn id="34" xr3:uid="{00000000-0010-0000-0000-000022000000}" name="Fossil Fuel Based Energy Use Reductions (kWh)" dataDxfId="155">
      <calculatedColumnFormula>ROUND('Co-benefits Summary'!C14,0)</calculatedColumnFormula>
    </tableColumn>
    <tableColumn id="35" xr3:uid="{00000000-0010-0000-0000-000023000000}" name="Fossil Fuel Based Energy Use Reductions (therms)" dataDxfId="154">
      <calculatedColumnFormula>ROUND('Co-benefits Summary'!C15,0)</calculatedColumnFormula>
    </tableColumn>
    <tableColumn id="82" xr3:uid="{00000000-0010-0000-0000-000052000000}" name="Water Use Reductions (gallons)" dataDxfId="153">
      <calculatedColumnFormula>ROUND('Co-benefits Summary'!C17,0)</calculatedColumnFormula>
    </tableColumn>
    <tableColumn id="100" xr3:uid="{00000000-0010-0000-0000-000064000000}" name="Renewable Energy Generation (kWh)" dataDxfId="152">
      <calculatedColumnFormula>ROUND('Co-benefits Summary'!C16,0)</calculatedColumnFormula>
    </tableColumn>
    <tableColumn id="45" xr3:uid="{00000000-0010-0000-0000-00002D000000}" name="Land Conserved (acres)" dataDxfId="151"/>
    <tableColumn id="114" xr3:uid="{00000000-0010-0000-0000-000072000000}" name="Direct Jobs" dataDxfId="150"/>
    <tableColumn id="118" xr3:uid="{00000000-0010-0000-0000-000076000000}" name="Indirect Jobs" dataDxfId="149"/>
    <tableColumn id="119" xr3:uid="{00000000-0010-0000-0000-000077000000}" name="Induced Jobs" dataDxfId="148"/>
    <tableColumn id="96" xr3:uid="{00000000-0010-0000-0000-000060000000}" name="Describe Co-benefits" dataDxfId="147"/>
    <tableColumn id="52" xr3:uid="{00000000-0010-0000-0000-000034000000}" name="CalEnviroScreen Version" dataDxfId="146"/>
    <tableColumn id="60" xr3:uid="{00000000-0010-0000-0000-00003C000000}" name="Benefit Criteria Table" dataDxfId="145"/>
    <tableColumn id="57" xr3:uid="{00000000-0010-0000-0000-000039000000}" name="Benefits Criteria Table_x000a_Step 1: Disadvantaged Community? (Y/N)" dataDxfId="144"/>
    <tableColumn id="58" xr3:uid="{00000000-0010-0000-0000-00003A000000}" name="Benefits Criteria Table_x000a_Step 1: Low-income Community or Low-income Household? (Y/N)" dataDxfId="143"/>
    <tableColumn id="59" xr3:uid="{00000000-0010-0000-0000-00003B000000}" name="Benefits Criteria Table_x000a_Step 1: Low-income 1/2-mile Buffer Region? (Y/N)" dataDxfId="142"/>
    <tableColumn id="61" xr3:uid="{00000000-0010-0000-0000-00003D000000}" name="Benefits Criteria Table_x000a_Step 2: Identifying Community Need" dataDxfId="141"/>
    <tableColumn id="62" xr3:uid="{00000000-0010-0000-0000-00003E000000}" name="Benefits Criteria Table_x000a_Step 2: Description of Community Need" dataDxfId="140"/>
    <tableColumn id="63" xr3:uid="{00000000-0010-0000-0000-00003F000000}" name="Benefits Criteria Table_x000a_Step 3: Benefit Criteria Met" dataDxfId="139"/>
    <tableColumn id="64" xr3:uid="{00000000-0010-0000-0000-000040000000}" name="Benefits Criteria Table_x000a_Step 3: Description of Benefits to Priority Populations" dataDxfId="138"/>
    <tableColumn id="65" xr3:uid="{00000000-0010-0000-0000-000041000000}" name="Qualifying Disadvantaged Community Benefit Count" dataDxfId="137">
      <calculatedColumnFormula>IF(Table13[[#This Row],[Benefits Criteria Table
Step 1: Disadvantaged Community? (Y/N)]]="Yes",Table13[[#This Row],[Count]],0)</calculatedColumnFormula>
    </tableColumn>
    <tableColumn id="66" xr3:uid="{00000000-0010-0000-0000-000042000000}" name="Qualifying Disadvantaged Community Benefit Amount ($)" dataDxfId="136">
      <calculatedColumnFormula>IF(Table13[[#This Row],[Benefits Criteria Table
Step 1: Disadvantaged Community? (Y/N)]]="Yes",Table13[[#This Row],[Total GGRF Funding Amount from this Program ($)]],0)</calculatedColumnFormula>
    </tableColumn>
    <tableColumn id="67" xr3:uid="{00000000-0010-0000-0000-000043000000}" name="Qualifying Low-income Count" dataDxfId="135">
      <calculatedColumnFormula>IF(Table13[[#This Row],[Benefits Criteria Table
Step 1: Low-income Community or Low-income Household? (Y/N)]]="Yes",Table13[[#This Row],[Count]],0)</calculatedColumnFormula>
    </tableColumn>
    <tableColumn id="68" xr3:uid="{00000000-0010-0000-0000-000044000000}" name="Qualifying Low-income Amount ($)" dataDxfId="134">
      <calculatedColumnFormula>IF(Table13[[#This Row],[Benefits Criteria Table
Step 1: Low-income Community or Low-income Household? (Y/N)]]="Yes",Table13[[#This Row],[Total GGRF Funding Amount from this Program ($)]],0)</calculatedColumnFormula>
    </tableColumn>
    <tableColumn id="69" xr3:uid="{00000000-0010-0000-0000-000045000000}" name="Qualifying 1/2-mile Low-income Buffer Count" dataDxfId="133">
      <calculatedColumnFormula>IF(Table13[[#This Row],[Benefits Criteria Table
Step 1: Low-income 1/2-mile Buffer Region? (Y/N)]]="Yes",Table13[[#This Row],[Count]],0)</calculatedColumnFormula>
    </tableColumn>
    <tableColumn id="70" xr3:uid="{00000000-0010-0000-0000-000046000000}" name="Qualifying 1/2-mile Low-income Buffer Amount ($)" dataDxfId="132">
      <calculatedColumnFormula>IF(Table13[[#This Row],[Benefits Criteria Table
Step 1: Low-income 1/2-mile Buffer Region? (Y/N)]]="Yes",Table13[[#This Row],[Total GGRF Funding Amount from this Program ($)]],0)</calculatedColumnFormula>
    </tableColumn>
    <tableColumn id="71" xr3:uid="{00000000-0010-0000-0000-000047000000}" name="Select a Priority Population" dataDxfId="131"/>
    <tableColumn id="26" xr3:uid="{00000000-0010-0000-0000-00001A000000}" name="Claimed Disadvantaged Communities Benefit Count" dataDxfId="130">
      <calculatedColumnFormula>IF(Table13[[#This Row],[Benefits Criteria Table
Step 1: Disadvantaged Community? (Y/N)]]="YES",IF(Table13[[#This Row],[Select a Priority Population]]="Disadvantaged Community",Table13[[#This Row],[Count]],0),"")</calculatedColumnFormula>
    </tableColumn>
    <tableColumn id="27" xr3:uid="{00000000-0010-0000-0000-00001B000000}" name="Claimed Disadvantaged Communities Benefit Amount ($)" dataDxfId="129">
      <calculatedColumnFormula>IF(Table13[[#This Row],[Benefits Criteria Table
Step 1: Disadvantaged Community? (Y/N)]]="YES",IF(Table13[[#This Row],[Select a Priority Population]]="Disadvantaged Community",Table13[[#This Row],[Qualifying Disadvantaged Community Benefit Amount ($)]],0),"")</calculatedColumnFormula>
    </tableColumn>
    <tableColumn id="72" xr3:uid="{00000000-0010-0000-0000-000048000000}" name="Claimed Low-income Count" dataDxfId="128">
      <calculatedColumnFormula>IF(Table13[[#This Row],[Benefits Criteria Table
Step 1: Low-income Community or Low-income Household? (Y/N)]]="Yes",IF(Table13[[#This Row],[Select a Priority Population]]="Low-income Community",Table13[[#This Row],[Count]],0),0)</calculatedColumnFormula>
    </tableColumn>
    <tableColumn id="73" xr3:uid="{00000000-0010-0000-0000-000049000000}" name="Claimed Low-income Amount ($)" dataDxfId="127">
      <calculatedColumnFormula>IF(Table13[[#This Row],[Benefits Criteria Table
Step 1: Low-income Community or Low-income Household? (Y/N)]]="Yes",IF(Table13[[#This Row],[Select a Priority Population]]="Low-income Community",Table13[[#This Row],[Total GGRF Funding Amount from this Program ($)]],0),0)</calculatedColumnFormula>
    </tableColumn>
    <tableColumn id="74" xr3:uid="{00000000-0010-0000-0000-00004A000000}" name="Claimed Low-income 1/2-mile Buffer Count" dataDxfId="126">
      <calculatedColumnFormula>IF(Table13[[#This Row],[Benefits Criteria Table
Step 1: Low-income 1/2-mile Buffer Region? (Y/N)]]="Yes",IF(Table13[[#This Row],[Select a Priority Population]]="1/2 Mile Buffer Zone",Table13[[#This Row],[Count]],0),0)</calculatedColumnFormula>
    </tableColumn>
    <tableColumn id="75" xr3:uid="{00000000-0010-0000-0000-00004B000000}" name="Claimed Low-income 1/2-mile Buffer Amount ($)" dataDxfId="125">
      <calculatedColumnFormula>IF(Table13[[#This Row],[Benefits Criteria Table
Step 1: Low-income 1/2-mile Buffer Region? (Y/N)]]="Yes",IF(Table13[[#This Row],[Select a Priority Population]]="1/2 Mile Buffer Zone",Table13[[#This Row],[Total GGRF Funding Amount from this Program ($)]],0),0)</calculatedColumnFormula>
    </tableColumn>
    <tableColumn id="76" xr3:uid="{00000000-0010-0000-0000-00004C000000}" name="Count" dataDxfId="124">
      <calculatedColumnFormula>IF(ISBLANK(Table13[[#This Row],[Project ID]]), 0, 1)</calculatedColumnFormula>
    </tableColumn>
  </tableColumns>
  <tableStyleInfo name="TableStyleMedium1" showFirstColumn="0" showLastColumn="0" showRowStripes="1" showColumnStripes="0"/>
  <extLst>
    <ext xmlns:x14="http://schemas.microsoft.com/office/spreadsheetml/2009/9/main" uri="{504A1905-F514-4f6f-8877-14C23A59335A}">
      <x14:table altText="California Climate Investments Reporting and Tracking System (CCIRTS) Templat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Cyrus.Ghandi@energy.ca.gov" TargetMode="External"/><Relationship Id="rId7" Type="http://schemas.openxmlformats.org/officeDocument/2006/relationships/printerSettings" Target="../printerSettings/printerSettings1.bin"/><Relationship Id="rId2" Type="http://schemas.openxmlformats.org/officeDocument/2006/relationships/hyperlink" Target="http://www.arb.ca.gov/auctionproceeds" TargetMode="External"/><Relationship Id="rId1" Type="http://schemas.openxmlformats.org/officeDocument/2006/relationships/hyperlink" Target="mailto:GGRFProgram@arb.ca.gov" TargetMode="External"/><Relationship Id="rId6" Type="http://schemas.openxmlformats.org/officeDocument/2006/relationships/hyperlink" Target="http://www.arb.ca.gov/cci-cobenefits" TargetMode="External"/><Relationship Id="rId5" Type="http://schemas.openxmlformats.org/officeDocument/2006/relationships/hyperlink" Target="http://www.arb.ca.gov/cci-cobenefits." TargetMode="External"/><Relationship Id="rId4" Type="http://schemas.openxmlformats.org/officeDocument/2006/relationships/hyperlink" Target="http://www.arb.ca.gov/cci-resources" TargetMode="External"/><Relationship Id="rId9"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www.energy.ca.gov/almanac/electricity_data/electricity_generation.html" TargetMode="External"/><Relationship Id="rId13" Type="http://schemas.openxmlformats.org/officeDocument/2006/relationships/hyperlink" Target="https://ww3.arb.ca.gov/regact/2020/hfc2020/appb.pdf" TargetMode="External"/><Relationship Id="rId3" Type="http://schemas.openxmlformats.org/officeDocument/2006/relationships/hyperlink" Target="https://www.arb.ca.gov/ei/speciate/voc_rog_dfn_1_09.pdf" TargetMode="External"/><Relationship Id="rId7" Type="http://schemas.openxmlformats.org/officeDocument/2006/relationships/hyperlink" Target="http://www.energy.ca.gov/almanac/electricity_data/electricity_generation.html" TargetMode="External"/><Relationship Id="rId12" Type="http://schemas.openxmlformats.org/officeDocument/2006/relationships/hyperlink" Target="https://www.ipcc.ch/report/ar5/syr/" TargetMode="External"/><Relationship Id="rId2" Type="http://schemas.openxmlformats.org/officeDocument/2006/relationships/hyperlink" Target="https://www.epa.gov/air-emissions-factors-and-quantification/ap-42-compilation-air-emission-factors" TargetMode="External"/><Relationship Id="rId16" Type="http://schemas.openxmlformats.org/officeDocument/2006/relationships/vmlDrawing" Target="../drawings/vmlDrawing12.vml"/><Relationship Id="rId1" Type="http://schemas.openxmlformats.org/officeDocument/2006/relationships/hyperlink" Target="https://www3.epa.gov/ttnchie1/ap42/ch01/final/c01s04.pdf" TargetMode="External"/><Relationship Id="rId6" Type="http://schemas.openxmlformats.org/officeDocument/2006/relationships/hyperlink" Target="https://ww2.arb.ca.gov/sites/default/files/classic/cc/inventory/ghg_inventory_sector_sum_2000-20.pdf" TargetMode="External"/><Relationship Id="rId11" Type="http://schemas.openxmlformats.org/officeDocument/2006/relationships/hyperlink" Target="https://www.ipcc.ch/report/ar4/wg1/" TargetMode="External"/><Relationship Id="rId5" Type="http://schemas.openxmlformats.org/officeDocument/2006/relationships/hyperlink" Target="https://www.epa.gov/system/files/documents/2022-04/ghg_emission_factors_hub.pdf" TargetMode="External"/><Relationship Id="rId15" Type="http://schemas.openxmlformats.org/officeDocument/2006/relationships/drawing" Target="../drawings/drawing12.xml"/><Relationship Id="rId10" Type="http://schemas.openxmlformats.org/officeDocument/2006/relationships/hyperlink" Target="https://ww2.arb.ca.gov/resources/documents/high-gwp-refrigerants" TargetMode="External"/><Relationship Id="rId4" Type="http://schemas.openxmlformats.org/officeDocument/2006/relationships/hyperlink" Target="https://ww3.arb.ca.gov/regact/2020/hfc2020/appb.pdf" TargetMode="External"/><Relationship Id="rId9" Type="http://schemas.openxmlformats.org/officeDocument/2006/relationships/hyperlink" Target="https://www.arb.ca.gov/app/emsinv/2017/emssumcat_query.php?F_YR=2012&amp;F_DIV=-4&amp;F_SEASON=A&amp;SP=SIP105ADJ&amp;F_AREA=CA" TargetMode="External"/><Relationship Id="rId1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https://ww2.arb.ca.gov/sites/default/files/auction-proceeds/final_energyfuelcost_am_2023.pdf" TargetMode="External"/><Relationship Id="rId4" Type="http://schemas.openxmlformats.org/officeDocument/2006/relationships/vmlDrawing" Target="../drawings/vmlDrawing13.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hyperlink" Target="https://ww2.arb.ca.gov/sites/default/files/classic/cc/capandtrade/auctionproceeds/cec_fpip_finaluserguide_2020-11-24.pdf" TargetMode="External"/><Relationship Id="rId7" Type="http://schemas.openxmlformats.org/officeDocument/2006/relationships/vmlDrawing" Target="../drawings/vmlDrawing2.vml"/><Relationship Id="rId2" Type="http://schemas.openxmlformats.org/officeDocument/2006/relationships/hyperlink" Target="https://www.energy.gov/eere/amo/measur" TargetMode="External"/><Relationship Id="rId1" Type="http://schemas.openxmlformats.org/officeDocument/2006/relationships/hyperlink" Target="https://www.energy.gov/eere/amo/articles/airmaster"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3.arb.ca.gov/cc/capandtrade/auctionproceeds/cec_fpip_finaluserguide_v1-1_2019-10-01.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2.arb.ca.gov/sites/default/files/classic/cc/capandtrade/auctionproceeds/cec_fpip_finaluserguide_2020-11-24.pdf" TargetMode="External"/><Relationship Id="rId2" Type="http://schemas.openxmlformats.org/officeDocument/2006/relationships/hyperlink" Target="https://ww3.arb.ca.gov/cc/capandtrade/auctionproceeds/cec_fpip_finaluserguide_v1-1_2019-10-01.pdf" TargetMode="External"/><Relationship Id="rId1" Type="http://schemas.openxmlformats.org/officeDocument/2006/relationships/hyperlink" Target="https://ww3.arb.ca.gov/cc/capandtrade/auctionproceeds/cec_fpip_finaluserguide_v1-1_2019-10-01.pdf"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www.arb.ca.gov/cc/capandtrade/auctionproceeds/cec_fpip_draftuserguide_18-19_2019-05-15.pdf" TargetMode="External"/><Relationship Id="rId7" Type="http://schemas.openxmlformats.org/officeDocument/2006/relationships/printerSettings" Target="../printerSettings/printerSettings4.bin"/><Relationship Id="rId2" Type="http://schemas.openxmlformats.org/officeDocument/2006/relationships/hyperlink" Target="https://ww3.arb.ca.gov/cc/capandtrade/auctionproceeds/cec_fpip_finaluserguide_v1-1_2019-10-01.pdf" TargetMode="External"/><Relationship Id="rId1" Type="http://schemas.openxmlformats.org/officeDocument/2006/relationships/hyperlink" Target="https://ww3.arb.ca.gov/cc/capandtrade/auctionproceeds/cec_fpip_finaluserguide_v1-1_2019-10-01.pdf" TargetMode="External"/><Relationship Id="rId6" Type="http://schemas.openxmlformats.org/officeDocument/2006/relationships/hyperlink" Target="https://ww2.arb.ca.gov/sites/default/files/classic/cc/capandtrade/auctionproceeds/cec_fpip_finaluserguide_2020-11-24.pdf" TargetMode="External"/><Relationship Id="rId5" Type="http://schemas.openxmlformats.org/officeDocument/2006/relationships/hyperlink" Target="https://ww3.arb.ca.gov/cc/capandtrade/auctionproceeds/cec_fpip_finaluserguide_v1-1_2019-10-01.pdf" TargetMode="External"/><Relationship Id="rId4" Type="http://schemas.openxmlformats.org/officeDocument/2006/relationships/hyperlink" Target="https://www.arb.ca.gov/cc/capandtrade/auctionproceeds/cec_fpip_draftuserguide_18-19_2019-05-15.pdf" TargetMode="External"/><Relationship Id="rId9"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s://ww3.arb.ca.gov/cc/capandtrade/auctionproceeds/cec_fpip_finaluserguide_v1-1_2019-10-01.pdf" TargetMode="External"/><Relationship Id="rId7" Type="http://schemas.openxmlformats.org/officeDocument/2006/relationships/drawing" Target="../drawings/drawing5.xml"/><Relationship Id="rId2" Type="http://schemas.openxmlformats.org/officeDocument/2006/relationships/hyperlink" Target="https://ww3.arb.ca.gov/cc/capandtrade/auctionproceeds/cec_fpip_finaluserguide_v1-1_2019-10-01.pdf" TargetMode="External"/><Relationship Id="rId1" Type="http://schemas.openxmlformats.org/officeDocument/2006/relationships/hyperlink" Target="https://ww3.arb.ca.gov/cc/capandtrade/auctionproceeds/cec_fpip_finaluserguide_v1-1_2019-10-01.pdf" TargetMode="External"/><Relationship Id="rId6" Type="http://schemas.openxmlformats.org/officeDocument/2006/relationships/printerSettings" Target="../printerSettings/printerSettings5.bin"/><Relationship Id="rId5" Type="http://schemas.openxmlformats.org/officeDocument/2006/relationships/hyperlink" Target="https://ww2.arb.ca.gov/sites/default/files/classic/cc/capandtrade/auctionproceeds/cec_fpip_finaluserguide_2020-11-24.pdf" TargetMode="External"/><Relationship Id="rId4" Type="http://schemas.openxmlformats.org/officeDocument/2006/relationships/hyperlink" Target="https://ww3.arb.ca.gov/cc/capandtrade/auctionproceeds/cec_fpip_finaluserguide_v1-1_2019-10-01.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3.arb.ca.gov/cc/capandtrade/auctionproceeds/cec_fpip_finaluserguide_v1-1_2019-10-01.pdf" TargetMode="External"/><Relationship Id="rId13" Type="http://schemas.openxmlformats.org/officeDocument/2006/relationships/vmlDrawing" Target="../drawings/vmlDrawing6.vml"/><Relationship Id="rId3" Type="http://schemas.openxmlformats.org/officeDocument/2006/relationships/hyperlink" Target="https://www.arb.ca.gov/cc/capandtrade/auctionproceeds/ccidoc/criteriatable/criteria-table-eere.pdf?_ga=2.59921583.345323234.1551112507-1218653414.1550599433" TargetMode="External"/><Relationship Id="rId7" Type="http://schemas.openxmlformats.org/officeDocument/2006/relationships/hyperlink" Target="https://ww3.arb.ca.gov/cc/capandtrade/auctionproceeds/cec_fpip_finaluserguide_v1-1_2019-10-01.pdf" TargetMode="External"/><Relationship Id="rId12" Type="http://schemas.openxmlformats.org/officeDocument/2006/relationships/drawing" Target="../drawings/drawing6.xml"/><Relationship Id="rId2" Type="http://schemas.openxmlformats.org/officeDocument/2006/relationships/hyperlink" Target="https://www.arb.ca.gov/cc/capandtrade/auctionproceeds/ccidoc/criteriatable/criteria-table-jobs.pdf?_ga=2.59921583.345323234.1551112507-1218653414.1550599433" TargetMode="External"/><Relationship Id="rId1" Type="http://schemas.openxmlformats.org/officeDocument/2006/relationships/hyperlink" Target="https://www.arb.ca.gov/cc/capandtrade/auctionproceeds/communityinvestments.htm" TargetMode="External"/><Relationship Id="rId6" Type="http://schemas.openxmlformats.org/officeDocument/2006/relationships/hyperlink" Target="https://www.arb.ca.gov/cc/capandtrade/auctionproceeds/communityinvestments.htm" TargetMode="External"/><Relationship Id="rId11" Type="http://schemas.openxmlformats.org/officeDocument/2006/relationships/printerSettings" Target="../printerSettings/printerSettings6.bin"/><Relationship Id="rId5" Type="http://schemas.openxmlformats.org/officeDocument/2006/relationships/hyperlink" Target="https://www.arb.ca.gov/cc/capandtrade/auctionproceeds/2018-funding-guidelines.pdf" TargetMode="External"/><Relationship Id="rId10" Type="http://schemas.openxmlformats.org/officeDocument/2006/relationships/hyperlink" Target="https://ww2.arb.ca.gov/sites/default/files/classic/cc/capandtrade/auctionproceeds/cec_fpip_finaluserguide_2020-11-24.pdf" TargetMode="External"/><Relationship Id="rId4" Type="http://schemas.openxmlformats.org/officeDocument/2006/relationships/hyperlink" Target="https://oehha.ca.gov/calenviroscreen/report/calenviroscreen-30" TargetMode="External"/><Relationship Id="rId9" Type="http://schemas.openxmlformats.org/officeDocument/2006/relationships/hyperlink" Target="http://www.arb.ca.gov/cci-resources"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A7A7"/>
    <pageSetUpPr fitToPage="1"/>
  </sheetPr>
  <dimension ref="B1:F45"/>
  <sheetViews>
    <sheetView showGridLines="0" topLeftCell="A6" zoomScaleNormal="100" workbookViewId="0">
      <selection activeCell="C13" sqref="C13"/>
    </sheetView>
  </sheetViews>
  <sheetFormatPr defaultColWidth="9.1796875" defaultRowHeight="15" customHeight="1" x14ac:dyDescent="0.35"/>
  <cols>
    <col min="1" max="1" width="2.81640625" style="22" customWidth="1"/>
    <col min="2" max="4" width="35.7265625" style="22" customWidth="1"/>
    <col min="5" max="5" width="25.54296875" style="22" customWidth="1"/>
    <col min="6" max="6" width="36.81640625" style="22" customWidth="1"/>
    <col min="7" max="16384" width="9.1796875" style="22"/>
  </cols>
  <sheetData>
    <row r="1" spans="2:6" ht="20.149999999999999" customHeight="1" x14ac:dyDescent="0.35">
      <c r="B1" s="21" t="s">
        <v>0</v>
      </c>
      <c r="C1" s="21"/>
      <c r="D1" s="21"/>
      <c r="E1" s="21"/>
      <c r="F1" s="21"/>
    </row>
    <row r="2" spans="2:6" ht="15" customHeight="1" x14ac:dyDescent="0.35">
      <c r="B2" s="23"/>
      <c r="C2" s="23"/>
      <c r="D2" s="23"/>
      <c r="E2" s="23"/>
      <c r="F2" s="23"/>
    </row>
    <row r="3" spans="2:6" ht="20.149999999999999" customHeight="1" x14ac:dyDescent="0.35">
      <c r="B3" s="21" t="s">
        <v>1</v>
      </c>
      <c r="C3" s="21"/>
      <c r="D3" s="21"/>
      <c r="E3" s="21"/>
      <c r="F3" s="21"/>
    </row>
    <row r="4" spans="2:6" ht="20.149999999999999" customHeight="1" x14ac:dyDescent="0.35">
      <c r="B4" s="24" t="s">
        <v>2</v>
      </c>
      <c r="C4" s="24"/>
      <c r="D4" s="24"/>
      <c r="E4" s="24"/>
      <c r="F4" s="24"/>
    </row>
    <row r="5" spans="2:6" ht="15" customHeight="1" x14ac:dyDescent="0.35">
      <c r="B5" s="25"/>
      <c r="C5" s="25"/>
      <c r="D5" s="25"/>
      <c r="E5" s="25"/>
      <c r="F5" s="25"/>
    </row>
    <row r="6" spans="2:6" ht="15" customHeight="1" x14ac:dyDescent="0.35">
      <c r="B6" s="21" t="s">
        <v>3</v>
      </c>
      <c r="C6" s="25"/>
      <c r="D6" s="25"/>
      <c r="E6" s="25"/>
      <c r="F6" s="25"/>
    </row>
    <row r="7" spans="2:6" ht="20.149999999999999" customHeight="1" x14ac:dyDescent="0.35">
      <c r="B7" s="26" t="s">
        <v>4</v>
      </c>
      <c r="C7" s="21"/>
      <c r="D7" s="21"/>
      <c r="E7" s="21"/>
      <c r="F7" s="21"/>
    </row>
    <row r="8" spans="2:6" ht="20.149999999999999" customHeight="1" x14ac:dyDescent="0.35">
      <c r="B8" s="283"/>
      <c r="C8" s="283"/>
      <c r="D8" s="283"/>
      <c r="E8" s="283"/>
      <c r="F8" s="283"/>
    </row>
    <row r="9" spans="2:6" ht="15" customHeight="1" thickBot="1" x14ac:dyDescent="0.4">
      <c r="B9" s="298" t="s">
        <v>5</v>
      </c>
    </row>
    <row r="10" spans="2:6" ht="16.5" customHeight="1" x14ac:dyDescent="0.35">
      <c r="B10" s="731" t="s">
        <v>6</v>
      </c>
      <c r="C10" s="732"/>
      <c r="D10" s="732"/>
      <c r="E10" s="732"/>
      <c r="F10" s="733"/>
    </row>
    <row r="11" spans="2:6" ht="16.5" customHeight="1" x14ac:dyDescent="0.35">
      <c r="B11" s="734" t="s">
        <v>7</v>
      </c>
      <c r="C11" s="27"/>
      <c r="D11" s="27"/>
      <c r="E11" s="27"/>
      <c r="F11" s="735"/>
    </row>
    <row r="12" spans="2:6" ht="16.5" customHeight="1" x14ac:dyDescent="0.35">
      <c r="B12" s="734" t="s">
        <v>8</v>
      </c>
      <c r="C12" s="27"/>
      <c r="D12" s="27"/>
      <c r="E12" s="27"/>
      <c r="F12" s="735"/>
    </row>
    <row r="13" spans="2:6" ht="16.5" customHeight="1" x14ac:dyDescent="0.35">
      <c r="B13" s="734" t="s">
        <v>9</v>
      </c>
      <c r="C13" s="27"/>
      <c r="D13" s="27"/>
      <c r="E13" s="27"/>
      <c r="F13" s="735"/>
    </row>
    <row r="14" spans="2:6" ht="16.5" customHeight="1" x14ac:dyDescent="0.35">
      <c r="B14" s="736" t="s">
        <v>10</v>
      </c>
      <c r="C14" s="737"/>
      <c r="D14" s="737"/>
      <c r="E14" s="737"/>
      <c r="F14" s="738"/>
    </row>
    <row r="15" spans="2:6" ht="15" customHeight="1" x14ac:dyDescent="0.35">
      <c r="B15" s="739"/>
      <c r="C15" s="737"/>
      <c r="D15" s="737"/>
      <c r="E15" s="737"/>
      <c r="F15" s="738"/>
    </row>
    <row r="16" spans="2:6" ht="15" hidden="1" customHeight="1" x14ac:dyDescent="0.35">
      <c r="B16" s="740" t="s">
        <v>11</v>
      </c>
      <c r="C16" s="741"/>
      <c r="D16" s="741"/>
      <c r="E16" s="741"/>
      <c r="F16" s="742"/>
    </row>
    <row r="17" spans="2:6" ht="15" hidden="1" customHeight="1" x14ac:dyDescent="0.35">
      <c r="B17" s="740" t="s">
        <v>12</v>
      </c>
      <c r="C17" s="741"/>
      <c r="D17" s="741"/>
      <c r="E17" s="741"/>
      <c r="F17" s="742"/>
    </row>
    <row r="18" spans="2:6" ht="16.5" hidden="1" customHeight="1" x14ac:dyDescent="0.35">
      <c r="B18" s="743" t="s">
        <v>13</v>
      </c>
      <c r="C18" s="744"/>
      <c r="D18" s="744"/>
      <c r="E18" s="744"/>
      <c r="F18" s="745"/>
    </row>
    <row r="19" spans="2:6" ht="16.5" hidden="1" customHeight="1" x14ac:dyDescent="0.35">
      <c r="B19" s="746"/>
      <c r="C19" s="747"/>
      <c r="D19" s="747"/>
      <c r="E19" s="747"/>
      <c r="F19" s="748"/>
    </row>
    <row r="20" spans="2:6" ht="13.5" hidden="1" customHeight="1" x14ac:dyDescent="0.35">
      <c r="B20" s="734"/>
      <c r="C20" s="28"/>
      <c r="D20" s="28"/>
      <c r="E20" s="28"/>
      <c r="F20" s="722"/>
    </row>
    <row r="21" spans="2:6" ht="16.5" customHeight="1" x14ac:dyDescent="0.35">
      <c r="B21" s="734" t="s">
        <v>14</v>
      </c>
      <c r="C21" s="27"/>
      <c r="D21" s="27"/>
      <c r="E21" s="27"/>
      <c r="F21" s="735"/>
    </row>
    <row r="22" spans="2:6" ht="16.5" customHeight="1" x14ac:dyDescent="0.35">
      <c r="B22" s="734" t="s">
        <v>15</v>
      </c>
      <c r="C22" s="27"/>
      <c r="D22" s="27"/>
      <c r="E22" s="27"/>
      <c r="F22" s="735"/>
    </row>
    <row r="23" spans="2:6" ht="16.5" customHeight="1" x14ac:dyDescent="0.35">
      <c r="B23" s="734" t="s">
        <v>16</v>
      </c>
      <c r="C23" s="27"/>
      <c r="D23" s="27"/>
      <c r="E23" s="27"/>
      <c r="F23" s="735"/>
    </row>
    <row r="24" spans="2:6" ht="16.5" customHeight="1" x14ac:dyDescent="0.35">
      <c r="B24" s="154" t="s">
        <v>17</v>
      </c>
      <c r="C24" s="153"/>
      <c r="D24" s="153"/>
      <c r="E24" s="153"/>
      <c r="F24" s="749"/>
    </row>
    <row r="25" spans="2:6" ht="15" customHeight="1" x14ac:dyDescent="0.35">
      <c r="B25" s="746"/>
      <c r="C25" s="747"/>
      <c r="D25" s="747"/>
      <c r="E25" s="747"/>
      <c r="F25" s="748"/>
    </row>
    <row r="26" spans="2:6" ht="16.5" customHeight="1" x14ac:dyDescent="0.35">
      <c r="B26" s="746" t="s">
        <v>18</v>
      </c>
      <c r="C26" s="747"/>
      <c r="D26" s="747"/>
      <c r="E26" s="747"/>
      <c r="F26" s="748"/>
    </row>
    <row r="27" spans="2:6" ht="16.5" customHeight="1" x14ac:dyDescent="0.35">
      <c r="B27" s="750" t="s">
        <v>19</v>
      </c>
      <c r="C27" s="751"/>
      <c r="D27" s="751"/>
      <c r="E27" s="751"/>
      <c r="F27" s="752" t="s">
        <v>20</v>
      </c>
    </row>
    <row r="28" spans="2:6" ht="16.5" customHeight="1" x14ac:dyDescent="0.35">
      <c r="B28" s="750" t="s">
        <v>21</v>
      </c>
      <c r="C28" s="751"/>
      <c r="D28" s="751"/>
      <c r="E28" s="751"/>
      <c r="F28" s="752" t="s">
        <v>22</v>
      </c>
    </row>
    <row r="29" spans="2:6" ht="16.5" customHeight="1" x14ac:dyDescent="0.35">
      <c r="B29" s="750" t="s">
        <v>23</v>
      </c>
      <c r="C29" s="751"/>
      <c r="D29" s="751"/>
      <c r="E29" s="751"/>
      <c r="F29" s="752" t="s">
        <v>24</v>
      </c>
    </row>
    <row r="30" spans="2:6" ht="7.5" customHeight="1" thickBot="1" x14ac:dyDescent="0.4">
      <c r="B30" s="753"/>
      <c r="C30" s="754"/>
      <c r="D30" s="754"/>
      <c r="E30" s="754"/>
      <c r="F30" s="755"/>
    </row>
    <row r="31" spans="2:6" ht="15" customHeight="1" x14ac:dyDescent="0.35">
      <c r="B31" s="756"/>
      <c r="C31" s="756"/>
      <c r="D31" s="756"/>
      <c r="E31" s="756"/>
      <c r="F31" s="756"/>
    </row>
    <row r="33" spans="2:6" ht="15" customHeight="1" x14ac:dyDescent="0.35">
      <c r="B33" s="724"/>
      <c r="C33" s="724"/>
      <c r="D33" s="724"/>
      <c r="E33" s="724"/>
      <c r="F33" s="724"/>
    </row>
    <row r="34" spans="2:6" ht="15" customHeight="1" x14ac:dyDescent="0.35">
      <c r="B34" s="724"/>
      <c r="C34" s="724"/>
      <c r="D34" s="724"/>
      <c r="E34" s="724"/>
      <c r="F34" s="724"/>
    </row>
    <row r="35" spans="2:6" ht="15" customHeight="1" x14ac:dyDescent="0.35">
      <c r="B35" s="724"/>
      <c r="C35" s="724"/>
      <c r="D35" s="724"/>
      <c r="E35" s="724"/>
      <c r="F35" s="724"/>
    </row>
    <row r="36" spans="2:6" ht="15" customHeight="1" x14ac:dyDescent="0.35">
      <c r="B36" s="724"/>
      <c r="C36" s="724"/>
      <c r="D36" s="724"/>
      <c r="E36" s="724"/>
      <c r="F36" s="724"/>
    </row>
    <row r="37" spans="2:6" ht="15" customHeight="1" x14ac:dyDescent="0.35">
      <c r="B37" s="724"/>
      <c r="C37" s="724"/>
      <c r="D37" s="724"/>
      <c r="E37" s="724"/>
      <c r="F37" s="724"/>
    </row>
    <row r="38" spans="2:6" ht="15" customHeight="1" x14ac:dyDescent="0.35">
      <c r="B38" s="724"/>
      <c r="C38" s="724"/>
      <c r="D38" s="724"/>
      <c r="E38" s="724"/>
      <c r="F38" s="724"/>
    </row>
    <row r="39" spans="2:6" ht="15" customHeight="1" x14ac:dyDescent="0.35">
      <c r="B39" s="724"/>
      <c r="C39" s="724"/>
      <c r="D39" s="724"/>
      <c r="E39" s="724"/>
      <c r="F39" s="724"/>
    </row>
    <row r="40" spans="2:6" ht="15" customHeight="1" x14ac:dyDescent="0.35">
      <c r="B40" s="724"/>
      <c r="C40" s="724"/>
      <c r="D40" s="724"/>
      <c r="E40" s="724"/>
      <c r="F40" s="724"/>
    </row>
    <row r="41" spans="2:6" ht="15" customHeight="1" x14ac:dyDescent="0.35">
      <c r="B41" s="724"/>
      <c r="C41" s="724"/>
      <c r="D41" s="724"/>
      <c r="E41" s="724"/>
      <c r="F41" s="724"/>
    </row>
    <row r="42" spans="2:6" ht="15" customHeight="1" x14ac:dyDescent="0.35">
      <c r="B42" s="724"/>
      <c r="C42" s="724"/>
      <c r="D42" s="724"/>
      <c r="E42" s="724"/>
      <c r="F42" s="724"/>
    </row>
    <row r="44" spans="2:6" ht="15" customHeight="1" x14ac:dyDescent="0.35">
      <c r="B44" s="20"/>
    </row>
    <row r="45" spans="2:6" ht="15" customHeight="1" x14ac:dyDescent="0.35">
      <c r="B45" s="757"/>
    </row>
  </sheetData>
  <hyperlinks>
    <hyperlink ref="F27" r:id="rId1" tooltip="Email to send questions on this Benefits Calculator Tool " xr:uid="{00000000-0004-0000-0000-000000000000}"/>
    <hyperlink ref="F28" r:id="rId2" tooltip="Link for more information on California Climate Investments" xr:uid="{00000000-0004-0000-0000-000001000000}"/>
    <hyperlink ref="F29" r:id="rId3" tooltip="Email to send questions pertaining to the FPIP" xr:uid="{00000000-0004-0000-0000-000002000000}"/>
    <hyperlink ref="B14" r:id="rId4" tooltip="Link to California Climate Investments Resources Page" xr:uid="{00000000-0004-0000-0000-000003000000}"/>
    <hyperlink ref="B24" r:id="rId5" display="www.arb.ca.gov/cci-cobenefits." xr:uid="{00000000-0004-0000-0000-000004000000}"/>
    <hyperlink ref="B24:F24" r:id="rId6" tooltip="Link to CARB Co-benefit Assessment Methodologies" display="http://www.arb.ca.gov/cci-cobenefits." xr:uid="{00000000-0004-0000-0000-000005000000}"/>
  </hyperlinks>
  <pageMargins left="0.7" right="0.7" top="0.98479166666666662" bottom="0.75" header="0.3" footer="0.3"/>
  <pageSetup scale="70" fitToHeight="0" orientation="landscape" r:id="rId7"/>
  <headerFooter>
    <oddHeader>&amp;C&amp;G</oddHeader>
    <oddFooter>&amp;L&amp;"Avenir LT Std 35 Light,Regular"&amp;12&amp;K000000FINAL November 24, 2020&amp;C&amp;"Avenir LT Std 35 Light,Regular"&amp;12Page &amp;P of &amp;N&amp;R&amp;"Avenir LT Std 35 Light,Regular"&amp;12&amp;K000000&amp;A</oddFooter>
  </headerFooter>
  <drawing r:id="rId8"/>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66"/>
  </sheetPr>
  <dimension ref="A1:I112"/>
  <sheetViews>
    <sheetView showGridLines="0" zoomScaleNormal="100" workbookViewId="0"/>
  </sheetViews>
  <sheetFormatPr defaultColWidth="9.1796875" defaultRowHeight="14.5" x14ac:dyDescent="0.35"/>
  <cols>
    <col min="1" max="1" width="4.26953125" style="22" customWidth="1"/>
    <col min="2" max="2" width="58.1796875" style="22" customWidth="1"/>
    <col min="3" max="5" width="25.7265625" style="22" customWidth="1"/>
    <col min="6" max="6" width="48.54296875" style="22" customWidth="1"/>
    <col min="7" max="7" width="51.1796875" style="22" customWidth="1"/>
    <col min="8" max="8" width="16.81640625" style="22" customWidth="1"/>
    <col min="9" max="9" width="14.1796875" style="22" customWidth="1"/>
    <col min="10" max="10" width="31.7265625" style="22" customWidth="1"/>
    <col min="11" max="16384" width="9.1796875" style="22"/>
  </cols>
  <sheetData>
    <row r="1" spans="1:6" ht="18.75" customHeight="1" x14ac:dyDescent="0.35">
      <c r="A1" s="21" t="s">
        <v>0</v>
      </c>
      <c r="B1" s="21"/>
      <c r="C1" s="21"/>
      <c r="D1" s="21"/>
      <c r="E1" s="21"/>
      <c r="F1" s="21"/>
    </row>
    <row r="2" spans="1:6" ht="15" customHeight="1" x14ac:dyDescent="0.45">
      <c r="A2" s="389"/>
      <c r="B2" s="389"/>
      <c r="C2" s="389"/>
      <c r="D2" s="389"/>
      <c r="E2" s="389"/>
      <c r="F2" s="389"/>
    </row>
    <row r="3" spans="1:6" ht="18.75" customHeight="1" x14ac:dyDescent="0.35">
      <c r="A3" s="21" t="s">
        <v>1</v>
      </c>
      <c r="B3" s="21"/>
      <c r="C3" s="21"/>
      <c r="D3" s="21"/>
      <c r="E3" s="21"/>
      <c r="F3" s="21"/>
    </row>
    <row r="4" spans="1:6" ht="18.75" customHeight="1" x14ac:dyDescent="0.35">
      <c r="A4" s="24" t="s">
        <v>2</v>
      </c>
      <c r="B4" s="24"/>
      <c r="C4" s="24"/>
      <c r="D4" s="24"/>
      <c r="E4" s="24"/>
      <c r="F4" s="24"/>
    </row>
    <row r="5" spans="1:6" ht="15" customHeight="1" x14ac:dyDescent="0.35">
      <c r="A5" s="25"/>
      <c r="B5" s="25"/>
      <c r="C5" s="25"/>
      <c r="D5" s="25"/>
      <c r="E5" s="25"/>
      <c r="F5" s="25"/>
    </row>
    <row r="6" spans="1:6" ht="15" customHeight="1" x14ac:dyDescent="0.35">
      <c r="A6" s="21" t="s">
        <v>3</v>
      </c>
      <c r="B6" s="25"/>
      <c r="C6" s="25"/>
      <c r="D6" s="25"/>
      <c r="E6" s="25"/>
      <c r="F6" s="25"/>
    </row>
    <row r="7" spans="1:6" ht="18.75" customHeight="1" x14ac:dyDescent="0.35">
      <c r="A7" s="26" t="s">
        <v>4</v>
      </c>
      <c r="B7" s="21"/>
      <c r="C7" s="21"/>
      <c r="D7" s="21"/>
      <c r="E7" s="21"/>
      <c r="F7" s="21"/>
    </row>
    <row r="8" spans="1:6" ht="15" customHeight="1" x14ac:dyDescent="0.4">
      <c r="A8" s="390"/>
      <c r="B8" s="390"/>
      <c r="C8" s="390"/>
      <c r="D8" s="390"/>
      <c r="E8" s="390"/>
      <c r="F8" s="390"/>
    </row>
    <row r="9" spans="1:6" ht="15" customHeight="1" x14ac:dyDescent="0.35">
      <c r="A9" s="27" t="s">
        <v>215</v>
      </c>
      <c r="B9" s="27"/>
      <c r="C9" s="27"/>
      <c r="D9" s="27"/>
      <c r="E9" s="27"/>
      <c r="F9" s="27"/>
    </row>
    <row r="10" spans="1:6" ht="15" customHeight="1" x14ac:dyDescent="0.35">
      <c r="A10" s="27" t="s">
        <v>216</v>
      </c>
      <c r="B10" s="27"/>
      <c r="C10" s="27"/>
      <c r="D10" s="27"/>
      <c r="E10" s="27"/>
      <c r="F10" s="27"/>
    </row>
    <row r="11" spans="1:6" ht="15" customHeight="1" x14ac:dyDescent="0.35">
      <c r="A11" s="27" t="s">
        <v>217</v>
      </c>
      <c r="B11" s="27"/>
      <c r="C11" s="27"/>
      <c r="D11" s="27"/>
      <c r="E11" s="27"/>
      <c r="F11" s="27"/>
    </row>
    <row r="12" spans="1:6" ht="17.25" customHeight="1" x14ac:dyDescent="0.35">
      <c r="A12" s="27" t="s">
        <v>218</v>
      </c>
      <c r="B12" s="27"/>
      <c r="C12" s="27"/>
      <c r="D12" s="27"/>
      <c r="E12" s="27"/>
      <c r="F12" s="27"/>
    </row>
    <row r="13" spans="1:6" ht="15" customHeight="1" x14ac:dyDescent="0.35">
      <c r="A13" s="61"/>
      <c r="B13" s="61"/>
      <c r="C13" s="61"/>
      <c r="D13" s="61"/>
      <c r="E13" s="61"/>
      <c r="F13" s="61"/>
    </row>
    <row r="14" spans="1:6" ht="18" customHeight="1" x14ac:dyDescent="0.35">
      <c r="A14" s="391" t="s">
        <v>219</v>
      </c>
      <c r="B14" s="391"/>
      <c r="C14" s="391"/>
      <c r="D14" s="391"/>
      <c r="E14" s="391"/>
      <c r="F14" s="391"/>
    </row>
    <row r="15" spans="1:6" ht="30" customHeight="1" x14ac:dyDescent="0.35">
      <c r="A15" s="59" t="s">
        <v>220</v>
      </c>
      <c r="B15" s="59"/>
      <c r="C15" s="59"/>
      <c r="D15" s="59"/>
      <c r="E15" s="59"/>
      <c r="F15" s="59"/>
    </row>
    <row r="16" spans="1:6" ht="15" customHeight="1" x14ac:dyDescent="0.35">
      <c r="A16" s="392"/>
      <c r="B16" s="392"/>
      <c r="C16" s="392"/>
      <c r="D16" s="392"/>
      <c r="E16" s="392"/>
      <c r="F16" s="392"/>
    </row>
    <row r="17" spans="1:9" ht="15" customHeight="1" x14ac:dyDescent="0.35">
      <c r="A17" s="393"/>
      <c r="B17" s="393" t="s">
        <v>221</v>
      </c>
      <c r="C17" s="393" t="s">
        <v>222</v>
      </c>
      <c r="G17" s="50"/>
      <c r="H17" s="50"/>
      <c r="I17" s="50"/>
    </row>
    <row r="18" spans="1:9" ht="46.5" x14ac:dyDescent="0.35">
      <c r="A18" s="394">
        <v>1</v>
      </c>
      <c r="B18" s="395" t="s">
        <v>223</v>
      </c>
      <c r="C18" s="396"/>
      <c r="G18" s="50"/>
      <c r="H18" s="50"/>
      <c r="I18" s="50"/>
    </row>
    <row r="19" spans="1:9" ht="62" x14ac:dyDescent="0.35">
      <c r="A19" s="394">
        <v>2</v>
      </c>
      <c r="B19" s="395" t="s">
        <v>224</v>
      </c>
      <c r="C19" s="396"/>
      <c r="G19" s="50"/>
      <c r="H19" s="50"/>
      <c r="I19" s="50"/>
    </row>
    <row r="20" spans="1:9" ht="62" x14ac:dyDescent="0.35">
      <c r="A20" s="394">
        <v>3</v>
      </c>
      <c r="B20" s="395" t="s">
        <v>225</v>
      </c>
      <c r="C20" s="396"/>
      <c r="F20" s="20"/>
      <c r="G20" s="50"/>
      <c r="H20" s="50"/>
      <c r="I20" s="50"/>
    </row>
    <row r="21" spans="1:9" ht="46.5" x14ac:dyDescent="0.35">
      <c r="A21" s="394">
        <v>4</v>
      </c>
      <c r="B21" s="395" t="s">
        <v>226</v>
      </c>
      <c r="C21" s="396"/>
      <c r="F21" s="61"/>
      <c r="G21" s="50"/>
      <c r="H21" s="50"/>
      <c r="I21" s="50"/>
    </row>
    <row r="22" spans="1:9" ht="15" customHeight="1" x14ac:dyDescent="0.35">
      <c r="A22" s="61"/>
      <c r="B22" s="61"/>
      <c r="C22" s="61"/>
      <c r="D22" s="61"/>
      <c r="E22" s="61"/>
      <c r="F22" s="61"/>
      <c r="G22" s="50"/>
      <c r="H22" s="50"/>
      <c r="I22" s="50"/>
    </row>
    <row r="23" spans="1:9" ht="15" customHeight="1" x14ac:dyDescent="0.35">
      <c r="A23" s="61"/>
      <c r="B23" s="61"/>
      <c r="C23" s="61"/>
      <c r="D23" s="61"/>
      <c r="E23" s="61"/>
      <c r="F23" s="61"/>
      <c r="G23" s="50"/>
      <c r="H23" s="50"/>
      <c r="I23" s="50"/>
    </row>
    <row r="24" spans="1:9" ht="18" customHeight="1" x14ac:dyDescent="0.35">
      <c r="A24" s="391" t="s">
        <v>227</v>
      </c>
      <c r="B24" s="391"/>
      <c r="C24" s="391"/>
      <c r="D24" s="391"/>
      <c r="E24" s="391"/>
      <c r="F24" s="391"/>
    </row>
    <row r="25" spans="1:9" ht="15" customHeight="1" x14ac:dyDescent="0.35">
      <c r="A25" s="27" t="s">
        <v>228</v>
      </c>
      <c r="B25" s="27"/>
      <c r="C25" s="27"/>
      <c r="D25" s="27"/>
      <c r="E25" s="27"/>
      <c r="F25" s="27"/>
    </row>
    <row r="26" spans="1:9" ht="15" customHeight="1" x14ac:dyDescent="0.35">
      <c r="A26" s="27" t="s">
        <v>229</v>
      </c>
      <c r="B26" s="27"/>
      <c r="C26" s="27"/>
      <c r="D26" s="27"/>
      <c r="E26" s="27"/>
      <c r="F26" s="27"/>
      <c r="G26" s="50"/>
      <c r="H26" s="50"/>
      <c r="I26" s="50"/>
    </row>
    <row r="27" spans="1:9" ht="15" customHeight="1" x14ac:dyDescent="0.35">
      <c r="A27" s="61"/>
      <c r="B27" s="61"/>
      <c r="C27" s="61"/>
      <c r="D27" s="61"/>
      <c r="E27" s="61"/>
      <c r="F27" s="61"/>
      <c r="G27" s="50"/>
      <c r="H27" s="50"/>
      <c r="I27" s="50"/>
    </row>
    <row r="28" spans="1:9" ht="33.75" customHeight="1" x14ac:dyDescent="0.35">
      <c r="A28" s="61"/>
      <c r="B28" s="397" t="s">
        <v>230</v>
      </c>
      <c r="C28" s="398" t="s">
        <v>231</v>
      </c>
      <c r="D28" s="399"/>
      <c r="E28" s="400"/>
      <c r="F28" s="401" t="s">
        <v>232</v>
      </c>
      <c r="G28" s="402" t="s">
        <v>222</v>
      </c>
      <c r="I28" s="50"/>
    </row>
    <row r="29" spans="1:9" ht="31" x14ac:dyDescent="0.35">
      <c r="A29" s="61"/>
      <c r="B29" s="403"/>
      <c r="C29" s="404" t="s">
        <v>233</v>
      </c>
      <c r="D29" s="404" t="s">
        <v>234</v>
      </c>
      <c r="E29" s="404" t="s">
        <v>235</v>
      </c>
      <c r="F29" s="405"/>
      <c r="G29" s="406"/>
      <c r="I29" s="50"/>
    </row>
    <row r="30" spans="1:9" ht="62" x14ac:dyDescent="0.35">
      <c r="A30" s="61"/>
      <c r="B30" s="407" t="s">
        <v>236</v>
      </c>
      <c r="C30" s="417" t="s">
        <v>237</v>
      </c>
      <c r="D30" s="417" t="s">
        <v>238</v>
      </c>
      <c r="E30" s="417" t="s">
        <v>238</v>
      </c>
      <c r="F30" s="409" t="s">
        <v>239</v>
      </c>
      <c r="G30" s="396"/>
      <c r="I30" s="50"/>
    </row>
    <row r="31" spans="1:9" ht="62" x14ac:dyDescent="0.35">
      <c r="A31" s="61"/>
      <c r="B31" s="407" t="s">
        <v>240</v>
      </c>
      <c r="C31" s="417" t="s">
        <v>238</v>
      </c>
      <c r="D31" s="408"/>
      <c r="E31" s="417" t="s">
        <v>238</v>
      </c>
      <c r="F31" s="409" t="s">
        <v>241</v>
      </c>
      <c r="G31" s="396"/>
      <c r="I31" s="50"/>
    </row>
    <row r="32" spans="1:9" ht="62" x14ac:dyDescent="0.35">
      <c r="A32" s="410"/>
      <c r="B32" s="407" t="s">
        <v>242</v>
      </c>
      <c r="C32" s="417" t="s">
        <v>243</v>
      </c>
      <c r="D32" s="408"/>
      <c r="E32" s="411"/>
      <c r="F32" s="409" t="s">
        <v>239</v>
      </c>
      <c r="G32" s="396"/>
      <c r="I32" s="50"/>
    </row>
    <row r="33" spans="1:9" ht="62" x14ac:dyDescent="0.35">
      <c r="A33" s="412"/>
      <c r="B33" s="413" t="s">
        <v>244</v>
      </c>
      <c r="C33" s="408"/>
      <c r="D33" s="1" t="s">
        <v>245</v>
      </c>
      <c r="E33" s="411"/>
      <c r="F33" s="409" t="s">
        <v>239</v>
      </c>
      <c r="G33" s="396"/>
      <c r="I33" s="50"/>
    </row>
    <row r="34" spans="1:9" ht="62" x14ac:dyDescent="0.35">
      <c r="A34" s="61"/>
      <c r="B34" s="407" t="s">
        <v>246</v>
      </c>
      <c r="C34" s="417" t="s">
        <v>238</v>
      </c>
      <c r="D34" s="417" t="s">
        <v>238</v>
      </c>
      <c r="E34" s="408"/>
      <c r="F34" s="409" t="s">
        <v>239</v>
      </c>
      <c r="G34" s="396"/>
      <c r="I34" s="50"/>
    </row>
    <row r="35" spans="1:9" ht="62" x14ac:dyDescent="0.35">
      <c r="A35" s="61"/>
      <c r="B35" s="414" t="s">
        <v>247</v>
      </c>
      <c r="C35" s="417" t="s">
        <v>248</v>
      </c>
      <c r="D35" s="411"/>
      <c r="E35" s="411"/>
      <c r="F35" s="409" t="s">
        <v>239</v>
      </c>
      <c r="G35" s="396"/>
      <c r="I35" s="50"/>
    </row>
    <row r="36" spans="1:9" ht="62" x14ac:dyDescent="0.35">
      <c r="A36" s="61"/>
      <c r="B36" s="414" t="s">
        <v>249</v>
      </c>
      <c r="C36" s="417" t="s">
        <v>243</v>
      </c>
      <c r="D36" s="411"/>
      <c r="E36" s="411"/>
      <c r="F36" s="409" t="s">
        <v>241</v>
      </c>
      <c r="G36" s="396"/>
      <c r="I36" s="50"/>
    </row>
    <row r="37" spans="1:9" ht="46.5" x14ac:dyDescent="0.35">
      <c r="A37" s="61"/>
      <c r="B37" s="414" t="s">
        <v>250</v>
      </c>
      <c r="C37" s="408"/>
      <c r="D37" s="411"/>
      <c r="E37" s="417" t="s">
        <v>238</v>
      </c>
      <c r="F37" s="409" t="s">
        <v>251</v>
      </c>
      <c r="G37" s="396"/>
      <c r="I37" s="50"/>
    </row>
    <row r="38" spans="1:9" ht="46.5" x14ac:dyDescent="0.35">
      <c r="A38" s="61"/>
      <c r="B38" s="407" t="s">
        <v>252</v>
      </c>
      <c r="C38" s="411"/>
      <c r="D38" s="411"/>
      <c r="E38" s="417" t="s">
        <v>238</v>
      </c>
      <c r="F38" s="409" t="s">
        <v>251</v>
      </c>
      <c r="G38" s="396"/>
      <c r="I38" s="50"/>
    </row>
    <row r="39" spans="1:9" ht="62" x14ac:dyDescent="0.35">
      <c r="A39" s="61"/>
      <c r="B39" s="407" t="s">
        <v>253</v>
      </c>
      <c r="C39" s="417" t="s">
        <v>254</v>
      </c>
      <c r="D39" s="411"/>
      <c r="E39" s="411"/>
      <c r="F39" s="409" t="s">
        <v>239</v>
      </c>
      <c r="G39" s="396"/>
      <c r="I39" s="50"/>
    </row>
    <row r="40" spans="1:9" ht="62" x14ac:dyDescent="0.35">
      <c r="A40" s="61"/>
      <c r="B40" s="407" t="s">
        <v>255</v>
      </c>
      <c r="C40" s="417" t="s">
        <v>238</v>
      </c>
      <c r="D40" s="417" t="s">
        <v>238</v>
      </c>
      <c r="E40" s="411"/>
      <c r="F40" s="409" t="s">
        <v>239</v>
      </c>
      <c r="G40" s="396"/>
      <c r="I40" s="50"/>
    </row>
    <row r="41" spans="1:9" ht="46.5" x14ac:dyDescent="0.35">
      <c r="B41" s="407" t="s">
        <v>256</v>
      </c>
      <c r="C41" s="411"/>
      <c r="D41" s="411"/>
      <c r="E41" s="417" t="s">
        <v>238</v>
      </c>
      <c r="F41" s="409" t="s">
        <v>251</v>
      </c>
      <c r="G41" s="396"/>
      <c r="I41" s="50"/>
    </row>
    <row r="42" spans="1:9" ht="46.5" x14ac:dyDescent="0.35">
      <c r="B42" s="407" t="s">
        <v>257</v>
      </c>
      <c r="C42" s="411"/>
      <c r="D42" s="411"/>
      <c r="E42" s="411"/>
      <c r="F42" s="409" t="s">
        <v>251</v>
      </c>
      <c r="G42" s="396"/>
      <c r="I42" s="50"/>
    </row>
    <row r="43" spans="1:9" ht="46.5" x14ac:dyDescent="0.35">
      <c r="B43" s="414" t="s">
        <v>258</v>
      </c>
      <c r="C43" s="408"/>
      <c r="D43" s="411"/>
      <c r="E43" s="417" t="s">
        <v>238</v>
      </c>
      <c r="F43" s="409" t="s">
        <v>251</v>
      </c>
      <c r="G43" s="396"/>
      <c r="I43" s="50"/>
    </row>
    <row r="44" spans="1:9" ht="62" x14ac:dyDescent="0.35">
      <c r="B44" s="415" t="s">
        <v>259</v>
      </c>
      <c r="C44" s="417" t="s">
        <v>260</v>
      </c>
      <c r="D44" s="416"/>
      <c r="E44" s="417" t="s">
        <v>238</v>
      </c>
      <c r="F44" s="409" t="s">
        <v>239</v>
      </c>
      <c r="G44" s="396"/>
      <c r="I44" s="50"/>
    </row>
    <row r="45" spans="1:9" ht="62" x14ac:dyDescent="0.35">
      <c r="B45" s="414" t="s">
        <v>261</v>
      </c>
      <c r="C45" s="417" t="s">
        <v>248</v>
      </c>
      <c r="D45" s="411"/>
      <c r="E45" s="411"/>
      <c r="F45" s="409" t="s">
        <v>239</v>
      </c>
      <c r="G45" s="396"/>
      <c r="I45" s="50"/>
    </row>
    <row r="46" spans="1:9" ht="62" x14ac:dyDescent="0.35">
      <c r="B46" s="414" t="s">
        <v>262</v>
      </c>
      <c r="C46" s="417" t="s">
        <v>237</v>
      </c>
      <c r="D46" s="411"/>
      <c r="E46" s="417" t="s">
        <v>263</v>
      </c>
      <c r="F46" s="409" t="s">
        <v>239</v>
      </c>
      <c r="G46" s="396"/>
      <c r="I46" s="50"/>
    </row>
    <row r="47" spans="1:9" ht="46.5" x14ac:dyDescent="0.35">
      <c r="B47" s="414" t="s">
        <v>264</v>
      </c>
      <c r="C47" s="408"/>
      <c r="D47" s="411"/>
      <c r="E47" s="417" t="s">
        <v>263</v>
      </c>
      <c r="F47" s="409" t="s">
        <v>251</v>
      </c>
      <c r="G47" s="396"/>
      <c r="I47" s="50"/>
    </row>
    <row r="48" spans="1:9" ht="46.5" x14ac:dyDescent="0.35">
      <c r="B48" s="407" t="s">
        <v>265</v>
      </c>
      <c r="C48" s="408"/>
      <c r="D48" s="411"/>
      <c r="E48" s="417" t="s">
        <v>238</v>
      </c>
      <c r="F48" s="409" t="s">
        <v>251</v>
      </c>
      <c r="G48" s="396"/>
      <c r="I48" s="50"/>
    </row>
    <row r="49" spans="2:9" ht="46.5" x14ac:dyDescent="0.35">
      <c r="B49" s="414" t="s">
        <v>266</v>
      </c>
      <c r="C49" s="408"/>
      <c r="D49" s="411"/>
      <c r="E49" s="417" t="s">
        <v>238</v>
      </c>
      <c r="F49" s="409" t="s">
        <v>251</v>
      </c>
      <c r="G49" s="396"/>
      <c r="I49" s="50"/>
    </row>
    <row r="50" spans="2:9" ht="62" x14ac:dyDescent="0.35">
      <c r="B50" s="407" t="s">
        <v>267</v>
      </c>
      <c r="C50" s="417" t="s">
        <v>238</v>
      </c>
      <c r="D50" s="411"/>
      <c r="E50" s="411"/>
      <c r="F50" s="409" t="s">
        <v>239</v>
      </c>
      <c r="G50" s="396"/>
      <c r="I50" s="50"/>
    </row>
    <row r="51" spans="2:9" ht="62" x14ac:dyDescent="0.35">
      <c r="B51" s="414" t="s">
        <v>268</v>
      </c>
      <c r="C51" s="417" t="s">
        <v>238</v>
      </c>
      <c r="D51" s="417" t="s">
        <v>238</v>
      </c>
      <c r="E51" s="417" t="s">
        <v>238</v>
      </c>
      <c r="F51" s="409" t="s">
        <v>239</v>
      </c>
      <c r="G51" s="396"/>
      <c r="I51" s="50"/>
    </row>
    <row r="52" spans="2:9" ht="15.5" x14ac:dyDescent="0.35">
      <c r="G52" s="50"/>
      <c r="H52" s="50"/>
      <c r="I52" s="50"/>
    </row>
    <row r="53" spans="2:9" ht="15.5" x14ac:dyDescent="0.35">
      <c r="G53" s="50"/>
      <c r="H53" s="50"/>
      <c r="I53" s="50"/>
    </row>
    <row r="54" spans="2:9" ht="15.5" x14ac:dyDescent="0.35">
      <c r="G54" s="50"/>
      <c r="H54" s="50"/>
      <c r="I54" s="50"/>
    </row>
    <row r="55" spans="2:9" ht="15.5" x14ac:dyDescent="0.35">
      <c r="G55" s="50"/>
      <c r="H55" s="50"/>
      <c r="I55" s="50"/>
    </row>
    <row r="56" spans="2:9" ht="15.5" x14ac:dyDescent="0.35">
      <c r="G56" s="50"/>
      <c r="H56" s="50"/>
      <c r="I56" s="50"/>
    </row>
    <row r="57" spans="2:9" ht="15.5" x14ac:dyDescent="0.35">
      <c r="G57" s="50"/>
      <c r="H57" s="50"/>
      <c r="I57" s="50"/>
    </row>
    <row r="58" spans="2:9" ht="15.5" x14ac:dyDescent="0.35">
      <c r="G58" s="50"/>
      <c r="H58" s="50"/>
      <c r="I58" s="50"/>
    </row>
    <row r="59" spans="2:9" ht="15.5" x14ac:dyDescent="0.35">
      <c r="G59" s="50"/>
      <c r="H59" s="50"/>
      <c r="I59" s="50"/>
    </row>
    <row r="60" spans="2:9" ht="15.5" x14ac:dyDescent="0.35">
      <c r="G60" s="50"/>
      <c r="H60" s="50"/>
      <c r="I60" s="50"/>
    </row>
    <row r="61" spans="2:9" ht="15.5" x14ac:dyDescent="0.35">
      <c r="G61" s="50"/>
      <c r="H61" s="50"/>
      <c r="I61" s="50"/>
    </row>
    <row r="62" spans="2:9" ht="15.5" x14ac:dyDescent="0.35">
      <c r="G62" s="50"/>
      <c r="H62" s="50"/>
      <c r="I62" s="50"/>
    </row>
    <row r="63" spans="2:9" ht="15.5" x14ac:dyDescent="0.35">
      <c r="G63" s="50"/>
      <c r="H63" s="50"/>
      <c r="I63" s="50"/>
    </row>
    <row r="64" spans="2:9" ht="15.5" x14ac:dyDescent="0.35">
      <c r="G64" s="50"/>
      <c r="H64" s="50"/>
      <c r="I64" s="50"/>
    </row>
    <row r="65" spans="7:9" ht="15.5" x14ac:dyDescent="0.35">
      <c r="G65" s="50"/>
      <c r="H65" s="50"/>
      <c r="I65" s="50"/>
    </row>
    <row r="66" spans="7:9" ht="15.5" x14ac:dyDescent="0.35">
      <c r="G66" s="50"/>
      <c r="H66" s="50"/>
      <c r="I66" s="50"/>
    </row>
    <row r="67" spans="7:9" ht="15.5" x14ac:dyDescent="0.35">
      <c r="G67" s="50"/>
      <c r="H67" s="50"/>
      <c r="I67" s="50"/>
    </row>
    <row r="68" spans="7:9" ht="15.5" x14ac:dyDescent="0.35">
      <c r="G68" s="50"/>
      <c r="H68" s="50"/>
      <c r="I68" s="50"/>
    </row>
    <row r="69" spans="7:9" ht="15.5" x14ac:dyDescent="0.35">
      <c r="G69" s="50"/>
      <c r="H69" s="50"/>
      <c r="I69" s="50"/>
    </row>
    <row r="70" spans="7:9" ht="15.5" x14ac:dyDescent="0.35">
      <c r="G70" s="50"/>
      <c r="H70" s="50"/>
      <c r="I70" s="50"/>
    </row>
    <row r="71" spans="7:9" ht="15.5" x14ac:dyDescent="0.35">
      <c r="G71" s="50"/>
      <c r="H71" s="50"/>
      <c r="I71" s="50"/>
    </row>
    <row r="72" spans="7:9" ht="15.5" x14ac:dyDescent="0.35">
      <c r="G72" s="50"/>
      <c r="H72" s="50"/>
      <c r="I72" s="50"/>
    </row>
    <row r="73" spans="7:9" ht="15.5" x14ac:dyDescent="0.35">
      <c r="G73" s="50"/>
      <c r="H73" s="50"/>
      <c r="I73" s="50"/>
    </row>
    <row r="74" spans="7:9" ht="15.5" x14ac:dyDescent="0.35">
      <c r="G74" s="50"/>
      <c r="H74" s="50"/>
      <c r="I74" s="50"/>
    </row>
    <row r="75" spans="7:9" ht="15.5" x14ac:dyDescent="0.35">
      <c r="G75" s="50"/>
      <c r="H75" s="50"/>
      <c r="I75" s="50"/>
    </row>
    <row r="76" spans="7:9" ht="15.5" x14ac:dyDescent="0.35">
      <c r="G76" s="50"/>
      <c r="H76" s="50"/>
      <c r="I76" s="50"/>
    </row>
    <row r="77" spans="7:9" ht="15.5" x14ac:dyDescent="0.35">
      <c r="G77" s="50"/>
      <c r="H77" s="50"/>
      <c r="I77" s="50"/>
    </row>
    <row r="78" spans="7:9" ht="15.5" x14ac:dyDescent="0.35">
      <c r="G78" s="50"/>
      <c r="H78" s="50"/>
      <c r="I78" s="50"/>
    </row>
    <row r="79" spans="7:9" ht="15.5" x14ac:dyDescent="0.35">
      <c r="G79" s="50"/>
      <c r="H79" s="50"/>
      <c r="I79" s="50"/>
    </row>
    <row r="80" spans="7:9" ht="15.5" x14ac:dyDescent="0.35">
      <c r="G80" s="50"/>
      <c r="H80" s="50"/>
      <c r="I80" s="50"/>
    </row>
    <row r="81" spans="7:9" ht="15.5" x14ac:dyDescent="0.35">
      <c r="G81" s="50"/>
      <c r="H81" s="50"/>
      <c r="I81" s="50"/>
    </row>
    <row r="82" spans="7:9" ht="15.5" x14ac:dyDescent="0.35">
      <c r="G82" s="50"/>
      <c r="H82" s="50"/>
      <c r="I82" s="50"/>
    </row>
    <row r="83" spans="7:9" ht="15.5" x14ac:dyDescent="0.35">
      <c r="G83" s="50"/>
      <c r="H83" s="50"/>
      <c r="I83" s="50"/>
    </row>
    <row r="84" spans="7:9" ht="15.5" x14ac:dyDescent="0.35">
      <c r="G84" s="50"/>
      <c r="H84" s="50"/>
      <c r="I84" s="50"/>
    </row>
    <row r="85" spans="7:9" ht="15.5" x14ac:dyDescent="0.35">
      <c r="G85" s="50"/>
      <c r="H85" s="50"/>
      <c r="I85" s="50"/>
    </row>
    <row r="86" spans="7:9" ht="15.5" x14ac:dyDescent="0.35">
      <c r="G86" s="50"/>
      <c r="H86" s="50"/>
      <c r="I86" s="50"/>
    </row>
    <row r="87" spans="7:9" ht="15.5" x14ac:dyDescent="0.35">
      <c r="G87" s="50"/>
      <c r="H87" s="50"/>
      <c r="I87" s="50"/>
    </row>
    <row r="88" spans="7:9" ht="15.5" x14ac:dyDescent="0.35">
      <c r="G88" s="50"/>
      <c r="H88" s="50"/>
      <c r="I88" s="50"/>
    </row>
    <row r="89" spans="7:9" ht="15.5" x14ac:dyDescent="0.35">
      <c r="G89" s="50"/>
      <c r="H89" s="50"/>
      <c r="I89" s="50"/>
    </row>
    <row r="90" spans="7:9" ht="15.5" x14ac:dyDescent="0.35">
      <c r="G90" s="50"/>
      <c r="H90" s="50"/>
      <c r="I90" s="50"/>
    </row>
    <row r="91" spans="7:9" ht="15.5" x14ac:dyDescent="0.35">
      <c r="G91" s="50"/>
      <c r="H91" s="50"/>
      <c r="I91" s="50"/>
    </row>
    <row r="92" spans="7:9" ht="15.5" x14ac:dyDescent="0.35">
      <c r="G92" s="50"/>
      <c r="H92" s="50"/>
      <c r="I92" s="50"/>
    </row>
    <row r="93" spans="7:9" ht="15.5" x14ac:dyDescent="0.35">
      <c r="G93" s="50"/>
      <c r="H93" s="50"/>
      <c r="I93" s="50"/>
    </row>
    <row r="94" spans="7:9" ht="15.5" x14ac:dyDescent="0.35">
      <c r="G94" s="50"/>
      <c r="H94" s="50"/>
      <c r="I94" s="50"/>
    </row>
    <row r="95" spans="7:9" ht="15.5" x14ac:dyDescent="0.35">
      <c r="G95" s="50"/>
      <c r="H95" s="50"/>
      <c r="I95" s="50"/>
    </row>
    <row r="96" spans="7:9" ht="15.5" x14ac:dyDescent="0.35">
      <c r="G96" s="50"/>
      <c r="H96" s="50"/>
      <c r="I96" s="50"/>
    </row>
    <row r="97" spans="7:9" ht="15.5" x14ac:dyDescent="0.35">
      <c r="G97" s="50"/>
      <c r="H97" s="50"/>
      <c r="I97" s="50"/>
    </row>
    <row r="98" spans="7:9" ht="15.5" x14ac:dyDescent="0.35">
      <c r="G98" s="50"/>
      <c r="H98" s="50"/>
      <c r="I98" s="50"/>
    </row>
    <row r="99" spans="7:9" ht="15.5" x14ac:dyDescent="0.35">
      <c r="G99" s="50"/>
      <c r="H99" s="50"/>
      <c r="I99" s="50"/>
    </row>
    <row r="100" spans="7:9" ht="15.5" x14ac:dyDescent="0.35">
      <c r="G100" s="50"/>
      <c r="H100" s="50"/>
      <c r="I100" s="50"/>
    </row>
    <row r="101" spans="7:9" ht="15.5" x14ac:dyDescent="0.35">
      <c r="G101" s="50"/>
      <c r="H101" s="50"/>
      <c r="I101" s="50"/>
    </row>
    <row r="102" spans="7:9" ht="15.5" x14ac:dyDescent="0.35">
      <c r="G102" s="50"/>
      <c r="H102" s="50"/>
      <c r="I102" s="50"/>
    </row>
    <row r="103" spans="7:9" ht="15.5" x14ac:dyDescent="0.35">
      <c r="G103" s="50"/>
      <c r="H103" s="50"/>
      <c r="I103" s="50"/>
    </row>
    <row r="104" spans="7:9" ht="15.5" x14ac:dyDescent="0.35">
      <c r="G104" s="50"/>
      <c r="H104" s="50"/>
      <c r="I104" s="50"/>
    </row>
    <row r="105" spans="7:9" ht="15.5" x14ac:dyDescent="0.35">
      <c r="G105" s="50"/>
      <c r="H105" s="50"/>
      <c r="I105" s="50"/>
    </row>
    <row r="106" spans="7:9" ht="15.5" x14ac:dyDescent="0.35">
      <c r="G106" s="50"/>
      <c r="H106" s="50"/>
      <c r="I106" s="50"/>
    </row>
    <row r="107" spans="7:9" ht="15.5" x14ac:dyDescent="0.35">
      <c r="G107" s="50"/>
      <c r="H107" s="50"/>
      <c r="I107" s="50"/>
    </row>
    <row r="108" spans="7:9" ht="15.5" x14ac:dyDescent="0.35">
      <c r="G108" s="50"/>
      <c r="H108" s="50"/>
      <c r="I108" s="50"/>
    </row>
    <row r="109" spans="7:9" ht="15.5" x14ac:dyDescent="0.35">
      <c r="G109" s="50"/>
      <c r="H109" s="50"/>
      <c r="I109" s="50"/>
    </row>
    <row r="110" spans="7:9" ht="15.5" x14ac:dyDescent="0.35">
      <c r="G110" s="50"/>
      <c r="H110" s="50"/>
      <c r="I110" s="50"/>
    </row>
    <row r="111" spans="7:9" ht="15.5" x14ac:dyDescent="0.35">
      <c r="G111" s="50"/>
      <c r="H111" s="50"/>
      <c r="I111" s="50"/>
    </row>
    <row r="112" spans="7:9" ht="15.5" x14ac:dyDescent="0.35">
      <c r="G112" s="50"/>
      <c r="H112" s="50"/>
      <c r="I112" s="50"/>
    </row>
  </sheetData>
  <pageMargins left="0.7" right="0.7" top="0.98479166666666662" bottom="0.75" header="0.3" footer="0.3"/>
  <pageSetup scale="51" fitToHeight="0" orientation="landscape" r:id="rId1"/>
  <headerFooter>
    <oddHeader>&amp;C&amp;G</oddHeader>
    <oddFooter>&amp;L&amp;"Avenir LT Std 35 Light,Regular"&amp;12&amp;K000000FINAL November 24, 2020&amp;C&amp;"Avenir LT Std 35 Light,Regular"&amp;12Page &amp;P of &amp;N&amp;R&amp;"Avenir LT Std 35 Light,Regular"&amp;12&amp;K000000&amp;A</oddFooter>
  </headerFooter>
  <rowBreaks count="1" manualBreakCount="1">
    <brk id="23" max="16383" man="1"/>
  </rowBreak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'Defaults &lt;HIDE&gt;'!$B$11:$B$12</xm:f>
          </x14:formula1>
          <xm:sqref>C18:C21 G30:G51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BY32"/>
  <sheetViews>
    <sheetView showWhiteSpace="0" topLeftCell="A2" zoomScaleNormal="100" workbookViewId="0">
      <selection activeCell="A2" sqref="A2"/>
    </sheetView>
  </sheetViews>
  <sheetFormatPr defaultColWidth="30.54296875" defaultRowHeight="14.5" x14ac:dyDescent="0.35"/>
  <cols>
    <col min="1" max="1" width="30.54296875" style="2"/>
    <col min="2" max="31" width="30.54296875" style="2" customWidth="1"/>
    <col min="32" max="32" width="30.54296875" customWidth="1"/>
    <col min="33" max="33" width="30.54296875" style="2" customWidth="1"/>
    <col min="34" max="34" width="30.54296875" style="2" hidden="1" customWidth="1"/>
    <col min="35" max="40" width="30.54296875" style="2" customWidth="1"/>
    <col min="41" max="41" width="30.54296875" style="2" hidden="1" customWidth="1"/>
    <col min="42" max="56" width="30.54296875" style="2" customWidth="1"/>
    <col min="57" max="61" width="30.54296875" customWidth="1"/>
    <col min="62" max="62" width="30.54296875" hidden="1" customWidth="1"/>
    <col min="63" max="63" width="30.54296875" style="2" hidden="1" customWidth="1"/>
    <col min="64" max="68" width="30.54296875" hidden="1" customWidth="1"/>
    <col min="72" max="77" width="30.54296875" style="2" hidden="1" customWidth="1"/>
    <col min="78" max="16384" width="30.54296875" style="2"/>
  </cols>
  <sheetData>
    <row r="1" spans="1:71" hidden="1" x14ac:dyDescent="0.35">
      <c r="A1" s="3" t="s">
        <v>269</v>
      </c>
      <c r="B1" s="3" t="s">
        <v>270</v>
      </c>
      <c r="C1" s="3" t="s">
        <v>271</v>
      </c>
      <c r="D1" s="3" t="s">
        <v>272</v>
      </c>
      <c r="E1" s="3" t="s">
        <v>273</v>
      </c>
      <c r="F1" s="3" t="s">
        <v>274</v>
      </c>
      <c r="G1" s="3" t="s">
        <v>275</v>
      </c>
      <c r="H1" s="3" t="s">
        <v>276</v>
      </c>
      <c r="I1" s="3" t="s">
        <v>277</v>
      </c>
      <c r="J1" s="3" t="s">
        <v>278</v>
      </c>
      <c r="K1" s="3" t="s">
        <v>279</v>
      </c>
      <c r="L1" s="3" t="s">
        <v>280</v>
      </c>
      <c r="M1" s="3" t="s">
        <v>281</v>
      </c>
      <c r="N1" s="3" t="s">
        <v>282</v>
      </c>
      <c r="O1" s="3" t="s">
        <v>283</v>
      </c>
      <c r="P1" s="3" t="s">
        <v>284</v>
      </c>
      <c r="Q1" s="3" t="s">
        <v>285</v>
      </c>
      <c r="R1" s="3" t="s">
        <v>286</v>
      </c>
      <c r="S1" s="3" t="s">
        <v>287</v>
      </c>
      <c r="T1" s="3" t="s">
        <v>288</v>
      </c>
      <c r="U1" s="3" t="s">
        <v>289</v>
      </c>
      <c r="V1" s="3" t="s">
        <v>290</v>
      </c>
      <c r="W1" s="3" t="s">
        <v>291</v>
      </c>
      <c r="X1" s="3" t="s">
        <v>292</v>
      </c>
      <c r="Y1" s="3" t="s">
        <v>293</v>
      </c>
      <c r="Z1" s="3" t="s">
        <v>294</v>
      </c>
      <c r="AA1" s="3" t="s">
        <v>295</v>
      </c>
      <c r="AB1" s="3" t="s">
        <v>296</v>
      </c>
      <c r="AC1" s="3" t="s">
        <v>297</v>
      </c>
      <c r="AD1" s="3" t="s">
        <v>298</v>
      </c>
      <c r="AE1" s="3" t="s">
        <v>299</v>
      </c>
      <c r="AF1" s="3" t="s">
        <v>300</v>
      </c>
      <c r="AG1" s="4" t="s">
        <v>301</v>
      </c>
      <c r="AH1" s="4" t="s">
        <v>302</v>
      </c>
      <c r="AI1" s="16" t="s">
        <v>303</v>
      </c>
      <c r="AJ1" s="5" t="s">
        <v>304</v>
      </c>
      <c r="AK1" s="3" t="s">
        <v>305</v>
      </c>
      <c r="AL1" s="3" t="s">
        <v>306</v>
      </c>
      <c r="AM1" s="3" t="s">
        <v>307</v>
      </c>
      <c r="AN1" s="3" t="s">
        <v>308</v>
      </c>
      <c r="AO1" s="3" t="s">
        <v>309</v>
      </c>
      <c r="AP1" s="3" t="s">
        <v>310</v>
      </c>
      <c r="AQ1" s="3" t="s">
        <v>311</v>
      </c>
      <c r="AR1" s="3" t="s">
        <v>312</v>
      </c>
      <c r="AS1" s="3" t="s">
        <v>313</v>
      </c>
      <c r="AT1" s="3" t="s">
        <v>314</v>
      </c>
      <c r="AU1" s="3" t="s">
        <v>315</v>
      </c>
      <c r="AV1" s="3" t="s">
        <v>316</v>
      </c>
      <c r="AW1" s="3" t="s">
        <v>317</v>
      </c>
      <c r="AX1" s="3" t="s">
        <v>318</v>
      </c>
      <c r="AY1" s="3" t="s">
        <v>319</v>
      </c>
      <c r="AZ1" s="3" t="s">
        <v>320</v>
      </c>
      <c r="BA1" s="3" t="s">
        <v>321</v>
      </c>
      <c r="BB1" s="3" t="s">
        <v>322</v>
      </c>
      <c r="BC1" s="15" t="s">
        <v>323</v>
      </c>
      <c r="BD1" s="15" t="s">
        <v>324</v>
      </c>
      <c r="BE1" s="15" t="s">
        <v>325</v>
      </c>
      <c r="BF1" s="15" t="s">
        <v>326</v>
      </c>
      <c r="BG1" s="15" t="s">
        <v>327</v>
      </c>
      <c r="BH1" s="15" t="s">
        <v>328</v>
      </c>
      <c r="BI1" s="3" t="s">
        <v>329</v>
      </c>
      <c r="BJ1" s="15" t="s">
        <v>330</v>
      </c>
      <c r="BK1" s="15" t="s">
        <v>331</v>
      </c>
      <c r="BL1" s="15" t="s">
        <v>332</v>
      </c>
      <c r="BM1" s="15" t="s">
        <v>333</v>
      </c>
      <c r="BN1" s="15" t="s">
        <v>334</v>
      </c>
      <c r="BO1" s="15" t="s">
        <v>335</v>
      </c>
      <c r="BP1" s="15" t="s">
        <v>336</v>
      </c>
      <c r="BQ1" s="2"/>
      <c r="BR1" s="2"/>
      <c r="BS1" s="2"/>
    </row>
    <row r="2" spans="1:71" ht="63.75" customHeight="1" x14ac:dyDescent="0.35">
      <c r="A2" s="18" t="s">
        <v>337</v>
      </c>
      <c r="B2" s="18" t="s">
        <v>338</v>
      </c>
      <c r="C2" s="18" t="s">
        <v>339</v>
      </c>
      <c r="D2" s="18" t="s">
        <v>340</v>
      </c>
      <c r="E2" s="18" t="s">
        <v>341</v>
      </c>
      <c r="F2" s="18" t="s">
        <v>342</v>
      </c>
      <c r="G2" s="18" t="s">
        <v>343</v>
      </c>
      <c r="H2" s="18" t="s">
        <v>344</v>
      </c>
      <c r="I2" s="18" t="s">
        <v>345</v>
      </c>
      <c r="J2" s="19" t="s">
        <v>346</v>
      </c>
      <c r="K2" s="19" t="s">
        <v>347</v>
      </c>
      <c r="L2" s="18" t="s">
        <v>348</v>
      </c>
      <c r="M2" s="19" t="s">
        <v>349</v>
      </c>
      <c r="N2" s="14" t="s">
        <v>350</v>
      </c>
      <c r="O2" s="14" t="s">
        <v>351</v>
      </c>
      <c r="P2" s="14" t="s">
        <v>352</v>
      </c>
      <c r="Q2" s="14" t="s">
        <v>353</v>
      </c>
      <c r="R2" s="11" t="s">
        <v>354</v>
      </c>
      <c r="S2" s="11" t="s">
        <v>355</v>
      </c>
      <c r="T2" s="11" t="s">
        <v>356</v>
      </c>
      <c r="U2" s="11" t="s">
        <v>357</v>
      </c>
      <c r="V2" s="11" t="s">
        <v>358</v>
      </c>
      <c r="W2" s="11" t="s">
        <v>359</v>
      </c>
      <c r="X2" s="11" t="s">
        <v>360</v>
      </c>
      <c r="Y2" s="11" t="s">
        <v>361</v>
      </c>
      <c r="Z2" s="11" t="s">
        <v>362</v>
      </c>
      <c r="AA2" s="11" t="s">
        <v>363</v>
      </c>
      <c r="AB2" s="11" t="s">
        <v>364</v>
      </c>
      <c r="AC2" s="11" t="s">
        <v>365</v>
      </c>
      <c r="AD2" s="11" t="s">
        <v>366</v>
      </c>
      <c r="AE2" s="11" t="s">
        <v>367</v>
      </c>
      <c r="AF2" s="11" t="s">
        <v>368</v>
      </c>
      <c r="AG2" s="13" t="s">
        <v>177</v>
      </c>
      <c r="AH2" s="13" t="s">
        <v>369</v>
      </c>
      <c r="AI2" s="13" t="s">
        <v>370</v>
      </c>
      <c r="AJ2" s="11" t="s">
        <v>371</v>
      </c>
      <c r="AK2" s="11" t="s">
        <v>178</v>
      </c>
      <c r="AL2" s="11" t="s">
        <v>179</v>
      </c>
      <c r="AM2" s="11" t="s">
        <v>181</v>
      </c>
      <c r="AN2" s="11" t="s">
        <v>180</v>
      </c>
      <c r="AO2" s="11" t="s">
        <v>372</v>
      </c>
      <c r="AP2" s="12" t="s">
        <v>373</v>
      </c>
      <c r="AQ2" s="12" t="s">
        <v>374</v>
      </c>
      <c r="AR2" s="12" t="s">
        <v>375</v>
      </c>
      <c r="AS2" s="11" t="s">
        <v>376</v>
      </c>
      <c r="AT2" s="9" t="s">
        <v>377</v>
      </c>
      <c r="AU2" s="9" t="s">
        <v>378</v>
      </c>
      <c r="AV2" s="9" t="s">
        <v>379</v>
      </c>
      <c r="AW2" s="9" t="s">
        <v>380</v>
      </c>
      <c r="AX2" s="9" t="s">
        <v>381</v>
      </c>
      <c r="AY2" s="9" t="s">
        <v>382</v>
      </c>
      <c r="AZ2" s="9" t="s">
        <v>383</v>
      </c>
      <c r="BA2" s="9" t="s">
        <v>384</v>
      </c>
      <c r="BB2" s="9" t="s">
        <v>385</v>
      </c>
      <c r="BC2" s="10" t="s">
        <v>386</v>
      </c>
      <c r="BD2" s="10" t="s">
        <v>387</v>
      </c>
      <c r="BE2" s="10" t="s">
        <v>388</v>
      </c>
      <c r="BF2" s="10" t="s">
        <v>389</v>
      </c>
      <c r="BG2" s="10" t="s">
        <v>390</v>
      </c>
      <c r="BH2" s="10" t="s">
        <v>391</v>
      </c>
      <c r="BI2" s="9" t="s">
        <v>392</v>
      </c>
      <c r="BJ2" s="8" t="s">
        <v>393</v>
      </c>
      <c r="BK2" s="8" t="s">
        <v>394</v>
      </c>
      <c r="BL2" s="8" t="s">
        <v>395</v>
      </c>
      <c r="BM2" s="8" t="s">
        <v>396</v>
      </c>
      <c r="BN2" s="8" t="s">
        <v>397</v>
      </c>
      <c r="BO2" s="8" t="s">
        <v>398</v>
      </c>
      <c r="BP2" s="8" t="s">
        <v>399</v>
      </c>
      <c r="BQ2" s="2"/>
      <c r="BR2" s="2"/>
      <c r="BS2" s="2"/>
    </row>
    <row r="3" spans="1:71" x14ac:dyDescent="0.35">
      <c r="A3" s="2" t="s">
        <v>400</v>
      </c>
      <c r="B3" s="2" t="s">
        <v>2</v>
      </c>
      <c r="D3" s="2">
        <f>'Project Info'!E22</f>
        <v>0</v>
      </c>
      <c r="G3" s="2">
        <f>'Project Info'!E24</f>
        <v>0</v>
      </c>
      <c r="I3" s="6"/>
      <c r="J3" s="6"/>
      <c r="K3" s="6"/>
      <c r="L3" s="6">
        <f>'Project Info'!E34</f>
        <v>0</v>
      </c>
      <c r="M3" s="6"/>
      <c r="N3" s="2">
        <f>ROUND('Project Info'!E33,0)</f>
        <v>0</v>
      </c>
      <c r="O3" s="2">
        <f>ROUND('Project Info'!E30,0)</f>
        <v>0</v>
      </c>
      <c r="Q3" s="2">
        <f>ROUND('Project Info'!E32,0)</f>
        <v>0</v>
      </c>
      <c r="R3" s="17">
        <v>43742</v>
      </c>
      <c r="S3" s="7">
        <f>'Project Info'!E35</f>
        <v>0</v>
      </c>
      <c r="T3" s="7" t="e">
        <f>ROUND('GHG Summary'!C20,0)</f>
        <v>#VALUE!</v>
      </c>
      <c r="AA3" s="7" t="e">
        <f>ROUND('Co-benefits Summary'!E19,0)</f>
        <v>#VALUE!</v>
      </c>
      <c r="AB3" s="7" t="e">
        <f>ROUND('Co-benefits Summary'!E21,0)</f>
        <v>#VALUE!</v>
      </c>
      <c r="AC3" s="7" t="e">
        <f>ROUND('Co-benefits Summary'!E20,0)</f>
        <v>#VALUE!</v>
      </c>
      <c r="AD3" s="7" t="e">
        <f>ROUND('Co-benefits Summary'!D19,0)</f>
        <v>#VALUE!</v>
      </c>
      <c r="AE3" s="7" t="e">
        <f>ROUND('Co-benefits Summary'!D21,0)</f>
        <v>#VALUE!</v>
      </c>
      <c r="AF3" s="7" t="e">
        <f>ROUND('Co-benefits Summary'!D20,0)</f>
        <v>#VALUE!</v>
      </c>
      <c r="AG3" s="7" t="e">
        <f>ROUND('Co-benefits Summary'!C13,0)</f>
        <v>#VALUE!</v>
      </c>
      <c r="AJ3" s="7"/>
      <c r="AK3" s="7" t="e">
        <f>ROUND('Co-benefits Summary'!C14,0)</f>
        <v>#VALUE!</v>
      </c>
      <c r="AL3" s="7" t="e">
        <f>ROUND('Co-benefits Summary'!C15,0)</f>
        <v>#VALUE!</v>
      </c>
      <c r="AM3" s="7" t="e">
        <f>ROUND('Co-benefits Summary'!C17,0)</f>
        <v>#VALUE!</v>
      </c>
      <c r="AN3" s="7" t="e">
        <f>ROUND('Co-benefits Summary'!C16,0)</f>
        <v>#VALUE!</v>
      </c>
      <c r="BC3">
        <f>IF(Table13[[#This Row],[Benefits Criteria Table
Step 1: Disadvantaged Community? (Y/N)]]="Yes",Table13[[#This Row],[Count]],0)</f>
        <v>0</v>
      </c>
      <c r="BD3">
        <f>IF(Table13[[#This Row],[Benefits Criteria Table
Step 1: Disadvantaged Community? (Y/N)]]="Yes",Table13[[#This Row],[Total GGRF Funding Amount from this Program ($)]],0)</f>
        <v>0</v>
      </c>
      <c r="BE3">
        <f>IF(Table13[[#This Row],[Benefits Criteria Table
Step 1: Low-income Community or Low-income Household? (Y/N)]]="Yes",Table13[[#This Row],[Count]],0)</f>
        <v>0</v>
      </c>
      <c r="BF3">
        <f>IF(Table13[[#This Row],[Benefits Criteria Table
Step 1: Low-income Community or Low-income Household? (Y/N)]]="Yes",Table13[[#This Row],[Total GGRF Funding Amount from this Program ($)]],0)</f>
        <v>0</v>
      </c>
      <c r="BG3">
        <f>IF(Table13[[#This Row],[Benefits Criteria Table
Step 1: Low-income 1/2-mile Buffer Region? (Y/N)]]="Yes",Table13[[#This Row],[Count]],0)</f>
        <v>0</v>
      </c>
      <c r="BH3">
        <f>IF(Table13[[#This Row],[Benefits Criteria Table
Step 1: Low-income 1/2-mile Buffer Region? (Y/N)]]="Yes",Table13[[#This Row],[Total GGRF Funding Amount from this Program ($)]],0)</f>
        <v>0</v>
      </c>
      <c r="BI3" s="2"/>
      <c r="BJ3" t="str">
        <f>IF(Table13[[#This Row],[Benefits Criteria Table
Step 1: Disadvantaged Community? (Y/N)]]="YES",IF(Table13[[#This Row],[Select a Priority Population]]="Disadvantaged Community",Table13[[#This Row],[Count]],0),"")</f>
        <v/>
      </c>
      <c r="BK3" t="str">
        <f>IF(Table13[[#This Row],[Benefits Criteria Table
Step 1: Disadvantaged Community? (Y/N)]]="YES",IF(Table13[[#This Row],[Select a Priority Population]]="Disadvantaged Community",Table13[[#This Row],[Qualifying Disadvantaged Community Benefit Amount ($)]],0),"")</f>
        <v/>
      </c>
      <c r="BL3">
        <f>IF(Table13[[#This Row],[Benefits Criteria Table
Step 1: Low-income Community or Low-income Household? (Y/N)]]="Yes",IF(Table13[[#This Row],[Select a Priority Population]]="Low-income Community",Table13[[#This Row],[Count]],0),0)</f>
        <v>0</v>
      </c>
      <c r="BM3">
        <f>IF(Table13[[#This Row],[Benefits Criteria Table
Step 1: Low-income Community or Low-income Household? (Y/N)]]="Yes",IF(Table13[[#This Row],[Select a Priority Population]]="Low-income Community",Table13[[#This Row],[Total GGRF Funding Amount from this Program ($)]],0),0)</f>
        <v>0</v>
      </c>
      <c r="BN3">
        <f>IF(Table13[[#This Row],[Benefits Criteria Table
Step 1: Low-income 1/2-mile Buffer Region? (Y/N)]]="Yes",IF(Table13[[#This Row],[Select a Priority Population]]="1/2 Mile Buffer Zone",Table13[[#This Row],[Count]],0),0)</f>
        <v>0</v>
      </c>
      <c r="BO3">
        <f>IF(Table13[[#This Row],[Benefits Criteria Table
Step 1: Low-income 1/2-mile Buffer Region? (Y/N)]]="Yes",IF(Table13[[#This Row],[Select a Priority Population]]="1/2 Mile Buffer Zone",Table13[[#This Row],[Total GGRF Funding Amount from this Program ($)]],0),0)</f>
        <v>0</v>
      </c>
      <c r="BP3">
        <f>IF(ISBLANK(Table13[[#This Row],[Project ID]]), 0, 1)</f>
        <v>0</v>
      </c>
      <c r="BQ3" s="2"/>
      <c r="BR3" s="2"/>
      <c r="BS3" s="2"/>
    </row>
    <row r="4" spans="1:71" hidden="1" x14ac:dyDescent="0.35">
      <c r="G4" s="2" t="str">
        <f>'Project Info'!E25</f>
        <v>To be completed by CEC</v>
      </c>
      <c r="I4" s="6"/>
      <c r="J4" s="6"/>
      <c r="K4" s="6"/>
      <c r="L4" s="6">
        <f>'Project Info'!E35</f>
        <v>0</v>
      </c>
      <c r="M4" s="6"/>
      <c r="N4" s="2">
        <f>ROUND('Project Info'!E34,0)</f>
        <v>0</v>
      </c>
      <c r="O4" s="2">
        <f>ROUND('Project Info'!E31,0)</f>
        <v>0</v>
      </c>
      <c r="Q4" s="2">
        <f>ROUND('Project Info'!E33,0)</f>
        <v>0</v>
      </c>
      <c r="S4" s="7">
        <f>'Project Info'!E36</f>
        <v>0</v>
      </c>
      <c r="T4" s="7" t="e">
        <f>ROUND('GHG Summary'!C21,0)</f>
        <v>#VALUE!</v>
      </c>
      <c r="AA4" s="7" t="e">
        <f>ROUND('Co-benefits Summary'!E20,0)</f>
        <v>#VALUE!</v>
      </c>
      <c r="AB4" s="7" t="e">
        <f>ROUND('Co-benefits Summary'!E22,0)</f>
        <v>#VALUE!</v>
      </c>
      <c r="AC4" s="7" t="e">
        <f>ROUND('Co-benefits Summary'!E21,0)</f>
        <v>#VALUE!</v>
      </c>
      <c r="AD4" s="7" t="e">
        <f>ROUND('Co-benefits Summary'!D20,0)</f>
        <v>#VALUE!</v>
      </c>
      <c r="AE4" s="7" t="e">
        <f>ROUND('Co-benefits Summary'!D22,0)</f>
        <v>#VALUE!</v>
      </c>
      <c r="AF4" s="7" t="e">
        <f>ROUND('Co-benefits Summary'!D21,0)</f>
        <v>#VALUE!</v>
      </c>
      <c r="AG4" s="7" t="e">
        <f>ROUND('Co-benefits Summary'!C14,0)</f>
        <v>#VALUE!</v>
      </c>
      <c r="AJ4" s="7" t="e">
        <f>ROUND('Co-benefits Summary'!C15,0)</f>
        <v>#VALUE!</v>
      </c>
      <c r="AK4" s="7" t="e">
        <f>ROUND('Co-benefits Summary'!C15,0)</f>
        <v>#VALUE!</v>
      </c>
      <c r="AL4" s="7" t="e">
        <f>ROUND('Co-benefits Summary'!C16,0)</f>
        <v>#VALUE!</v>
      </c>
      <c r="AM4" s="7" t="e">
        <f>ROUND('Co-benefits Summary'!C18,0)</f>
        <v>#VALUE!</v>
      </c>
      <c r="AN4" s="7" t="e">
        <f>ROUND('Co-benefits Summary'!C17,0)</f>
        <v>#VALUE!</v>
      </c>
      <c r="BC4">
        <f>IF(Table13[[#This Row],[Benefits Criteria Table
Step 1: Disadvantaged Community? (Y/N)]]="Yes",Table13[[#This Row],[Count]],0)</f>
        <v>0</v>
      </c>
      <c r="BD4">
        <f>IF(Table13[[#This Row],[Benefits Criteria Table
Step 1: Disadvantaged Community? (Y/N)]]="Yes",Table13[[#This Row],[Total GGRF Funding Amount from this Program ($)]],0)</f>
        <v>0</v>
      </c>
      <c r="BE4">
        <f>IF(Table13[[#This Row],[Benefits Criteria Table
Step 1: Low-income Community or Low-income Household? (Y/N)]]="Yes",Table13[[#This Row],[Count]],0)</f>
        <v>0</v>
      </c>
      <c r="BF4">
        <f>IF(Table13[[#This Row],[Benefits Criteria Table
Step 1: Low-income Community or Low-income Household? (Y/N)]]="Yes",Table13[[#This Row],[Total GGRF Funding Amount from this Program ($)]],0)</f>
        <v>0</v>
      </c>
      <c r="BG4">
        <f>IF(Table13[[#This Row],[Benefits Criteria Table
Step 1: Low-income 1/2-mile Buffer Region? (Y/N)]]="Yes",Table13[[#This Row],[Count]],0)</f>
        <v>0</v>
      </c>
      <c r="BH4">
        <f>IF(Table13[[#This Row],[Benefits Criteria Table
Step 1: Low-income 1/2-mile Buffer Region? (Y/N)]]="Yes",Table13[[#This Row],[Total GGRF Funding Amount from this Program ($)]],0)</f>
        <v>0</v>
      </c>
      <c r="BI4" s="2"/>
      <c r="BJ4" t="str">
        <f>IF(Table13[[#This Row],[Benefits Criteria Table
Step 1: Disadvantaged Community? (Y/N)]]="YES",IF(Table13[[#This Row],[Select a Priority Population]]="Disadvantaged Community",Table13[[#This Row],[Count]],0),"")</f>
        <v/>
      </c>
      <c r="BK4" t="str">
        <f>IF(Table13[[#This Row],[Benefits Criteria Table
Step 1: Disadvantaged Community? (Y/N)]]="YES",IF(Table13[[#This Row],[Select a Priority Population]]="Disadvantaged Community",Table13[[#This Row],[Qualifying Disadvantaged Community Benefit Amount ($)]],0),"")</f>
        <v/>
      </c>
      <c r="BL4">
        <f>IF(Table13[[#This Row],[Benefits Criteria Table
Step 1: Low-income Community or Low-income Household? (Y/N)]]="Yes",IF(Table13[[#This Row],[Select a Priority Population]]="Low-income Community",Table13[[#This Row],[Count]],0),0)</f>
        <v>0</v>
      </c>
      <c r="BM4">
        <f>IF(Table13[[#This Row],[Benefits Criteria Table
Step 1: Low-income Community or Low-income Household? (Y/N)]]="Yes",IF(Table13[[#This Row],[Select a Priority Population]]="Low-income Community",Table13[[#This Row],[Total GGRF Funding Amount from this Program ($)]],0),0)</f>
        <v>0</v>
      </c>
      <c r="BN4">
        <f>IF(Table13[[#This Row],[Benefits Criteria Table
Step 1: Low-income 1/2-mile Buffer Region? (Y/N)]]="Yes",IF(Table13[[#This Row],[Select a Priority Population]]="1/2 Mile Buffer Zone",Table13[[#This Row],[Count]],0),0)</f>
        <v>0</v>
      </c>
      <c r="BO4">
        <f>IF(Table13[[#This Row],[Benefits Criteria Table
Step 1: Low-income 1/2-mile Buffer Region? (Y/N)]]="Yes",IF(Table13[[#This Row],[Select a Priority Population]]="1/2 Mile Buffer Zone",Table13[[#This Row],[Total GGRF Funding Amount from this Program ($)]],0),0)</f>
        <v>0</v>
      </c>
      <c r="BP4">
        <f>IF(ISBLANK(Table13[[#This Row],[Project ID]]), 0, 1)</f>
        <v>0</v>
      </c>
      <c r="BQ4" s="2"/>
      <c r="BR4" s="2"/>
      <c r="BS4" s="2"/>
    </row>
    <row r="5" spans="1:71" hidden="1" x14ac:dyDescent="0.35">
      <c r="G5" s="2">
        <f>'Project Info'!E26</f>
        <v>0</v>
      </c>
      <c r="I5" s="6"/>
      <c r="J5" s="6"/>
      <c r="K5" s="6"/>
      <c r="L5" s="6">
        <f>'Project Info'!E36</f>
        <v>0</v>
      </c>
      <c r="M5" s="6"/>
      <c r="N5" s="2">
        <f>ROUND('Project Info'!E35,0)</f>
        <v>0</v>
      </c>
      <c r="O5" s="2">
        <f>ROUND('Project Info'!E32,0)</f>
        <v>0</v>
      </c>
      <c r="Q5" s="2">
        <f>ROUND('Project Info'!E34,0)</f>
        <v>0</v>
      </c>
      <c r="S5" s="7">
        <f>'Project Info'!E37</f>
        <v>0</v>
      </c>
      <c r="T5" s="7" t="e">
        <f>ROUND('GHG Summary'!C22,0)</f>
        <v>#VALUE!</v>
      </c>
      <c r="AA5" s="7" t="e">
        <f>ROUND('Co-benefits Summary'!E21,0)</f>
        <v>#VALUE!</v>
      </c>
      <c r="AB5" s="7" t="e">
        <f>ROUND('Co-benefits Summary'!E23,0)</f>
        <v>#VALUE!</v>
      </c>
      <c r="AC5" s="7" t="e">
        <f>ROUND('Co-benefits Summary'!E22,0)</f>
        <v>#VALUE!</v>
      </c>
      <c r="AD5" s="7" t="e">
        <f>ROUND('Co-benefits Summary'!D21,0)</f>
        <v>#VALUE!</v>
      </c>
      <c r="AE5" s="7">
        <f>ROUND('Co-benefits Summary'!D23,0)</f>
        <v>0</v>
      </c>
      <c r="AF5" s="7" t="e">
        <f>ROUND('Co-benefits Summary'!D22,0)</f>
        <v>#VALUE!</v>
      </c>
      <c r="AG5" s="7" t="e">
        <f>ROUND('Co-benefits Summary'!C15,0)</f>
        <v>#VALUE!</v>
      </c>
      <c r="AJ5" s="7" t="e">
        <f>ROUND('Co-benefits Summary'!C16,0)</f>
        <v>#VALUE!</v>
      </c>
      <c r="AK5" s="7" t="e">
        <f>ROUND('Co-benefits Summary'!C16,0)</f>
        <v>#VALUE!</v>
      </c>
      <c r="AL5" s="7" t="e">
        <f>ROUND('Co-benefits Summary'!C17,0)</f>
        <v>#VALUE!</v>
      </c>
      <c r="AM5" s="7" t="e">
        <f>ROUND('Co-benefits Summary'!C19,0)</f>
        <v>#VALUE!</v>
      </c>
      <c r="AN5" s="7" t="e">
        <f>ROUND('Co-benefits Summary'!C18,0)</f>
        <v>#VALUE!</v>
      </c>
      <c r="BC5">
        <f>IF(Table13[[#This Row],[Benefits Criteria Table
Step 1: Disadvantaged Community? (Y/N)]]="Yes",Table13[[#This Row],[Count]],0)</f>
        <v>0</v>
      </c>
      <c r="BD5">
        <f>IF(Table13[[#This Row],[Benefits Criteria Table
Step 1: Disadvantaged Community? (Y/N)]]="Yes",Table13[[#This Row],[Total GGRF Funding Amount from this Program ($)]],0)</f>
        <v>0</v>
      </c>
      <c r="BE5">
        <f>IF(Table13[[#This Row],[Benefits Criteria Table
Step 1: Low-income Community or Low-income Household? (Y/N)]]="Yes",Table13[[#This Row],[Count]],0)</f>
        <v>0</v>
      </c>
      <c r="BF5">
        <f>IF(Table13[[#This Row],[Benefits Criteria Table
Step 1: Low-income Community or Low-income Household? (Y/N)]]="Yes",Table13[[#This Row],[Total GGRF Funding Amount from this Program ($)]],0)</f>
        <v>0</v>
      </c>
      <c r="BG5">
        <f>IF(Table13[[#This Row],[Benefits Criteria Table
Step 1: Low-income 1/2-mile Buffer Region? (Y/N)]]="Yes",Table13[[#This Row],[Count]],0)</f>
        <v>0</v>
      </c>
      <c r="BH5">
        <f>IF(Table13[[#This Row],[Benefits Criteria Table
Step 1: Low-income 1/2-mile Buffer Region? (Y/N)]]="Yes",Table13[[#This Row],[Total GGRF Funding Amount from this Program ($)]],0)</f>
        <v>0</v>
      </c>
      <c r="BI5" s="2"/>
      <c r="BJ5" t="str">
        <f>IF(Table13[[#This Row],[Benefits Criteria Table
Step 1: Disadvantaged Community? (Y/N)]]="YES",IF(Table13[[#This Row],[Select a Priority Population]]="Disadvantaged Community",Table13[[#This Row],[Count]],0),"")</f>
        <v/>
      </c>
      <c r="BK5" t="str">
        <f>IF(Table13[[#This Row],[Benefits Criteria Table
Step 1: Disadvantaged Community? (Y/N)]]="YES",IF(Table13[[#This Row],[Select a Priority Population]]="Disadvantaged Community",Table13[[#This Row],[Qualifying Disadvantaged Community Benefit Amount ($)]],0),"")</f>
        <v/>
      </c>
      <c r="BL5">
        <f>IF(Table13[[#This Row],[Benefits Criteria Table
Step 1: Low-income Community or Low-income Household? (Y/N)]]="Yes",IF(Table13[[#This Row],[Select a Priority Population]]="Low-income Community",Table13[[#This Row],[Count]],0),0)</f>
        <v>0</v>
      </c>
      <c r="BM5">
        <f>IF(Table13[[#This Row],[Benefits Criteria Table
Step 1: Low-income Community or Low-income Household? (Y/N)]]="Yes",IF(Table13[[#This Row],[Select a Priority Population]]="Low-income Community",Table13[[#This Row],[Total GGRF Funding Amount from this Program ($)]],0),0)</f>
        <v>0</v>
      </c>
      <c r="BN5">
        <f>IF(Table13[[#This Row],[Benefits Criteria Table
Step 1: Low-income 1/2-mile Buffer Region? (Y/N)]]="Yes",IF(Table13[[#This Row],[Select a Priority Population]]="1/2 Mile Buffer Zone",Table13[[#This Row],[Count]],0),0)</f>
        <v>0</v>
      </c>
      <c r="BO5">
        <f>IF(Table13[[#This Row],[Benefits Criteria Table
Step 1: Low-income 1/2-mile Buffer Region? (Y/N)]]="Yes",IF(Table13[[#This Row],[Select a Priority Population]]="1/2 Mile Buffer Zone",Table13[[#This Row],[Total GGRF Funding Amount from this Program ($)]],0),0)</f>
        <v>0</v>
      </c>
      <c r="BP5">
        <f>IF(ISBLANK(Table13[[#This Row],[Project ID]]), 0, 1)</f>
        <v>0</v>
      </c>
      <c r="BQ5" s="2"/>
      <c r="BR5" s="2"/>
      <c r="BS5" s="2"/>
    </row>
    <row r="6" spans="1:71" hidden="1" x14ac:dyDescent="0.35">
      <c r="G6" s="2">
        <f>'Project Info'!E27</f>
        <v>0</v>
      </c>
      <c r="I6" s="6"/>
      <c r="J6" s="6"/>
      <c r="K6" s="6"/>
      <c r="L6" s="6">
        <f>'Project Info'!E37</f>
        <v>0</v>
      </c>
      <c r="M6" s="6"/>
      <c r="N6" s="2">
        <f>ROUND('Project Info'!E36,0)</f>
        <v>0</v>
      </c>
      <c r="O6" s="2">
        <f>ROUND('Project Info'!E33,0)</f>
        <v>0</v>
      </c>
      <c r="Q6" s="2">
        <f>ROUND('Project Info'!E35,0)</f>
        <v>0</v>
      </c>
      <c r="S6" s="7">
        <f>'Project Info'!E38</f>
        <v>0</v>
      </c>
      <c r="T6" s="7" t="e">
        <f>ROUND('GHG Summary'!C23,0)</f>
        <v>#VALUE!</v>
      </c>
      <c r="AA6" s="7" t="e">
        <f>ROUND('Co-benefits Summary'!E22,0)</f>
        <v>#VALUE!</v>
      </c>
      <c r="AB6" s="7">
        <f>ROUND('Co-benefits Summary'!E24,0)</f>
        <v>0</v>
      </c>
      <c r="AC6" s="7" t="e">
        <f>ROUND('Co-benefits Summary'!E23,0)</f>
        <v>#VALUE!</v>
      </c>
      <c r="AD6" s="7" t="e">
        <f>ROUND('Co-benefits Summary'!D22,0)</f>
        <v>#VALUE!</v>
      </c>
      <c r="AE6" s="7">
        <f>ROUND('Co-benefits Summary'!D24,0)</f>
        <v>0</v>
      </c>
      <c r="AF6" s="7">
        <f>ROUND('Co-benefits Summary'!D23,0)</f>
        <v>0</v>
      </c>
      <c r="AG6" s="7" t="e">
        <f>ROUND('Co-benefits Summary'!C16,0)</f>
        <v>#VALUE!</v>
      </c>
      <c r="AJ6" s="7" t="e">
        <f>ROUND('Co-benefits Summary'!C17,0)</f>
        <v>#VALUE!</v>
      </c>
      <c r="AK6" s="7" t="e">
        <f>ROUND('Co-benefits Summary'!C17,0)</f>
        <v>#VALUE!</v>
      </c>
      <c r="AL6" s="7" t="e">
        <f>ROUND('Co-benefits Summary'!C18,0)</f>
        <v>#VALUE!</v>
      </c>
      <c r="AM6" s="7" t="e">
        <f>ROUND('Co-benefits Summary'!C20,0)</f>
        <v>#VALUE!</v>
      </c>
      <c r="AN6" s="7" t="e">
        <f>ROUND('Co-benefits Summary'!C19,0)</f>
        <v>#VALUE!</v>
      </c>
      <c r="BC6">
        <f>IF(Table13[[#This Row],[Benefits Criteria Table
Step 1: Disadvantaged Community? (Y/N)]]="Yes",Table13[[#This Row],[Count]],0)</f>
        <v>0</v>
      </c>
      <c r="BD6">
        <f>IF(Table13[[#This Row],[Benefits Criteria Table
Step 1: Disadvantaged Community? (Y/N)]]="Yes",Table13[[#This Row],[Total GGRF Funding Amount from this Program ($)]],0)</f>
        <v>0</v>
      </c>
      <c r="BE6">
        <f>IF(Table13[[#This Row],[Benefits Criteria Table
Step 1: Low-income Community or Low-income Household? (Y/N)]]="Yes",Table13[[#This Row],[Count]],0)</f>
        <v>0</v>
      </c>
      <c r="BF6">
        <f>IF(Table13[[#This Row],[Benefits Criteria Table
Step 1: Low-income Community or Low-income Household? (Y/N)]]="Yes",Table13[[#This Row],[Total GGRF Funding Amount from this Program ($)]],0)</f>
        <v>0</v>
      </c>
      <c r="BG6">
        <f>IF(Table13[[#This Row],[Benefits Criteria Table
Step 1: Low-income 1/2-mile Buffer Region? (Y/N)]]="Yes",Table13[[#This Row],[Count]],0)</f>
        <v>0</v>
      </c>
      <c r="BH6">
        <f>IF(Table13[[#This Row],[Benefits Criteria Table
Step 1: Low-income 1/2-mile Buffer Region? (Y/N)]]="Yes",Table13[[#This Row],[Total GGRF Funding Amount from this Program ($)]],0)</f>
        <v>0</v>
      </c>
      <c r="BI6" s="2"/>
      <c r="BJ6" t="str">
        <f>IF(Table13[[#This Row],[Benefits Criteria Table
Step 1: Disadvantaged Community? (Y/N)]]="YES",IF(Table13[[#This Row],[Select a Priority Population]]="Disadvantaged Community",Table13[[#This Row],[Count]],0),"")</f>
        <v/>
      </c>
      <c r="BK6" t="str">
        <f>IF(Table13[[#This Row],[Benefits Criteria Table
Step 1: Disadvantaged Community? (Y/N)]]="YES",IF(Table13[[#This Row],[Select a Priority Population]]="Disadvantaged Community",Table13[[#This Row],[Qualifying Disadvantaged Community Benefit Amount ($)]],0),"")</f>
        <v/>
      </c>
      <c r="BL6">
        <f>IF(Table13[[#This Row],[Benefits Criteria Table
Step 1: Low-income Community or Low-income Household? (Y/N)]]="Yes",IF(Table13[[#This Row],[Select a Priority Population]]="Low-income Community",Table13[[#This Row],[Count]],0),0)</f>
        <v>0</v>
      </c>
      <c r="BM6">
        <f>IF(Table13[[#This Row],[Benefits Criteria Table
Step 1: Low-income Community or Low-income Household? (Y/N)]]="Yes",IF(Table13[[#This Row],[Select a Priority Population]]="Low-income Community",Table13[[#This Row],[Total GGRF Funding Amount from this Program ($)]],0),0)</f>
        <v>0</v>
      </c>
      <c r="BN6">
        <f>IF(Table13[[#This Row],[Benefits Criteria Table
Step 1: Low-income 1/2-mile Buffer Region? (Y/N)]]="Yes",IF(Table13[[#This Row],[Select a Priority Population]]="1/2 Mile Buffer Zone",Table13[[#This Row],[Count]],0),0)</f>
        <v>0</v>
      </c>
      <c r="BO6">
        <f>IF(Table13[[#This Row],[Benefits Criteria Table
Step 1: Low-income 1/2-mile Buffer Region? (Y/N)]]="Yes",IF(Table13[[#This Row],[Select a Priority Population]]="1/2 Mile Buffer Zone",Table13[[#This Row],[Total GGRF Funding Amount from this Program ($)]],0),0)</f>
        <v>0</v>
      </c>
      <c r="BP6">
        <f>IF(ISBLANK(Table13[[#This Row],[Project ID]]), 0, 1)</f>
        <v>0</v>
      </c>
      <c r="BQ6" s="2"/>
      <c r="BR6" s="2"/>
      <c r="BS6" s="2"/>
    </row>
    <row r="7" spans="1:71" hidden="1" x14ac:dyDescent="0.35">
      <c r="G7" s="2">
        <f>'Project Info'!E28</f>
        <v>0</v>
      </c>
      <c r="I7" s="6"/>
      <c r="J7" s="6"/>
      <c r="K7" s="6"/>
      <c r="L7" s="6">
        <f>'Project Info'!E38</f>
        <v>0</v>
      </c>
      <c r="M7" s="6"/>
      <c r="N7" s="2">
        <f>ROUND('Project Info'!E37,0)</f>
        <v>0</v>
      </c>
      <c r="O7" s="2">
        <f>ROUND('Project Info'!E34,0)</f>
        <v>0</v>
      </c>
      <c r="Q7" s="2">
        <f>ROUND('Project Info'!E36,0)</f>
        <v>0</v>
      </c>
      <c r="S7" s="7">
        <f>'Project Info'!E39</f>
        <v>0</v>
      </c>
      <c r="T7" s="7">
        <f>ROUND('GHG Summary'!C24,0)</f>
        <v>0</v>
      </c>
      <c r="AA7" s="7" t="e">
        <f>ROUND('Co-benefits Summary'!E23,0)</f>
        <v>#VALUE!</v>
      </c>
      <c r="AB7" s="7">
        <f>ROUND('Co-benefits Summary'!E25,0)</f>
        <v>0</v>
      </c>
      <c r="AC7" s="7">
        <f>ROUND('Co-benefits Summary'!E24,0)</f>
        <v>0</v>
      </c>
      <c r="AD7" s="7">
        <f>ROUND('Co-benefits Summary'!D23,0)</f>
        <v>0</v>
      </c>
      <c r="AE7" s="7">
        <f>ROUND('Co-benefits Summary'!D25,0)</f>
        <v>0</v>
      </c>
      <c r="AF7" s="7">
        <f>ROUND('Co-benefits Summary'!D24,0)</f>
        <v>0</v>
      </c>
      <c r="AG7" s="7" t="e">
        <f>ROUND('Co-benefits Summary'!C17,0)</f>
        <v>#VALUE!</v>
      </c>
      <c r="AJ7" s="7" t="e">
        <f>ROUND('Co-benefits Summary'!C18,0)</f>
        <v>#VALUE!</v>
      </c>
      <c r="AK7" s="7" t="e">
        <f>ROUND('Co-benefits Summary'!C18,0)</f>
        <v>#VALUE!</v>
      </c>
      <c r="AL7" s="7" t="e">
        <f>ROUND('Co-benefits Summary'!C19,0)</f>
        <v>#VALUE!</v>
      </c>
      <c r="AM7" s="7" t="e">
        <f>ROUND('Co-benefits Summary'!C21,0)</f>
        <v>#VALUE!</v>
      </c>
      <c r="AN7" s="7" t="e">
        <f>ROUND('Co-benefits Summary'!C20,0)</f>
        <v>#VALUE!</v>
      </c>
      <c r="BC7">
        <f>IF(Table13[[#This Row],[Benefits Criteria Table
Step 1: Disadvantaged Community? (Y/N)]]="Yes",Table13[[#This Row],[Count]],0)</f>
        <v>0</v>
      </c>
      <c r="BD7">
        <f>IF(Table13[[#This Row],[Benefits Criteria Table
Step 1: Disadvantaged Community? (Y/N)]]="Yes",Table13[[#This Row],[Total GGRF Funding Amount from this Program ($)]],0)</f>
        <v>0</v>
      </c>
      <c r="BE7">
        <f>IF(Table13[[#This Row],[Benefits Criteria Table
Step 1: Low-income Community or Low-income Household? (Y/N)]]="Yes",Table13[[#This Row],[Count]],0)</f>
        <v>0</v>
      </c>
      <c r="BF7">
        <f>IF(Table13[[#This Row],[Benefits Criteria Table
Step 1: Low-income Community or Low-income Household? (Y/N)]]="Yes",Table13[[#This Row],[Total GGRF Funding Amount from this Program ($)]],0)</f>
        <v>0</v>
      </c>
      <c r="BG7">
        <f>IF(Table13[[#This Row],[Benefits Criteria Table
Step 1: Low-income 1/2-mile Buffer Region? (Y/N)]]="Yes",Table13[[#This Row],[Count]],0)</f>
        <v>0</v>
      </c>
      <c r="BH7">
        <f>IF(Table13[[#This Row],[Benefits Criteria Table
Step 1: Low-income 1/2-mile Buffer Region? (Y/N)]]="Yes",Table13[[#This Row],[Total GGRF Funding Amount from this Program ($)]],0)</f>
        <v>0</v>
      </c>
      <c r="BI7" s="2"/>
      <c r="BJ7" t="str">
        <f>IF(Table13[[#This Row],[Benefits Criteria Table
Step 1: Disadvantaged Community? (Y/N)]]="YES",IF(Table13[[#This Row],[Select a Priority Population]]="Disadvantaged Community",Table13[[#This Row],[Count]],0),"")</f>
        <v/>
      </c>
      <c r="BK7" t="str">
        <f>IF(Table13[[#This Row],[Benefits Criteria Table
Step 1: Disadvantaged Community? (Y/N)]]="YES",IF(Table13[[#This Row],[Select a Priority Population]]="Disadvantaged Community",Table13[[#This Row],[Qualifying Disadvantaged Community Benefit Amount ($)]],0),"")</f>
        <v/>
      </c>
      <c r="BL7">
        <f>IF(Table13[[#This Row],[Benefits Criteria Table
Step 1: Low-income Community or Low-income Household? (Y/N)]]="Yes",IF(Table13[[#This Row],[Select a Priority Population]]="Low-income Community",Table13[[#This Row],[Count]],0),0)</f>
        <v>0</v>
      </c>
      <c r="BM7">
        <f>IF(Table13[[#This Row],[Benefits Criteria Table
Step 1: Low-income Community or Low-income Household? (Y/N)]]="Yes",IF(Table13[[#This Row],[Select a Priority Population]]="Low-income Community",Table13[[#This Row],[Total GGRF Funding Amount from this Program ($)]],0),0)</f>
        <v>0</v>
      </c>
      <c r="BN7">
        <f>IF(Table13[[#This Row],[Benefits Criteria Table
Step 1: Low-income 1/2-mile Buffer Region? (Y/N)]]="Yes",IF(Table13[[#This Row],[Select a Priority Population]]="1/2 Mile Buffer Zone",Table13[[#This Row],[Count]],0),0)</f>
        <v>0</v>
      </c>
      <c r="BO7">
        <f>IF(Table13[[#This Row],[Benefits Criteria Table
Step 1: Low-income 1/2-mile Buffer Region? (Y/N)]]="Yes",IF(Table13[[#This Row],[Select a Priority Population]]="1/2 Mile Buffer Zone",Table13[[#This Row],[Total GGRF Funding Amount from this Program ($)]],0),0)</f>
        <v>0</v>
      </c>
      <c r="BP7">
        <f>IF(ISBLANK(Table13[[#This Row],[Project ID]]), 0, 1)</f>
        <v>0</v>
      </c>
      <c r="BQ7" s="2"/>
      <c r="BR7" s="2"/>
      <c r="BS7" s="2"/>
    </row>
    <row r="8" spans="1:71" hidden="1" x14ac:dyDescent="0.35">
      <c r="G8" s="2">
        <f>'Project Info'!E29</f>
        <v>0</v>
      </c>
      <c r="I8" s="6"/>
      <c r="J8" s="6"/>
      <c r="K8" s="6"/>
      <c r="L8" s="6">
        <f>'Project Info'!E39</f>
        <v>0</v>
      </c>
      <c r="M8" s="6"/>
      <c r="N8" s="2">
        <f>ROUND('Project Info'!E38,0)</f>
        <v>0</v>
      </c>
      <c r="O8" s="2">
        <f>ROUND('Project Info'!E35,0)</f>
        <v>0</v>
      </c>
      <c r="Q8" s="2">
        <f>ROUND('Project Info'!E37,0)</f>
        <v>0</v>
      </c>
      <c r="S8" s="7">
        <f>'Project Info'!E40</f>
        <v>0</v>
      </c>
      <c r="T8" s="7">
        <f>ROUND('GHG Summary'!C25,0)</f>
        <v>0</v>
      </c>
      <c r="AA8" s="7">
        <f>ROUND('Co-benefits Summary'!E24,0)</f>
        <v>0</v>
      </c>
      <c r="AB8" s="7">
        <f>ROUND('Co-benefits Summary'!E26,0)</f>
        <v>0</v>
      </c>
      <c r="AC8" s="7">
        <f>ROUND('Co-benefits Summary'!E25,0)</f>
        <v>0</v>
      </c>
      <c r="AD8" s="7">
        <f>ROUND('Co-benefits Summary'!D24,0)</f>
        <v>0</v>
      </c>
      <c r="AE8" s="7">
        <f>ROUND('Co-benefits Summary'!D26,0)</f>
        <v>0</v>
      </c>
      <c r="AF8" s="7">
        <f>ROUND('Co-benefits Summary'!D25,0)</f>
        <v>0</v>
      </c>
      <c r="AG8" s="7" t="e">
        <f>ROUND('Co-benefits Summary'!C18,0)</f>
        <v>#VALUE!</v>
      </c>
      <c r="AJ8" s="7" t="e">
        <f>ROUND('Co-benefits Summary'!C19,0)</f>
        <v>#VALUE!</v>
      </c>
      <c r="AK8" s="7" t="e">
        <f>ROUND('Co-benefits Summary'!C19,0)</f>
        <v>#VALUE!</v>
      </c>
      <c r="AL8" s="7" t="e">
        <f>ROUND('Co-benefits Summary'!C20,0)</f>
        <v>#VALUE!</v>
      </c>
      <c r="AM8" s="7" t="e">
        <f>ROUND('Co-benefits Summary'!C22,0)</f>
        <v>#VALUE!</v>
      </c>
      <c r="AN8" s="7" t="e">
        <f>ROUND('Co-benefits Summary'!C21,0)</f>
        <v>#VALUE!</v>
      </c>
      <c r="BC8">
        <f>IF(Table13[[#This Row],[Benefits Criteria Table
Step 1: Disadvantaged Community? (Y/N)]]="Yes",Table13[[#This Row],[Count]],0)</f>
        <v>0</v>
      </c>
      <c r="BD8">
        <f>IF(Table13[[#This Row],[Benefits Criteria Table
Step 1: Disadvantaged Community? (Y/N)]]="Yes",Table13[[#This Row],[Total GGRF Funding Amount from this Program ($)]],0)</f>
        <v>0</v>
      </c>
      <c r="BE8">
        <f>IF(Table13[[#This Row],[Benefits Criteria Table
Step 1: Low-income Community or Low-income Household? (Y/N)]]="Yes",Table13[[#This Row],[Count]],0)</f>
        <v>0</v>
      </c>
      <c r="BF8">
        <f>IF(Table13[[#This Row],[Benefits Criteria Table
Step 1: Low-income Community or Low-income Household? (Y/N)]]="Yes",Table13[[#This Row],[Total GGRF Funding Amount from this Program ($)]],0)</f>
        <v>0</v>
      </c>
      <c r="BG8">
        <f>IF(Table13[[#This Row],[Benefits Criteria Table
Step 1: Low-income 1/2-mile Buffer Region? (Y/N)]]="Yes",Table13[[#This Row],[Count]],0)</f>
        <v>0</v>
      </c>
      <c r="BH8">
        <f>IF(Table13[[#This Row],[Benefits Criteria Table
Step 1: Low-income 1/2-mile Buffer Region? (Y/N)]]="Yes",Table13[[#This Row],[Total GGRF Funding Amount from this Program ($)]],0)</f>
        <v>0</v>
      </c>
      <c r="BI8" s="2"/>
      <c r="BJ8" t="str">
        <f>IF(Table13[[#This Row],[Benefits Criteria Table
Step 1: Disadvantaged Community? (Y/N)]]="YES",IF(Table13[[#This Row],[Select a Priority Population]]="Disadvantaged Community",Table13[[#This Row],[Count]],0),"")</f>
        <v/>
      </c>
      <c r="BK8" t="str">
        <f>IF(Table13[[#This Row],[Benefits Criteria Table
Step 1: Disadvantaged Community? (Y/N)]]="YES",IF(Table13[[#This Row],[Select a Priority Population]]="Disadvantaged Community",Table13[[#This Row],[Qualifying Disadvantaged Community Benefit Amount ($)]],0),"")</f>
        <v/>
      </c>
      <c r="BL8">
        <f>IF(Table13[[#This Row],[Benefits Criteria Table
Step 1: Low-income Community or Low-income Household? (Y/N)]]="Yes",IF(Table13[[#This Row],[Select a Priority Population]]="Low-income Community",Table13[[#This Row],[Count]],0),0)</f>
        <v>0</v>
      </c>
      <c r="BM8">
        <f>IF(Table13[[#This Row],[Benefits Criteria Table
Step 1: Low-income Community or Low-income Household? (Y/N)]]="Yes",IF(Table13[[#This Row],[Select a Priority Population]]="Low-income Community",Table13[[#This Row],[Total GGRF Funding Amount from this Program ($)]],0),0)</f>
        <v>0</v>
      </c>
      <c r="BN8">
        <f>IF(Table13[[#This Row],[Benefits Criteria Table
Step 1: Low-income 1/2-mile Buffer Region? (Y/N)]]="Yes",IF(Table13[[#This Row],[Select a Priority Population]]="1/2 Mile Buffer Zone",Table13[[#This Row],[Count]],0),0)</f>
        <v>0</v>
      </c>
      <c r="BO8">
        <f>IF(Table13[[#This Row],[Benefits Criteria Table
Step 1: Low-income 1/2-mile Buffer Region? (Y/N)]]="Yes",IF(Table13[[#This Row],[Select a Priority Population]]="1/2 Mile Buffer Zone",Table13[[#This Row],[Total GGRF Funding Amount from this Program ($)]],0),0)</f>
        <v>0</v>
      </c>
      <c r="BP8">
        <f>IF(ISBLANK(Table13[[#This Row],[Project ID]]), 0, 1)</f>
        <v>0</v>
      </c>
      <c r="BQ8" s="2"/>
      <c r="BR8" s="2"/>
      <c r="BS8" s="2"/>
    </row>
    <row r="9" spans="1:71" hidden="1" x14ac:dyDescent="0.35">
      <c r="G9" s="2">
        <f>'Project Info'!E30</f>
        <v>0</v>
      </c>
      <c r="I9" s="6"/>
      <c r="J9" s="6"/>
      <c r="K9" s="6"/>
      <c r="L9" s="6">
        <f>'Project Info'!E40</f>
        <v>0</v>
      </c>
      <c r="M9" s="6"/>
      <c r="N9" s="2">
        <f>ROUND('Project Info'!E39,0)</f>
        <v>0</v>
      </c>
      <c r="O9" s="2">
        <f>ROUND('Project Info'!E36,0)</f>
        <v>0</v>
      </c>
      <c r="Q9" s="2">
        <f>ROUND('Project Info'!E38,0)</f>
        <v>0</v>
      </c>
      <c r="S9" s="7">
        <f>'Project Info'!E41</f>
        <v>0</v>
      </c>
      <c r="T9" s="7">
        <f>ROUND('GHG Summary'!C26,0)</f>
        <v>0</v>
      </c>
      <c r="AA9" s="7">
        <f>ROUND('Co-benefits Summary'!E25,0)</f>
        <v>0</v>
      </c>
      <c r="AB9" s="7">
        <f>ROUND('Co-benefits Summary'!E27,0)</f>
        <v>0</v>
      </c>
      <c r="AC9" s="7">
        <f>ROUND('Co-benefits Summary'!E26,0)</f>
        <v>0</v>
      </c>
      <c r="AD9" s="7">
        <f>ROUND('Co-benefits Summary'!D25,0)</f>
        <v>0</v>
      </c>
      <c r="AE9" s="7">
        <f>ROUND('Co-benefits Summary'!D27,0)</f>
        <v>0</v>
      </c>
      <c r="AF9" s="7">
        <f>ROUND('Co-benefits Summary'!D26,0)</f>
        <v>0</v>
      </c>
      <c r="AG9" s="7" t="e">
        <f>ROUND('Co-benefits Summary'!C19,0)</f>
        <v>#VALUE!</v>
      </c>
      <c r="AJ9" s="7" t="e">
        <f>ROUND('Co-benefits Summary'!C20,0)</f>
        <v>#VALUE!</v>
      </c>
      <c r="AK9" s="7" t="e">
        <f>ROUND('Co-benefits Summary'!C20,0)</f>
        <v>#VALUE!</v>
      </c>
      <c r="AL9" s="7" t="e">
        <f>ROUND('Co-benefits Summary'!C21,0)</f>
        <v>#VALUE!</v>
      </c>
      <c r="AM9" s="7">
        <f>ROUND('Co-benefits Summary'!C23,0)</f>
        <v>0</v>
      </c>
      <c r="AN9" s="7" t="e">
        <f>ROUND('Co-benefits Summary'!C22,0)</f>
        <v>#VALUE!</v>
      </c>
      <c r="BC9">
        <f>IF(Table13[[#This Row],[Benefits Criteria Table
Step 1: Disadvantaged Community? (Y/N)]]="Yes",Table13[[#This Row],[Count]],0)</f>
        <v>0</v>
      </c>
      <c r="BD9">
        <f>IF(Table13[[#This Row],[Benefits Criteria Table
Step 1: Disadvantaged Community? (Y/N)]]="Yes",Table13[[#This Row],[Total GGRF Funding Amount from this Program ($)]],0)</f>
        <v>0</v>
      </c>
      <c r="BE9">
        <f>IF(Table13[[#This Row],[Benefits Criteria Table
Step 1: Low-income Community or Low-income Household? (Y/N)]]="Yes",Table13[[#This Row],[Count]],0)</f>
        <v>0</v>
      </c>
      <c r="BF9">
        <f>IF(Table13[[#This Row],[Benefits Criteria Table
Step 1: Low-income Community or Low-income Household? (Y/N)]]="Yes",Table13[[#This Row],[Total GGRF Funding Amount from this Program ($)]],0)</f>
        <v>0</v>
      </c>
      <c r="BG9">
        <f>IF(Table13[[#This Row],[Benefits Criteria Table
Step 1: Low-income 1/2-mile Buffer Region? (Y/N)]]="Yes",Table13[[#This Row],[Count]],0)</f>
        <v>0</v>
      </c>
      <c r="BH9">
        <f>IF(Table13[[#This Row],[Benefits Criteria Table
Step 1: Low-income 1/2-mile Buffer Region? (Y/N)]]="Yes",Table13[[#This Row],[Total GGRF Funding Amount from this Program ($)]],0)</f>
        <v>0</v>
      </c>
      <c r="BI9" s="2"/>
      <c r="BJ9" t="str">
        <f>IF(Table13[[#This Row],[Benefits Criteria Table
Step 1: Disadvantaged Community? (Y/N)]]="YES",IF(Table13[[#This Row],[Select a Priority Population]]="Disadvantaged Community",Table13[[#This Row],[Count]],0),"")</f>
        <v/>
      </c>
      <c r="BK9" t="str">
        <f>IF(Table13[[#This Row],[Benefits Criteria Table
Step 1: Disadvantaged Community? (Y/N)]]="YES",IF(Table13[[#This Row],[Select a Priority Population]]="Disadvantaged Community",Table13[[#This Row],[Qualifying Disadvantaged Community Benefit Amount ($)]],0),"")</f>
        <v/>
      </c>
      <c r="BL9">
        <f>IF(Table13[[#This Row],[Benefits Criteria Table
Step 1: Low-income Community or Low-income Household? (Y/N)]]="Yes",IF(Table13[[#This Row],[Select a Priority Population]]="Low-income Community",Table13[[#This Row],[Count]],0),0)</f>
        <v>0</v>
      </c>
      <c r="BM9">
        <f>IF(Table13[[#This Row],[Benefits Criteria Table
Step 1: Low-income Community or Low-income Household? (Y/N)]]="Yes",IF(Table13[[#This Row],[Select a Priority Population]]="Low-income Community",Table13[[#This Row],[Total GGRF Funding Amount from this Program ($)]],0),0)</f>
        <v>0</v>
      </c>
      <c r="BN9">
        <f>IF(Table13[[#This Row],[Benefits Criteria Table
Step 1: Low-income 1/2-mile Buffer Region? (Y/N)]]="Yes",IF(Table13[[#This Row],[Select a Priority Population]]="1/2 Mile Buffer Zone",Table13[[#This Row],[Count]],0),0)</f>
        <v>0</v>
      </c>
      <c r="BO9">
        <f>IF(Table13[[#This Row],[Benefits Criteria Table
Step 1: Low-income 1/2-mile Buffer Region? (Y/N)]]="Yes",IF(Table13[[#This Row],[Select a Priority Population]]="1/2 Mile Buffer Zone",Table13[[#This Row],[Total GGRF Funding Amount from this Program ($)]],0),0)</f>
        <v>0</v>
      </c>
      <c r="BP9">
        <f>IF(ISBLANK(Table13[[#This Row],[Project ID]]), 0, 1)</f>
        <v>0</v>
      </c>
      <c r="BQ9" s="2"/>
      <c r="BR9" s="2"/>
      <c r="BS9" s="2"/>
    </row>
    <row r="10" spans="1:71" hidden="1" x14ac:dyDescent="0.35">
      <c r="G10" s="2">
        <f>'Project Info'!E31</f>
        <v>0</v>
      </c>
      <c r="I10" s="6"/>
      <c r="J10" s="6"/>
      <c r="K10" s="6"/>
      <c r="L10" s="6">
        <f>'Project Info'!E41</f>
        <v>0</v>
      </c>
      <c r="M10" s="6"/>
      <c r="N10" s="2">
        <f>ROUND('Project Info'!E40,0)</f>
        <v>0</v>
      </c>
      <c r="O10" s="2">
        <f>ROUND('Project Info'!E37,0)</f>
        <v>0</v>
      </c>
      <c r="Q10" s="2">
        <f>ROUND('Project Info'!E39,0)</f>
        <v>0</v>
      </c>
      <c r="S10" s="7">
        <f>'Project Info'!E42</f>
        <v>0</v>
      </c>
      <c r="T10" s="7">
        <f>ROUND('GHG Summary'!C27,0)</f>
        <v>0</v>
      </c>
      <c r="AA10" s="7">
        <f>ROUND('Co-benefits Summary'!E26,0)</f>
        <v>0</v>
      </c>
      <c r="AB10" s="7">
        <f>ROUND('Co-benefits Summary'!E28,0)</f>
        <v>0</v>
      </c>
      <c r="AC10" s="7">
        <f>ROUND('Co-benefits Summary'!E27,0)</f>
        <v>0</v>
      </c>
      <c r="AD10" s="7">
        <f>ROUND('Co-benefits Summary'!D26,0)</f>
        <v>0</v>
      </c>
      <c r="AE10" s="7">
        <f>ROUND('Co-benefits Summary'!D28,0)</f>
        <v>0</v>
      </c>
      <c r="AF10" s="7">
        <f>ROUND('Co-benefits Summary'!D27,0)</f>
        <v>0</v>
      </c>
      <c r="AG10" s="7" t="e">
        <f>ROUND('Co-benefits Summary'!C20,0)</f>
        <v>#VALUE!</v>
      </c>
      <c r="AJ10" s="7" t="e">
        <f>ROUND('Co-benefits Summary'!C21,0)</f>
        <v>#VALUE!</v>
      </c>
      <c r="AK10" s="7" t="e">
        <f>ROUND('Co-benefits Summary'!C21,0)</f>
        <v>#VALUE!</v>
      </c>
      <c r="AL10" s="7" t="e">
        <f>ROUND('Co-benefits Summary'!C22,0)</f>
        <v>#VALUE!</v>
      </c>
      <c r="AM10" s="7" t="e">
        <f>ROUND('Co-benefits Summary'!C24,0)</f>
        <v>#VALUE!</v>
      </c>
      <c r="AN10" s="7">
        <f>ROUND('Co-benefits Summary'!C23,0)</f>
        <v>0</v>
      </c>
      <c r="BC10">
        <f>IF(Table13[[#This Row],[Benefits Criteria Table
Step 1: Disadvantaged Community? (Y/N)]]="Yes",Table13[[#This Row],[Count]],0)</f>
        <v>0</v>
      </c>
      <c r="BD10">
        <f>IF(Table13[[#This Row],[Benefits Criteria Table
Step 1: Disadvantaged Community? (Y/N)]]="Yes",Table13[[#This Row],[Total GGRF Funding Amount from this Program ($)]],0)</f>
        <v>0</v>
      </c>
      <c r="BE10">
        <f>IF(Table13[[#This Row],[Benefits Criteria Table
Step 1: Low-income Community or Low-income Household? (Y/N)]]="Yes",Table13[[#This Row],[Count]],0)</f>
        <v>0</v>
      </c>
      <c r="BF10">
        <f>IF(Table13[[#This Row],[Benefits Criteria Table
Step 1: Low-income Community or Low-income Household? (Y/N)]]="Yes",Table13[[#This Row],[Total GGRF Funding Amount from this Program ($)]],0)</f>
        <v>0</v>
      </c>
      <c r="BG10">
        <f>IF(Table13[[#This Row],[Benefits Criteria Table
Step 1: Low-income 1/2-mile Buffer Region? (Y/N)]]="Yes",Table13[[#This Row],[Count]],0)</f>
        <v>0</v>
      </c>
      <c r="BH10">
        <f>IF(Table13[[#This Row],[Benefits Criteria Table
Step 1: Low-income 1/2-mile Buffer Region? (Y/N)]]="Yes",Table13[[#This Row],[Total GGRF Funding Amount from this Program ($)]],0)</f>
        <v>0</v>
      </c>
      <c r="BI10" s="2"/>
      <c r="BJ10" t="str">
        <f>IF(Table13[[#This Row],[Benefits Criteria Table
Step 1: Disadvantaged Community? (Y/N)]]="YES",IF(Table13[[#This Row],[Select a Priority Population]]="Disadvantaged Community",Table13[[#This Row],[Count]],0),"")</f>
        <v/>
      </c>
      <c r="BK10" t="str">
        <f>IF(Table13[[#This Row],[Benefits Criteria Table
Step 1: Disadvantaged Community? (Y/N)]]="YES",IF(Table13[[#This Row],[Select a Priority Population]]="Disadvantaged Community",Table13[[#This Row],[Qualifying Disadvantaged Community Benefit Amount ($)]],0),"")</f>
        <v/>
      </c>
      <c r="BL10">
        <f>IF(Table13[[#This Row],[Benefits Criteria Table
Step 1: Low-income Community or Low-income Household? (Y/N)]]="Yes",IF(Table13[[#This Row],[Select a Priority Population]]="Low-income Community",Table13[[#This Row],[Count]],0),0)</f>
        <v>0</v>
      </c>
      <c r="BM10">
        <f>IF(Table13[[#This Row],[Benefits Criteria Table
Step 1: Low-income Community or Low-income Household? (Y/N)]]="Yes",IF(Table13[[#This Row],[Select a Priority Population]]="Low-income Community",Table13[[#This Row],[Total GGRF Funding Amount from this Program ($)]],0),0)</f>
        <v>0</v>
      </c>
      <c r="BN10">
        <f>IF(Table13[[#This Row],[Benefits Criteria Table
Step 1: Low-income 1/2-mile Buffer Region? (Y/N)]]="Yes",IF(Table13[[#This Row],[Select a Priority Population]]="1/2 Mile Buffer Zone",Table13[[#This Row],[Count]],0),0)</f>
        <v>0</v>
      </c>
      <c r="BO10">
        <f>IF(Table13[[#This Row],[Benefits Criteria Table
Step 1: Low-income 1/2-mile Buffer Region? (Y/N)]]="Yes",IF(Table13[[#This Row],[Select a Priority Population]]="1/2 Mile Buffer Zone",Table13[[#This Row],[Total GGRF Funding Amount from this Program ($)]],0),0)</f>
        <v>0</v>
      </c>
      <c r="BP10">
        <f>IF(ISBLANK(Table13[[#This Row],[Project ID]]), 0, 1)</f>
        <v>0</v>
      </c>
      <c r="BQ10" s="2"/>
      <c r="BR10" s="2"/>
      <c r="BS10" s="2"/>
    </row>
    <row r="11" spans="1:71" hidden="1" x14ac:dyDescent="0.35">
      <c r="G11" s="2">
        <f>'Project Info'!E32</f>
        <v>0</v>
      </c>
      <c r="I11" s="6"/>
      <c r="J11" s="6"/>
      <c r="K11" s="6"/>
      <c r="L11" s="6">
        <f>'Project Info'!E42</f>
        <v>0</v>
      </c>
      <c r="M11" s="6"/>
      <c r="N11" s="2">
        <f>ROUND('Project Info'!E41,0)</f>
        <v>0</v>
      </c>
      <c r="O11" s="2">
        <f>ROUND('Project Info'!E38,0)</f>
        <v>0</v>
      </c>
      <c r="Q11" s="2">
        <f>ROUND('Project Info'!E40,0)</f>
        <v>0</v>
      </c>
      <c r="S11" s="7">
        <f>'Project Info'!E43</f>
        <v>0</v>
      </c>
      <c r="T11" s="7">
        <f>ROUND('GHG Summary'!C28,0)</f>
        <v>0</v>
      </c>
      <c r="AA11" s="7">
        <f>ROUND('Co-benefits Summary'!E27,0)</f>
        <v>0</v>
      </c>
      <c r="AB11" s="7" t="e">
        <f>ROUND('Co-benefits Summary'!E29,0)</f>
        <v>#VALUE!</v>
      </c>
      <c r="AC11" s="7">
        <f>ROUND('Co-benefits Summary'!E28,0)</f>
        <v>0</v>
      </c>
      <c r="AD11" s="7">
        <f>ROUND('Co-benefits Summary'!D27,0)</f>
        <v>0</v>
      </c>
      <c r="AE11" s="7" t="e">
        <f>ROUND('Co-benefits Summary'!D29,0)</f>
        <v>#VALUE!</v>
      </c>
      <c r="AF11" s="7">
        <f>ROUND('Co-benefits Summary'!D28,0)</f>
        <v>0</v>
      </c>
      <c r="AG11" s="7" t="e">
        <f>ROUND('Co-benefits Summary'!C21,0)</f>
        <v>#VALUE!</v>
      </c>
      <c r="AJ11" s="7" t="e">
        <f>ROUND('Co-benefits Summary'!C22,0)</f>
        <v>#VALUE!</v>
      </c>
      <c r="AK11" s="7" t="e">
        <f>ROUND('Co-benefits Summary'!C22,0)</f>
        <v>#VALUE!</v>
      </c>
      <c r="AL11" s="7">
        <f>ROUND('Co-benefits Summary'!C23,0)</f>
        <v>0</v>
      </c>
      <c r="AM11" s="7" t="e">
        <f>ROUND('Co-benefits Summary'!C25,0)</f>
        <v>#VALUE!</v>
      </c>
      <c r="AN11" s="7" t="e">
        <f>ROUND('Co-benefits Summary'!C24,0)</f>
        <v>#VALUE!</v>
      </c>
      <c r="BC11">
        <f>IF(Table13[[#This Row],[Benefits Criteria Table
Step 1: Disadvantaged Community? (Y/N)]]="Yes",Table13[[#This Row],[Count]],0)</f>
        <v>0</v>
      </c>
      <c r="BD11">
        <f>IF(Table13[[#This Row],[Benefits Criteria Table
Step 1: Disadvantaged Community? (Y/N)]]="Yes",Table13[[#This Row],[Total GGRF Funding Amount from this Program ($)]],0)</f>
        <v>0</v>
      </c>
      <c r="BE11">
        <f>IF(Table13[[#This Row],[Benefits Criteria Table
Step 1: Low-income Community or Low-income Household? (Y/N)]]="Yes",Table13[[#This Row],[Count]],0)</f>
        <v>0</v>
      </c>
      <c r="BF11">
        <f>IF(Table13[[#This Row],[Benefits Criteria Table
Step 1: Low-income Community or Low-income Household? (Y/N)]]="Yes",Table13[[#This Row],[Total GGRF Funding Amount from this Program ($)]],0)</f>
        <v>0</v>
      </c>
      <c r="BG11">
        <f>IF(Table13[[#This Row],[Benefits Criteria Table
Step 1: Low-income 1/2-mile Buffer Region? (Y/N)]]="Yes",Table13[[#This Row],[Count]],0)</f>
        <v>0</v>
      </c>
      <c r="BH11">
        <f>IF(Table13[[#This Row],[Benefits Criteria Table
Step 1: Low-income 1/2-mile Buffer Region? (Y/N)]]="Yes",Table13[[#This Row],[Total GGRF Funding Amount from this Program ($)]],0)</f>
        <v>0</v>
      </c>
      <c r="BI11" s="2"/>
      <c r="BJ11" t="str">
        <f>IF(Table13[[#This Row],[Benefits Criteria Table
Step 1: Disadvantaged Community? (Y/N)]]="YES",IF(Table13[[#This Row],[Select a Priority Population]]="Disadvantaged Community",Table13[[#This Row],[Count]],0),"")</f>
        <v/>
      </c>
      <c r="BK11" t="str">
        <f>IF(Table13[[#This Row],[Benefits Criteria Table
Step 1: Disadvantaged Community? (Y/N)]]="YES",IF(Table13[[#This Row],[Select a Priority Population]]="Disadvantaged Community",Table13[[#This Row],[Qualifying Disadvantaged Community Benefit Amount ($)]],0),"")</f>
        <v/>
      </c>
      <c r="BL11">
        <f>IF(Table13[[#This Row],[Benefits Criteria Table
Step 1: Low-income Community or Low-income Household? (Y/N)]]="Yes",IF(Table13[[#This Row],[Select a Priority Population]]="Low-income Community",Table13[[#This Row],[Count]],0),0)</f>
        <v>0</v>
      </c>
      <c r="BM11">
        <f>IF(Table13[[#This Row],[Benefits Criteria Table
Step 1: Low-income Community or Low-income Household? (Y/N)]]="Yes",IF(Table13[[#This Row],[Select a Priority Population]]="Low-income Community",Table13[[#This Row],[Total GGRF Funding Amount from this Program ($)]],0),0)</f>
        <v>0</v>
      </c>
      <c r="BN11">
        <f>IF(Table13[[#This Row],[Benefits Criteria Table
Step 1: Low-income 1/2-mile Buffer Region? (Y/N)]]="Yes",IF(Table13[[#This Row],[Select a Priority Population]]="1/2 Mile Buffer Zone",Table13[[#This Row],[Count]],0),0)</f>
        <v>0</v>
      </c>
      <c r="BO11">
        <f>IF(Table13[[#This Row],[Benefits Criteria Table
Step 1: Low-income 1/2-mile Buffer Region? (Y/N)]]="Yes",IF(Table13[[#This Row],[Select a Priority Population]]="1/2 Mile Buffer Zone",Table13[[#This Row],[Total GGRF Funding Amount from this Program ($)]],0),0)</f>
        <v>0</v>
      </c>
      <c r="BP11">
        <f>IF(ISBLANK(Table13[[#This Row],[Project ID]]), 0, 1)</f>
        <v>0</v>
      </c>
      <c r="BQ11" s="2"/>
      <c r="BR11" s="2"/>
      <c r="BS11" s="2"/>
    </row>
    <row r="12" spans="1:71" hidden="1" x14ac:dyDescent="0.35">
      <c r="G12" s="2">
        <f>'Project Info'!E33</f>
        <v>0</v>
      </c>
      <c r="I12" s="6"/>
      <c r="J12" s="6"/>
      <c r="K12" s="6"/>
      <c r="L12" s="6">
        <f>'Project Info'!E43</f>
        <v>0</v>
      </c>
      <c r="M12" s="6"/>
      <c r="N12" s="2">
        <f>ROUND('Project Info'!E42,0)</f>
        <v>0</v>
      </c>
      <c r="O12" s="2">
        <f>ROUND('Project Info'!E39,0)</f>
        <v>0</v>
      </c>
      <c r="Q12" s="2">
        <f>ROUND('Project Info'!E41,0)</f>
        <v>0</v>
      </c>
      <c r="S12" s="7">
        <f>'Project Info'!E44</f>
        <v>0</v>
      </c>
      <c r="T12" s="7">
        <f>ROUND('GHG Summary'!C29,0)</f>
        <v>0</v>
      </c>
      <c r="AA12" s="7">
        <f>ROUND('Co-benefits Summary'!E28,0)</f>
        <v>0</v>
      </c>
      <c r="AB12" s="7" t="e">
        <f>ROUND('Co-benefits Summary'!E30,0)</f>
        <v>#VALUE!</v>
      </c>
      <c r="AC12" s="7" t="e">
        <f>ROUND('Co-benefits Summary'!E29,0)</f>
        <v>#VALUE!</v>
      </c>
      <c r="AD12" s="7">
        <f>ROUND('Co-benefits Summary'!D28,0)</f>
        <v>0</v>
      </c>
      <c r="AE12" s="7" t="e">
        <f>ROUND('Co-benefits Summary'!D30,0)</f>
        <v>#VALUE!</v>
      </c>
      <c r="AF12" s="7" t="e">
        <f>ROUND('Co-benefits Summary'!D29,0)</f>
        <v>#VALUE!</v>
      </c>
      <c r="AG12" s="7" t="e">
        <f>ROUND('Co-benefits Summary'!C22,0)</f>
        <v>#VALUE!</v>
      </c>
      <c r="AJ12" s="7">
        <f>ROUND('Co-benefits Summary'!C23,0)</f>
        <v>0</v>
      </c>
      <c r="AK12" s="7">
        <f>ROUND('Co-benefits Summary'!C23,0)</f>
        <v>0</v>
      </c>
      <c r="AL12" s="7" t="e">
        <f>ROUND('Co-benefits Summary'!C24,0)</f>
        <v>#VALUE!</v>
      </c>
      <c r="AM12" s="7" t="e">
        <f>ROUND('Co-benefits Summary'!C26,0)</f>
        <v>#VALUE!</v>
      </c>
      <c r="AN12" s="7" t="e">
        <f>ROUND('Co-benefits Summary'!C25,0)</f>
        <v>#VALUE!</v>
      </c>
      <c r="BC12">
        <f>IF(Table13[[#This Row],[Benefits Criteria Table
Step 1: Disadvantaged Community? (Y/N)]]="Yes",Table13[[#This Row],[Count]],0)</f>
        <v>0</v>
      </c>
      <c r="BD12">
        <f>IF(Table13[[#This Row],[Benefits Criteria Table
Step 1: Disadvantaged Community? (Y/N)]]="Yes",Table13[[#This Row],[Total GGRF Funding Amount from this Program ($)]],0)</f>
        <v>0</v>
      </c>
      <c r="BE12">
        <f>IF(Table13[[#This Row],[Benefits Criteria Table
Step 1: Low-income Community or Low-income Household? (Y/N)]]="Yes",Table13[[#This Row],[Count]],0)</f>
        <v>0</v>
      </c>
      <c r="BF12">
        <f>IF(Table13[[#This Row],[Benefits Criteria Table
Step 1: Low-income Community or Low-income Household? (Y/N)]]="Yes",Table13[[#This Row],[Total GGRF Funding Amount from this Program ($)]],0)</f>
        <v>0</v>
      </c>
      <c r="BG12">
        <f>IF(Table13[[#This Row],[Benefits Criteria Table
Step 1: Low-income 1/2-mile Buffer Region? (Y/N)]]="Yes",Table13[[#This Row],[Count]],0)</f>
        <v>0</v>
      </c>
      <c r="BH12">
        <f>IF(Table13[[#This Row],[Benefits Criteria Table
Step 1: Low-income 1/2-mile Buffer Region? (Y/N)]]="Yes",Table13[[#This Row],[Total GGRF Funding Amount from this Program ($)]],0)</f>
        <v>0</v>
      </c>
      <c r="BI12" s="2"/>
      <c r="BJ12" t="str">
        <f>IF(Table13[[#This Row],[Benefits Criteria Table
Step 1: Disadvantaged Community? (Y/N)]]="YES",IF(Table13[[#This Row],[Select a Priority Population]]="Disadvantaged Community",Table13[[#This Row],[Count]],0),"")</f>
        <v/>
      </c>
      <c r="BK12" t="str">
        <f>IF(Table13[[#This Row],[Benefits Criteria Table
Step 1: Disadvantaged Community? (Y/N)]]="YES",IF(Table13[[#This Row],[Select a Priority Population]]="Disadvantaged Community",Table13[[#This Row],[Qualifying Disadvantaged Community Benefit Amount ($)]],0),"")</f>
        <v/>
      </c>
      <c r="BL12">
        <f>IF(Table13[[#This Row],[Benefits Criteria Table
Step 1: Low-income Community or Low-income Household? (Y/N)]]="Yes",IF(Table13[[#This Row],[Select a Priority Population]]="Low-income Community",Table13[[#This Row],[Count]],0),0)</f>
        <v>0</v>
      </c>
      <c r="BM12">
        <f>IF(Table13[[#This Row],[Benefits Criteria Table
Step 1: Low-income Community or Low-income Household? (Y/N)]]="Yes",IF(Table13[[#This Row],[Select a Priority Population]]="Low-income Community",Table13[[#This Row],[Total GGRF Funding Amount from this Program ($)]],0),0)</f>
        <v>0</v>
      </c>
      <c r="BN12">
        <f>IF(Table13[[#This Row],[Benefits Criteria Table
Step 1: Low-income 1/2-mile Buffer Region? (Y/N)]]="Yes",IF(Table13[[#This Row],[Select a Priority Population]]="1/2 Mile Buffer Zone",Table13[[#This Row],[Count]],0),0)</f>
        <v>0</v>
      </c>
      <c r="BO12">
        <f>IF(Table13[[#This Row],[Benefits Criteria Table
Step 1: Low-income 1/2-mile Buffer Region? (Y/N)]]="Yes",IF(Table13[[#This Row],[Select a Priority Population]]="1/2 Mile Buffer Zone",Table13[[#This Row],[Total GGRF Funding Amount from this Program ($)]],0),0)</f>
        <v>0</v>
      </c>
      <c r="BP12">
        <f>IF(ISBLANK(Table13[[#This Row],[Project ID]]), 0, 1)</f>
        <v>0</v>
      </c>
      <c r="BQ12" s="2"/>
      <c r="BR12" s="2"/>
      <c r="BS12" s="2"/>
    </row>
    <row r="13" spans="1:71" hidden="1" x14ac:dyDescent="0.35">
      <c r="G13" s="2">
        <f>'Project Info'!E34</f>
        <v>0</v>
      </c>
      <c r="I13" s="6"/>
      <c r="J13" s="6"/>
      <c r="K13" s="6"/>
      <c r="L13" s="6">
        <f>'Project Info'!E44</f>
        <v>0</v>
      </c>
      <c r="M13" s="6"/>
      <c r="N13" s="2">
        <f>ROUND('Project Info'!E43,0)</f>
        <v>0</v>
      </c>
      <c r="O13" s="2">
        <f>ROUND('Project Info'!E40,0)</f>
        <v>0</v>
      </c>
      <c r="Q13" s="2">
        <f>ROUND('Project Info'!E42,0)</f>
        <v>0</v>
      </c>
      <c r="S13" s="7">
        <f>'Project Info'!E45</f>
        <v>0</v>
      </c>
      <c r="T13" s="7">
        <f>ROUND('GHG Summary'!C30,0)</f>
        <v>0</v>
      </c>
      <c r="AA13" s="7" t="e">
        <f>ROUND('Co-benefits Summary'!E29,0)</f>
        <v>#VALUE!</v>
      </c>
      <c r="AB13" s="7" t="e">
        <f>ROUND('Co-benefits Summary'!E31,0)</f>
        <v>#VALUE!</v>
      </c>
      <c r="AC13" s="7" t="e">
        <f>ROUND('Co-benefits Summary'!E30,0)</f>
        <v>#VALUE!</v>
      </c>
      <c r="AD13" s="7" t="e">
        <f>ROUND('Co-benefits Summary'!D29,0)</f>
        <v>#VALUE!</v>
      </c>
      <c r="AE13" s="7" t="e">
        <f>ROUND('Co-benefits Summary'!D31,0)</f>
        <v>#VALUE!</v>
      </c>
      <c r="AF13" s="7" t="e">
        <f>ROUND('Co-benefits Summary'!D30,0)</f>
        <v>#VALUE!</v>
      </c>
      <c r="AG13" s="7">
        <f>ROUND('Co-benefits Summary'!C23,0)</f>
        <v>0</v>
      </c>
      <c r="AJ13" s="7" t="e">
        <f>ROUND('Co-benefits Summary'!C24,0)</f>
        <v>#VALUE!</v>
      </c>
      <c r="AK13" s="7" t="e">
        <f>ROUND('Co-benefits Summary'!C24,0)</f>
        <v>#VALUE!</v>
      </c>
      <c r="AL13" s="7" t="e">
        <f>ROUND('Co-benefits Summary'!C25,0)</f>
        <v>#VALUE!</v>
      </c>
      <c r="AM13" s="7" t="e">
        <f>ROUND('Co-benefits Summary'!C27,0)</f>
        <v>#VALUE!</v>
      </c>
      <c r="AN13" s="7" t="e">
        <f>ROUND('Co-benefits Summary'!C26,0)</f>
        <v>#VALUE!</v>
      </c>
      <c r="BC13">
        <f>IF(Table13[[#This Row],[Benefits Criteria Table
Step 1: Disadvantaged Community? (Y/N)]]="Yes",Table13[[#This Row],[Count]],0)</f>
        <v>0</v>
      </c>
      <c r="BD13">
        <f>IF(Table13[[#This Row],[Benefits Criteria Table
Step 1: Disadvantaged Community? (Y/N)]]="Yes",Table13[[#This Row],[Total GGRF Funding Amount from this Program ($)]],0)</f>
        <v>0</v>
      </c>
      <c r="BE13">
        <f>IF(Table13[[#This Row],[Benefits Criteria Table
Step 1: Low-income Community or Low-income Household? (Y/N)]]="Yes",Table13[[#This Row],[Count]],0)</f>
        <v>0</v>
      </c>
      <c r="BF13">
        <f>IF(Table13[[#This Row],[Benefits Criteria Table
Step 1: Low-income Community or Low-income Household? (Y/N)]]="Yes",Table13[[#This Row],[Total GGRF Funding Amount from this Program ($)]],0)</f>
        <v>0</v>
      </c>
      <c r="BG13">
        <f>IF(Table13[[#This Row],[Benefits Criteria Table
Step 1: Low-income 1/2-mile Buffer Region? (Y/N)]]="Yes",Table13[[#This Row],[Count]],0)</f>
        <v>0</v>
      </c>
      <c r="BH13">
        <f>IF(Table13[[#This Row],[Benefits Criteria Table
Step 1: Low-income 1/2-mile Buffer Region? (Y/N)]]="Yes",Table13[[#This Row],[Total GGRF Funding Amount from this Program ($)]],0)</f>
        <v>0</v>
      </c>
      <c r="BI13" s="2"/>
      <c r="BJ13" t="str">
        <f>IF(Table13[[#This Row],[Benefits Criteria Table
Step 1: Disadvantaged Community? (Y/N)]]="YES",IF(Table13[[#This Row],[Select a Priority Population]]="Disadvantaged Community",Table13[[#This Row],[Count]],0),"")</f>
        <v/>
      </c>
      <c r="BK13" t="str">
        <f>IF(Table13[[#This Row],[Benefits Criteria Table
Step 1: Disadvantaged Community? (Y/N)]]="YES",IF(Table13[[#This Row],[Select a Priority Population]]="Disadvantaged Community",Table13[[#This Row],[Qualifying Disadvantaged Community Benefit Amount ($)]],0),"")</f>
        <v/>
      </c>
      <c r="BL13">
        <f>IF(Table13[[#This Row],[Benefits Criteria Table
Step 1: Low-income Community or Low-income Household? (Y/N)]]="Yes",IF(Table13[[#This Row],[Select a Priority Population]]="Low-income Community",Table13[[#This Row],[Count]],0),0)</f>
        <v>0</v>
      </c>
      <c r="BM13">
        <f>IF(Table13[[#This Row],[Benefits Criteria Table
Step 1: Low-income Community or Low-income Household? (Y/N)]]="Yes",IF(Table13[[#This Row],[Select a Priority Population]]="Low-income Community",Table13[[#This Row],[Total GGRF Funding Amount from this Program ($)]],0),0)</f>
        <v>0</v>
      </c>
      <c r="BN13">
        <f>IF(Table13[[#This Row],[Benefits Criteria Table
Step 1: Low-income 1/2-mile Buffer Region? (Y/N)]]="Yes",IF(Table13[[#This Row],[Select a Priority Population]]="1/2 Mile Buffer Zone",Table13[[#This Row],[Count]],0),0)</f>
        <v>0</v>
      </c>
      <c r="BO13">
        <f>IF(Table13[[#This Row],[Benefits Criteria Table
Step 1: Low-income 1/2-mile Buffer Region? (Y/N)]]="Yes",IF(Table13[[#This Row],[Select a Priority Population]]="1/2 Mile Buffer Zone",Table13[[#This Row],[Total GGRF Funding Amount from this Program ($)]],0),0)</f>
        <v>0</v>
      </c>
      <c r="BP13">
        <f>IF(ISBLANK(Table13[[#This Row],[Project ID]]), 0, 1)</f>
        <v>0</v>
      </c>
      <c r="BQ13" s="2"/>
      <c r="BR13" s="2"/>
      <c r="BS13" s="2"/>
    </row>
    <row r="14" spans="1:71" hidden="1" x14ac:dyDescent="0.35">
      <c r="G14" s="2">
        <f>'Project Info'!E35</f>
        <v>0</v>
      </c>
      <c r="I14" s="6"/>
      <c r="J14" s="6"/>
      <c r="K14" s="6"/>
      <c r="L14" s="6">
        <f>'Project Info'!E45</f>
        <v>0</v>
      </c>
      <c r="M14" s="6"/>
      <c r="N14" s="2">
        <f>ROUND('Project Info'!E44,0)</f>
        <v>0</v>
      </c>
      <c r="O14" s="2">
        <f>ROUND('Project Info'!E41,0)</f>
        <v>0</v>
      </c>
      <c r="Q14" s="2">
        <f>ROUND('Project Info'!E43,0)</f>
        <v>0</v>
      </c>
      <c r="S14" s="7">
        <f>'Project Info'!E46</f>
        <v>0</v>
      </c>
      <c r="T14" s="7">
        <f>ROUND('GHG Summary'!C31,0)</f>
        <v>0</v>
      </c>
      <c r="AA14" s="7" t="e">
        <f>ROUND('Co-benefits Summary'!E30,0)</f>
        <v>#VALUE!</v>
      </c>
      <c r="AB14" s="7" t="e">
        <f>ROUND('Co-benefits Summary'!E32,0)</f>
        <v>#VALUE!</v>
      </c>
      <c r="AC14" s="7" t="e">
        <f>ROUND('Co-benefits Summary'!E31,0)</f>
        <v>#VALUE!</v>
      </c>
      <c r="AD14" s="7" t="e">
        <f>ROUND('Co-benefits Summary'!D30,0)</f>
        <v>#VALUE!</v>
      </c>
      <c r="AE14" s="7" t="e">
        <f>ROUND('Co-benefits Summary'!D32,0)</f>
        <v>#VALUE!</v>
      </c>
      <c r="AF14" s="7" t="e">
        <f>ROUND('Co-benefits Summary'!D31,0)</f>
        <v>#VALUE!</v>
      </c>
      <c r="AG14" s="7" t="e">
        <f>ROUND('Co-benefits Summary'!C24,0)</f>
        <v>#VALUE!</v>
      </c>
      <c r="AJ14" s="7" t="e">
        <f>ROUND('Co-benefits Summary'!C25,0)</f>
        <v>#VALUE!</v>
      </c>
      <c r="AK14" s="7" t="e">
        <f>ROUND('Co-benefits Summary'!C25,0)</f>
        <v>#VALUE!</v>
      </c>
      <c r="AL14" s="7" t="e">
        <f>ROUND('Co-benefits Summary'!C26,0)</f>
        <v>#VALUE!</v>
      </c>
      <c r="AM14" s="7" t="e">
        <f>ROUND('Co-benefits Summary'!C28,0)</f>
        <v>#VALUE!</v>
      </c>
      <c r="AN14" s="7" t="e">
        <f>ROUND('Co-benefits Summary'!C27,0)</f>
        <v>#VALUE!</v>
      </c>
      <c r="BC14">
        <f>IF(Table13[[#This Row],[Benefits Criteria Table
Step 1: Disadvantaged Community? (Y/N)]]="Yes",Table13[[#This Row],[Count]],0)</f>
        <v>0</v>
      </c>
      <c r="BD14">
        <f>IF(Table13[[#This Row],[Benefits Criteria Table
Step 1: Disadvantaged Community? (Y/N)]]="Yes",Table13[[#This Row],[Total GGRF Funding Amount from this Program ($)]],0)</f>
        <v>0</v>
      </c>
      <c r="BE14">
        <f>IF(Table13[[#This Row],[Benefits Criteria Table
Step 1: Low-income Community or Low-income Household? (Y/N)]]="Yes",Table13[[#This Row],[Count]],0)</f>
        <v>0</v>
      </c>
      <c r="BF14">
        <f>IF(Table13[[#This Row],[Benefits Criteria Table
Step 1: Low-income Community or Low-income Household? (Y/N)]]="Yes",Table13[[#This Row],[Total GGRF Funding Amount from this Program ($)]],0)</f>
        <v>0</v>
      </c>
      <c r="BG14">
        <f>IF(Table13[[#This Row],[Benefits Criteria Table
Step 1: Low-income 1/2-mile Buffer Region? (Y/N)]]="Yes",Table13[[#This Row],[Count]],0)</f>
        <v>0</v>
      </c>
      <c r="BH14">
        <f>IF(Table13[[#This Row],[Benefits Criteria Table
Step 1: Low-income 1/2-mile Buffer Region? (Y/N)]]="Yes",Table13[[#This Row],[Total GGRF Funding Amount from this Program ($)]],0)</f>
        <v>0</v>
      </c>
      <c r="BI14" s="2"/>
      <c r="BJ14" t="str">
        <f>IF(Table13[[#This Row],[Benefits Criteria Table
Step 1: Disadvantaged Community? (Y/N)]]="YES",IF(Table13[[#This Row],[Select a Priority Population]]="Disadvantaged Community",Table13[[#This Row],[Count]],0),"")</f>
        <v/>
      </c>
      <c r="BK14" t="str">
        <f>IF(Table13[[#This Row],[Benefits Criteria Table
Step 1: Disadvantaged Community? (Y/N)]]="YES",IF(Table13[[#This Row],[Select a Priority Population]]="Disadvantaged Community",Table13[[#This Row],[Qualifying Disadvantaged Community Benefit Amount ($)]],0),"")</f>
        <v/>
      </c>
      <c r="BL14">
        <f>IF(Table13[[#This Row],[Benefits Criteria Table
Step 1: Low-income Community or Low-income Household? (Y/N)]]="Yes",IF(Table13[[#This Row],[Select a Priority Population]]="Low-income Community",Table13[[#This Row],[Count]],0),0)</f>
        <v>0</v>
      </c>
      <c r="BM14">
        <f>IF(Table13[[#This Row],[Benefits Criteria Table
Step 1: Low-income Community or Low-income Household? (Y/N)]]="Yes",IF(Table13[[#This Row],[Select a Priority Population]]="Low-income Community",Table13[[#This Row],[Total GGRF Funding Amount from this Program ($)]],0),0)</f>
        <v>0</v>
      </c>
      <c r="BN14">
        <f>IF(Table13[[#This Row],[Benefits Criteria Table
Step 1: Low-income 1/2-mile Buffer Region? (Y/N)]]="Yes",IF(Table13[[#This Row],[Select a Priority Population]]="1/2 Mile Buffer Zone",Table13[[#This Row],[Count]],0),0)</f>
        <v>0</v>
      </c>
      <c r="BO14">
        <f>IF(Table13[[#This Row],[Benefits Criteria Table
Step 1: Low-income 1/2-mile Buffer Region? (Y/N)]]="Yes",IF(Table13[[#This Row],[Select a Priority Population]]="1/2 Mile Buffer Zone",Table13[[#This Row],[Total GGRF Funding Amount from this Program ($)]],0),0)</f>
        <v>0</v>
      </c>
      <c r="BP14">
        <f>IF(ISBLANK(Table13[[#This Row],[Project ID]]), 0, 1)</f>
        <v>0</v>
      </c>
      <c r="BQ14" s="2"/>
      <c r="BR14" s="2"/>
      <c r="BS14" s="2"/>
    </row>
    <row r="15" spans="1:71" hidden="1" x14ac:dyDescent="0.35">
      <c r="G15" s="2">
        <f>'Project Info'!E36</f>
        <v>0</v>
      </c>
      <c r="I15" s="6"/>
      <c r="J15" s="6"/>
      <c r="K15" s="6"/>
      <c r="L15" s="6">
        <f>'Project Info'!E46</f>
        <v>0</v>
      </c>
      <c r="M15" s="6"/>
      <c r="N15" s="2">
        <f>ROUND('Project Info'!E45,0)</f>
        <v>0</v>
      </c>
      <c r="O15" s="2">
        <f>ROUND('Project Info'!E42,0)</f>
        <v>0</v>
      </c>
      <c r="Q15" s="2">
        <f>ROUND('Project Info'!E44,0)</f>
        <v>0</v>
      </c>
      <c r="S15" s="7">
        <f>'Project Info'!E47</f>
        <v>0</v>
      </c>
      <c r="T15" s="7">
        <f>ROUND('GHG Summary'!C32,0)</f>
        <v>0</v>
      </c>
      <c r="AA15" s="7" t="e">
        <f>ROUND('Co-benefits Summary'!E31,0)</f>
        <v>#VALUE!</v>
      </c>
      <c r="AB15" s="7" t="e">
        <f>ROUND('Co-benefits Summary'!E33,0)</f>
        <v>#VALUE!</v>
      </c>
      <c r="AC15" s="7" t="e">
        <f>ROUND('Co-benefits Summary'!E32,0)</f>
        <v>#VALUE!</v>
      </c>
      <c r="AD15" s="7" t="e">
        <f>ROUND('Co-benefits Summary'!D31,0)</f>
        <v>#VALUE!</v>
      </c>
      <c r="AE15" s="7" t="e">
        <f>ROUND('Co-benefits Summary'!D33,0)</f>
        <v>#VALUE!</v>
      </c>
      <c r="AF15" s="7" t="e">
        <f>ROUND('Co-benefits Summary'!D32,0)</f>
        <v>#VALUE!</v>
      </c>
      <c r="AG15" s="7" t="e">
        <f>ROUND('Co-benefits Summary'!C25,0)</f>
        <v>#VALUE!</v>
      </c>
      <c r="AJ15" s="7" t="e">
        <f>ROUND('Co-benefits Summary'!C26,0)</f>
        <v>#VALUE!</v>
      </c>
      <c r="AK15" s="7" t="e">
        <f>ROUND('Co-benefits Summary'!C26,0)</f>
        <v>#VALUE!</v>
      </c>
      <c r="AL15" s="7" t="e">
        <f>ROUND('Co-benefits Summary'!C27,0)</f>
        <v>#VALUE!</v>
      </c>
      <c r="AM15" s="7" t="e">
        <f>ROUND('Co-benefits Summary'!C29,0)</f>
        <v>#VALUE!</v>
      </c>
      <c r="AN15" s="7" t="e">
        <f>ROUND('Co-benefits Summary'!C28,0)</f>
        <v>#VALUE!</v>
      </c>
      <c r="BC15">
        <f>IF(Table13[[#This Row],[Benefits Criteria Table
Step 1: Disadvantaged Community? (Y/N)]]="Yes",Table13[[#This Row],[Count]],0)</f>
        <v>0</v>
      </c>
      <c r="BD15">
        <f>IF(Table13[[#This Row],[Benefits Criteria Table
Step 1: Disadvantaged Community? (Y/N)]]="Yes",Table13[[#This Row],[Total GGRF Funding Amount from this Program ($)]],0)</f>
        <v>0</v>
      </c>
      <c r="BE15">
        <f>IF(Table13[[#This Row],[Benefits Criteria Table
Step 1: Low-income Community or Low-income Household? (Y/N)]]="Yes",Table13[[#This Row],[Count]],0)</f>
        <v>0</v>
      </c>
      <c r="BF15">
        <f>IF(Table13[[#This Row],[Benefits Criteria Table
Step 1: Low-income Community or Low-income Household? (Y/N)]]="Yes",Table13[[#This Row],[Total GGRF Funding Amount from this Program ($)]],0)</f>
        <v>0</v>
      </c>
      <c r="BG15">
        <f>IF(Table13[[#This Row],[Benefits Criteria Table
Step 1: Low-income 1/2-mile Buffer Region? (Y/N)]]="Yes",Table13[[#This Row],[Count]],0)</f>
        <v>0</v>
      </c>
      <c r="BH15">
        <f>IF(Table13[[#This Row],[Benefits Criteria Table
Step 1: Low-income 1/2-mile Buffer Region? (Y/N)]]="Yes",Table13[[#This Row],[Total GGRF Funding Amount from this Program ($)]],0)</f>
        <v>0</v>
      </c>
      <c r="BI15" s="2"/>
      <c r="BJ15" t="str">
        <f>IF(Table13[[#This Row],[Benefits Criteria Table
Step 1: Disadvantaged Community? (Y/N)]]="YES",IF(Table13[[#This Row],[Select a Priority Population]]="Disadvantaged Community",Table13[[#This Row],[Count]],0),"")</f>
        <v/>
      </c>
      <c r="BK15" t="str">
        <f>IF(Table13[[#This Row],[Benefits Criteria Table
Step 1: Disadvantaged Community? (Y/N)]]="YES",IF(Table13[[#This Row],[Select a Priority Population]]="Disadvantaged Community",Table13[[#This Row],[Qualifying Disadvantaged Community Benefit Amount ($)]],0),"")</f>
        <v/>
      </c>
      <c r="BL15">
        <f>IF(Table13[[#This Row],[Benefits Criteria Table
Step 1: Low-income Community or Low-income Household? (Y/N)]]="Yes",IF(Table13[[#This Row],[Select a Priority Population]]="Low-income Community",Table13[[#This Row],[Count]],0),0)</f>
        <v>0</v>
      </c>
      <c r="BM15">
        <f>IF(Table13[[#This Row],[Benefits Criteria Table
Step 1: Low-income Community or Low-income Household? (Y/N)]]="Yes",IF(Table13[[#This Row],[Select a Priority Population]]="Low-income Community",Table13[[#This Row],[Total GGRF Funding Amount from this Program ($)]],0),0)</f>
        <v>0</v>
      </c>
      <c r="BN15">
        <f>IF(Table13[[#This Row],[Benefits Criteria Table
Step 1: Low-income 1/2-mile Buffer Region? (Y/N)]]="Yes",IF(Table13[[#This Row],[Select a Priority Population]]="1/2 Mile Buffer Zone",Table13[[#This Row],[Count]],0),0)</f>
        <v>0</v>
      </c>
      <c r="BO15">
        <f>IF(Table13[[#This Row],[Benefits Criteria Table
Step 1: Low-income 1/2-mile Buffer Region? (Y/N)]]="Yes",IF(Table13[[#This Row],[Select a Priority Population]]="1/2 Mile Buffer Zone",Table13[[#This Row],[Total GGRF Funding Amount from this Program ($)]],0),0)</f>
        <v>0</v>
      </c>
      <c r="BP15">
        <f>IF(ISBLANK(Table13[[#This Row],[Project ID]]), 0, 1)</f>
        <v>0</v>
      </c>
      <c r="BQ15" s="2"/>
      <c r="BR15" s="2"/>
      <c r="BS15" s="2"/>
    </row>
    <row r="16" spans="1:71" hidden="1" x14ac:dyDescent="0.35">
      <c r="G16" s="2">
        <f>'Project Info'!E37</f>
        <v>0</v>
      </c>
      <c r="I16" s="6"/>
      <c r="J16" s="6"/>
      <c r="K16" s="6"/>
      <c r="L16" s="6">
        <f>'Project Info'!E47</f>
        <v>0</v>
      </c>
      <c r="M16" s="6"/>
      <c r="N16" s="2">
        <f>ROUND('Project Info'!E46,0)</f>
        <v>0</v>
      </c>
      <c r="O16" s="2">
        <f>ROUND('Project Info'!E43,0)</f>
        <v>0</v>
      </c>
      <c r="Q16" s="2">
        <f>ROUND('Project Info'!E45,0)</f>
        <v>0</v>
      </c>
      <c r="S16" s="7">
        <f>'Project Info'!E48</f>
        <v>0</v>
      </c>
      <c r="T16" s="7">
        <f>ROUND('GHG Summary'!C33,0)</f>
        <v>0</v>
      </c>
      <c r="AA16" s="7" t="e">
        <f>ROUND('Co-benefits Summary'!E32,0)</f>
        <v>#VALUE!</v>
      </c>
      <c r="AB16" s="7">
        <f>ROUND('Co-benefits Summary'!E34,0)</f>
        <v>0</v>
      </c>
      <c r="AC16" s="7" t="e">
        <f>ROUND('Co-benefits Summary'!E33,0)</f>
        <v>#VALUE!</v>
      </c>
      <c r="AD16" s="7" t="e">
        <f>ROUND('Co-benefits Summary'!D32,0)</f>
        <v>#VALUE!</v>
      </c>
      <c r="AE16" s="7">
        <f>ROUND('Co-benefits Summary'!D34,0)</f>
        <v>0</v>
      </c>
      <c r="AF16" s="7" t="e">
        <f>ROUND('Co-benefits Summary'!D33,0)</f>
        <v>#VALUE!</v>
      </c>
      <c r="AG16" s="7" t="e">
        <f>ROUND('Co-benefits Summary'!C26,0)</f>
        <v>#VALUE!</v>
      </c>
      <c r="AJ16" s="7" t="e">
        <f>ROUND('Co-benefits Summary'!C27,0)</f>
        <v>#VALUE!</v>
      </c>
      <c r="AK16" s="7" t="e">
        <f>ROUND('Co-benefits Summary'!C27,0)</f>
        <v>#VALUE!</v>
      </c>
      <c r="AL16" s="7" t="e">
        <f>ROUND('Co-benefits Summary'!C28,0)</f>
        <v>#VALUE!</v>
      </c>
      <c r="AM16" s="7" t="e">
        <f>ROUND('Co-benefits Summary'!C30,0)</f>
        <v>#VALUE!</v>
      </c>
      <c r="AN16" s="7" t="e">
        <f>ROUND('Co-benefits Summary'!C29,0)</f>
        <v>#VALUE!</v>
      </c>
      <c r="BC16">
        <f>IF(Table13[[#This Row],[Benefits Criteria Table
Step 1: Disadvantaged Community? (Y/N)]]="Yes",Table13[[#This Row],[Count]],0)</f>
        <v>0</v>
      </c>
      <c r="BD16">
        <f>IF(Table13[[#This Row],[Benefits Criteria Table
Step 1: Disadvantaged Community? (Y/N)]]="Yes",Table13[[#This Row],[Total GGRF Funding Amount from this Program ($)]],0)</f>
        <v>0</v>
      </c>
      <c r="BE16">
        <f>IF(Table13[[#This Row],[Benefits Criteria Table
Step 1: Low-income Community or Low-income Household? (Y/N)]]="Yes",Table13[[#This Row],[Count]],0)</f>
        <v>0</v>
      </c>
      <c r="BF16">
        <f>IF(Table13[[#This Row],[Benefits Criteria Table
Step 1: Low-income Community or Low-income Household? (Y/N)]]="Yes",Table13[[#This Row],[Total GGRF Funding Amount from this Program ($)]],0)</f>
        <v>0</v>
      </c>
      <c r="BG16">
        <f>IF(Table13[[#This Row],[Benefits Criteria Table
Step 1: Low-income 1/2-mile Buffer Region? (Y/N)]]="Yes",Table13[[#This Row],[Count]],0)</f>
        <v>0</v>
      </c>
      <c r="BH16">
        <f>IF(Table13[[#This Row],[Benefits Criteria Table
Step 1: Low-income 1/2-mile Buffer Region? (Y/N)]]="Yes",Table13[[#This Row],[Total GGRF Funding Amount from this Program ($)]],0)</f>
        <v>0</v>
      </c>
      <c r="BI16" s="2"/>
      <c r="BJ16" t="str">
        <f>IF(Table13[[#This Row],[Benefits Criteria Table
Step 1: Disadvantaged Community? (Y/N)]]="YES",IF(Table13[[#This Row],[Select a Priority Population]]="Disadvantaged Community",Table13[[#This Row],[Count]],0),"")</f>
        <v/>
      </c>
      <c r="BK16" t="str">
        <f>IF(Table13[[#This Row],[Benefits Criteria Table
Step 1: Disadvantaged Community? (Y/N)]]="YES",IF(Table13[[#This Row],[Select a Priority Population]]="Disadvantaged Community",Table13[[#This Row],[Qualifying Disadvantaged Community Benefit Amount ($)]],0),"")</f>
        <v/>
      </c>
      <c r="BL16">
        <f>IF(Table13[[#This Row],[Benefits Criteria Table
Step 1: Low-income Community or Low-income Household? (Y/N)]]="Yes",IF(Table13[[#This Row],[Select a Priority Population]]="Low-income Community",Table13[[#This Row],[Count]],0),0)</f>
        <v>0</v>
      </c>
      <c r="BM16">
        <f>IF(Table13[[#This Row],[Benefits Criteria Table
Step 1: Low-income Community or Low-income Household? (Y/N)]]="Yes",IF(Table13[[#This Row],[Select a Priority Population]]="Low-income Community",Table13[[#This Row],[Total GGRF Funding Amount from this Program ($)]],0),0)</f>
        <v>0</v>
      </c>
      <c r="BN16">
        <f>IF(Table13[[#This Row],[Benefits Criteria Table
Step 1: Low-income 1/2-mile Buffer Region? (Y/N)]]="Yes",IF(Table13[[#This Row],[Select a Priority Population]]="1/2 Mile Buffer Zone",Table13[[#This Row],[Count]],0),0)</f>
        <v>0</v>
      </c>
      <c r="BO16">
        <f>IF(Table13[[#This Row],[Benefits Criteria Table
Step 1: Low-income 1/2-mile Buffer Region? (Y/N)]]="Yes",IF(Table13[[#This Row],[Select a Priority Population]]="1/2 Mile Buffer Zone",Table13[[#This Row],[Total GGRF Funding Amount from this Program ($)]],0),0)</f>
        <v>0</v>
      </c>
      <c r="BP16">
        <f>IF(ISBLANK(Table13[[#This Row],[Project ID]]), 0, 1)</f>
        <v>0</v>
      </c>
      <c r="BQ16" s="2"/>
      <c r="BR16" s="2"/>
      <c r="BS16" s="2"/>
    </row>
    <row r="17" spans="7:71" hidden="1" x14ac:dyDescent="0.35">
      <c r="G17" s="2">
        <f>'Project Info'!E38</f>
        <v>0</v>
      </c>
      <c r="I17" s="6"/>
      <c r="J17" s="6"/>
      <c r="K17" s="6"/>
      <c r="L17" s="6">
        <f>'Project Info'!E48</f>
        <v>0</v>
      </c>
      <c r="M17" s="6"/>
      <c r="N17" s="2">
        <f>ROUND('Project Info'!E47,0)</f>
        <v>0</v>
      </c>
      <c r="O17" s="2">
        <f>ROUND('Project Info'!E44,0)</f>
        <v>0</v>
      </c>
      <c r="Q17" s="2">
        <f>ROUND('Project Info'!E46,0)</f>
        <v>0</v>
      </c>
      <c r="S17" s="7">
        <f>'Project Info'!E49</f>
        <v>0</v>
      </c>
      <c r="T17" s="7">
        <f>ROUND('GHG Summary'!C34,0)</f>
        <v>0</v>
      </c>
      <c r="AA17" s="7" t="e">
        <f>ROUND('Co-benefits Summary'!E33,0)</f>
        <v>#VALUE!</v>
      </c>
      <c r="AB17" s="7">
        <f>ROUND('Co-benefits Summary'!E35,0)</f>
        <v>0</v>
      </c>
      <c r="AC17" s="7">
        <f>ROUND('Co-benefits Summary'!E34,0)</f>
        <v>0</v>
      </c>
      <c r="AD17" s="7" t="e">
        <f>ROUND('Co-benefits Summary'!D33,0)</f>
        <v>#VALUE!</v>
      </c>
      <c r="AE17" s="7">
        <f>ROUND('Co-benefits Summary'!D35,0)</f>
        <v>0</v>
      </c>
      <c r="AF17" s="7">
        <f>ROUND('Co-benefits Summary'!D34,0)</f>
        <v>0</v>
      </c>
      <c r="AG17" s="7" t="e">
        <f>ROUND('Co-benefits Summary'!C27,0)</f>
        <v>#VALUE!</v>
      </c>
      <c r="AJ17" s="7" t="e">
        <f>ROUND('Co-benefits Summary'!C28,0)</f>
        <v>#VALUE!</v>
      </c>
      <c r="AK17" s="7" t="e">
        <f>ROUND('Co-benefits Summary'!C28,0)</f>
        <v>#VALUE!</v>
      </c>
      <c r="AL17" s="7" t="e">
        <f>ROUND('Co-benefits Summary'!C29,0)</f>
        <v>#VALUE!</v>
      </c>
      <c r="AM17" s="7" t="e">
        <f>ROUND('Co-benefits Summary'!C31,0)</f>
        <v>#VALUE!</v>
      </c>
      <c r="AN17" s="7" t="e">
        <f>ROUND('Co-benefits Summary'!C30,0)</f>
        <v>#VALUE!</v>
      </c>
      <c r="BC17">
        <f>IF(Table13[[#This Row],[Benefits Criteria Table
Step 1: Disadvantaged Community? (Y/N)]]="Yes",Table13[[#This Row],[Count]],0)</f>
        <v>0</v>
      </c>
      <c r="BD17">
        <f>IF(Table13[[#This Row],[Benefits Criteria Table
Step 1: Disadvantaged Community? (Y/N)]]="Yes",Table13[[#This Row],[Total GGRF Funding Amount from this Program ($)]],0)</f>
        <v>0</v>
      </c>
      <c r="BE17">
        <f>IF(Table13[[#This Row],[Benefits Criteria Table
Step 1: Low-income Community or Low-income Household? (Y/N)]]="Yes",Table13[[#This Row],[Count]],0)</f>
        <v>0</v>
      </c>
      <c r="BF17">
        <f>IF(Table13[[#This Row],[Benefits Criteria Table
Step 1: Low-income Community or Low-income Household? (Y/N)]]="Yes",Table13[[#This Row],[Total GGRF Funding Amount from this Program ($)]],0)</f>
        <v>0</v>
      </c>
      <c r="BG17">
        <f>IF(Table13[[#This Row],[Benefits Criteria Table
Step 1: Low-income 1/2-mile Buffer Region? (Y/N)]]="Yes",Table13[[#This Row],[Count]],0)</f>
        <v>0</v>
      </c>
      <c r="BH17">
        <f>IF(Table13[[#This Row],[Benefits Criteria Table
Step 1: Low-income 1/2-mile Buffer Region? (Y/N)]]="Yes",Table13[[#This Row],[Total GGRF Funding Amount from this Program ($)]],0)</f>
        <v>0</v>
      </c>
      <c r="BI17" s="2"/>
      <c r="BJ17" t="str">
        <f>IF(Table13[[#This Row],[Benefits Criteria Table
Step 1: Disadvantaged Community? (Y/N)]]="YES",IF(Table13[[#This Row],[Select a Priority Population]]="Disadvantaged Community",Table13[[#This Row],[Count]],0),"")</f>
        <v/>
      </c>
      <c r="BK17" t="str">
        <f>IF(Table13[[#This Row],[Benefits Criteria Table
Step 1: Disadvantaged Community? (Y/N)]]="YES",IF(Table13[[#This Row],[Select a Priority Population]]="Disadvantaged Community",Table13[[#This Row],[Qualifying Disadvantaged Community Benefit Amount ($)]],0),"")</f>
        <v/>
      </c>
      <c r="BL17">
        <f>IF(Table13[[#This Row],[Benefits Criteria Table
Step 1: Low-income Community or Low-income Household? (Y/N)]]="Yes",IF(Table13[[#This Row],[Select a Priority Population]]="Low-income Community",Table13[[#This Row],[Count]],0),0)</f>
        <v>0</v>
      </c>
      <c r="BM17">
        <f>IF(Table13[[#This Row],[Benefits Criteria Table
Step 1: Low-income Community or Low-income Household? (Y/N)]]="Yes",IF(Table13[[#This Row],[Select a Priority Population]]="Low-income Community",Table13[[#This Row],[Total GGRF Funding Amount from this Program ($)]],0),0)</f>
        <v>0</v>
      </c>
      <c r="BN17">
        <f>IF(Table13[[#This Row],[Benefits Criteria Table
Step 1: Low-income 1/2-mile Buffer Region? (Y/N)]]="Yes",IF(Table13[[#This Row],[Select a Priority Population]]="1/2 Mile Buffer Zone",Table13[[#This Row],[Count]],0),0)</f>
        <v>0</v>
      </c>
      <c r="BO17">
        <f>IF(Table13[[#This Row],[Benefits Criteria Table
Step 1: Low-income 1/2-mile Buffer Region? (Y/N)]]="Yes",IF(Table13[[#This Row],[Select a Priority Population]]="1/2 Mile Buffer Zone",Table13[[#This Row],[Total GGRF Funding Amount from this Program ($)]],0),0)</f>
        <v>0</v>
      </c>
      <c r="BP17">
        <f>IF(ISBLANK(Table13[[#This Row],[Project ID]]), 0, 1)</f>
        <v>0</v>
      </c>
      <c r="BQ17" s="2"/>
      <c r="BR17" s="2"/>
      <c r="BS17" s="2"/>
    </row>
    <row r="18" spans="7:71" hidden="1" x14ac:dyDescent="0.35">
      <c r="G18" s="2">
        <f>'Project Info'!E39</f>
        <v>0</v>
      </c>
      <c r="I18" s="6"/>
      <c r="J18" s="6"/>
      <c r="K18" s="6"/>
      <c r="L18" s="6">
        <f>'Project Info'!E49</f>
        <v>0</v>
      </c>
      <c r="M18" s="6"/>
      <c r="N18" s="2">
        <f>ROUND('Project Info'!E48,0)</f>
        <v>0</v>
      </c>
      <c r="O18" s="2">
        <f>ROUND('Project Info'!E45,0)</f>
        <v>0</v>
      </c>
      <c r="Q18" s="2">
        <f>ROUND('Project Info'!E47,0)</f>
        <v>0</v>
      </c>
      <c r="S18" s="7">
        <f>'Project Info'!E50</f>
        <v>0</v>
      </c>
      <c r="T18" s="7">
        <f>ROUND('GHG Summary'!C35,0)</f>
        <v>0</v>
      </c>
      <c r="AA18" s="7">
        <f>ROUND('Co-benefits Summary'!E34,0)</f>
        <v>0</v>
      </c>
      <c r="AB18" s="7">
        <f>ROUND('Co-benefits Summary'!E36,0)</f>
        <v>0</v>
      </c>
      <c r="AC18" s="7">
        <f>ROUND('Co-benefits Summary'!E35,0)</f>
        <v>0</v>
      </c>
      <c r="AD18" s="7">
        <f>ROUND('Co-benefits Summary'!D34,0)</f>
        <v>0</v>
      </c>
      <c r="AE18" s="7">
        <f>ROUND('Co-benefits Summary'!D36,0)</f>
        <v>0</v>
      </c>
      <c r="AF18" s="7">
        <f>ROUND('Co-benefits Summary'!D35,0)</f>
        <v>0</v>
      </c>
      <c r="AG18" s="7" t="e">
        <f>ROUND('Co-benefits Summary'!C28,0)</f>
        <v>#VALUE!</v>
      </c>
      <c r="AJ18" s="7" t="e">
        <f>ROUND('Co-benefits Summary'!C29,0)</f>
        <v>#VALUE!</v>
      </c>
      <c r="AK18" s="7" t="e">
        <f>ROUND('Co-benefits Summary'!C29,0)</f>
        <v>#VALUE!</v>
      </c>
      <c r="AL18" s="7" t="e">
        <f>ROUND('Co-benefits Summary'!C30,0)</f>
        <v>#VALUE!</v>
      </c>
      <c r="AM18" s="7" t="e">
        <f>ROUND('Co-benefits Summary'!C32,0)</f>
        <v>#VALUE!</v>
      </c>
      <c r="AN18" s="7" t="e">
        <f>ROUND('Co-benefits Summary'!C31,0)</f>
        <v>#VALUE!</v>
      </c>
      <c r="BC18">
        <f>IF(Table13[[#This Row],[Benefits Criteria Table
Step 1: Disadvantaged Community? (Y/N)]]="Yes",Table13[[#This Row],[Count]],0)</f>
        <v>0</v>
      </c>
      <c r="BD18">
        <f>IF(Table13[[#This Row],[Benefits Criteria Table
Step 1: Disadvantaged Community? (Y/N)]]="Yes",Table13[[#This Row],[Total GGRF Funding Amount from this Program ($)]],0)</f>
        <v>0</v>
      </c>
      <c r="BE18">
        <f>IF(Table13[[#This Row],[Benefits Criteria Table
Step 1: Low-income Community or Low-income Household? (Y/N)]]="Yes",Table13[[#This Row],[Count]],0)</f>
        <v>0</v>
      </c>
      <c r="BF18">
        <f>IF(Table13[[#This Row],[Benefits Criteria Table
Step 1: Low-income Community or Low-income Household? (Y/N)]]="Yes",Table13[[#This Row],[Total GGRF Funding Amount from this Program ($)]],0)</f>
        <v>0</v>
      </c>
      <c r="BG18">
        <f>IF(Table13[[#This Row],[Benefits Criteria Table
Step 1: Low-income 1/2-mile Buffer Region? (Y/N)]]="Yes",Table13[[#This Row],[Count]],0)</f>
        <v>0</v>
      </c>
      <c r="BH18">
        <f>IF(Table13[[#This Row],[Benefits Criteria Table
Step 1: Low-income 1/2-mile Buffer Region? (Y/N)]]="Yes",Table13[[#This Row],[Total GGRF Funding Amount from this Program ($)]],0)</f>
        <v>0</v>
      </c>
      <c r="BI18" s="2"/>
      <c r="BJ18" t="str">
        <f>IF(Table13[[#This Row],[Benefits Criteria Table
Step 1: Disadvantaged Community? (Y/N)]]="YES",IF(Table13[[#This Row],[Select a Priority Population]]="Disadvantaged Community",Table13[[#This Row],[Count]],0),"")</f>
        <v/>
      </c>
      <c r="BK18" t="str">
        <f>IF(Table13[[#This Row],[Benefits Criteria Table
Step 1: Disadvantaged Community? (Y/N)]]="YES",IF(Table13[[#This Row],[Select a Priority Population]]="Disadvantaged Community",Table13[[#This Row],[Qualifying Disadvantaged Community Benefit Amount ($)]],0),"")</f>
        <v/>
      </c>
      <c r="BL18">
        <f>IF(Table13[[#This Row],[Benefits Criteria Table
Step 1: Low-income Community or Low-income Household? (Y/N)]]="Yes",IF(Table13[[#This Row],[Select a Priority Population]]="Low-income Community",Table13[[#This Row],[Count]],0),0)</f>
        <v>0</v>
      </c>
      <c r="BM18">
        <f>IF(Table13[[#This Row],[Benefits Criteria Table
Step 1: Low-income Community or Low-income Household? (Y/N)]]="Yes",IF(Table13[[#This Row],[Select a Priority Population]]="Low-income Community",Table13[[#This Row],[Total GGRF Funding Amount from this Program ($)]],0),0)</f>
        <v>0</v>
      </c>
      <c r="BN18">
        <f>IF(Table13[[#This Row],[Benefits Criteria Table
Step 1: Low-income 1/2-mile Buffer Region? (Y/N)]]="Yes",IF(Table13[[#This Row],[Select a Priority Population]]="1/2 Mile Buffer Zone",Table13[[#This Row],[Count]],0),0)</f>
        <v>0</v>
      </c>
      <c r="BO18">
        <f>IF(Table13[[#This Row],[Benefits Criteria Table
Step 1: Low-income 1/2-mile Buffer Region? (Y/N)]]="Yes",IF(Table13[[#This Row],[Select a Priority Population]]="1/2 Mile Buffer Zone",Table13[[#This Row],[Total GGRF Funding Amount from this Program ($)]],0),0)</f>
        <v>0</v>
      </c>
      <c r="BP18">
        <f>IF(ISBLANK(Table13[[#This Row],[Project ID]]), 0, 1)</f>
        <v>0</v>
      </c>
      <c r="BQ18" s="2"/>
      <c r="BR18" s="2"/>
      <c r="BS18" s="2"/>
    </row>
    <row r="19" spans="7:71" hidden="1" x14ac:dyDescent="0.35">
      <c r="G19" s="2">
        <f>'Project Info'!E40</f>
        <v>0</v>
      </c>
      <c r="I19" s="6"/>
      <c r="J19" s="6"/>
      <c r="K19" s="6"/>
      <c r="L19" s="6">
        <f>'Project Info'!E50</f>
        <v>0</v>
      </c>
      <c r="M19" s="6"/>
      <c r="N19" s="2">
        <f>ROUND('Project Info'!E49,0)</f>
        <v>0</v>
      </c>
      <c r="O19" s="2">
        <f>ROUND('Project Info'!E46,0)</f>
        <v>0</v>
      </c>
      <c r="Q19" s="2">
        <f>ROUND('Project Info'!E48,0)</f>
        <v>0</v>
      </c>
      <c r="S19" s="7">
        <f>'Project Info'!E51</f>
        <v>0</v>
      </c>
      <c r="T19" s="7">
        <f>ROUND('GHG Summary'!C36,0)</f>
        <v>0</v>
      </c>
      <c r="AA19" s="7">
        <f>ROUND('Co-benefits Summary'!E35,0)</f>
        <v>0</v>
      </c>
      <c r="AB19" s="7">
        <f>ROUND('Co-benefits Summary'!E37,0)</f>
        <v>0</v>
      </c>
      <c r="AC19" s="7">
        <f>ROUND('Co-benefits Summary'!E36,0)</f>
        <v>0</v>
      </c>
      <c r="AD19" s="7">
        <f>ROUND('Co-benefits Summary'!D35,0)</f>
        <v>0</v>
      </c>
      <c r="AE19" s="7">
        <f>ROUND('Co-benefits Summary'!D37,0)</f>
        <v>0</v>
      </c>
      <c r="AF19" s="7">
        <f>ROUND('Co-benefits Summary'!D36,0)</f>
        <v>0</v>
      </c>
      <c r="AG19" s="7" t="e">
        <f>ROUND('Co-benefits Summary'!C29,0)</f>
        <v>#VALUE!</v>
      </c>
      <c r="AJ19" s="7" t="e">
        <f>ROUND('Co-benefits Summary'!C30,0)</f>
        <v>#VALUE!</v>
      </c>
      <c r="AK19" s="7" t="e">
        <f>ROUND('Co-benefits Summary'!C30,0)</f>
        <v>#VALUE!</v>
      </c>
      <c r="AL19" s="7" t="e">
        <f>ROUND('Co-benefits Summary'!C31,0)</f>
        <v>#VALUE!</v>
      </c>
      <c r="AM19" s="7" t="e">
        <f>ROUND('Co-benefits Summary'!C33,0)</f>
        <v>#VALUE!</v>
      </c>
      <c r="AN19" s="7" t="e">
        <f>ROUND('Co-benefits Summary'!C32,0)</f>
        <v>#VALUE!</v>
      </c>
      <c r="BC19">
        <f>IF(Table13[[#This Row],[Benefits Criteria Table
Step 1: Disadvantaged Community? (Y/N)]]="Yes",Table13[[#This Row],[Count]],0)</f>
        <v>0</v>
      </c>
      <c r="BD19">
        <f>IF(Table13[[#This Row],[Benefits Criteria Table
Step 1: Disadvantaged Community? (Y/N)]]="Yes",Table13[[#This Row],[Total GGRF Funding Amount from this Program ($)]],0)</f>
        <v>0</v>
      </c>
      <c r="BE19">
        <f>IF(Table13[[#This Row],[Benefits Criteria Table
Step 1: Low-income Community or Low-income Household? (Y/N)]]="Yes",Table13[[#This Row],[Count]],0)</f>
        <v>0</v>
      </c>
      <c r="BF19">
        <f>IF(Table13[[#This Row],[Benefits Criteria Table
Step 1: Low-income Community or Low-income Household? (Y/N)]]="Yes",Table13[[#This Row],[Total GGRF Funding Amount from this Program ($)]],0)</f>
        <v>0</v>
      </c>
      <c r="BG19">
        <f>IF(Table13[[#This Row],[Benefits Criteria Table
Step 1: Low-income 1/2-mile Buffer Region? (Y/N)]]="Yes",Table13[[#This Row],[Count]],0)</f>
        <v>0</v>
      </c>
      <c r="BH19">
        <f>IF(Table13[[#This Row],[Benefits Criteria Table
Step 1: Low-income 1/2-mile Buffer Region? (Y/N)]]="Yes",Table13[[#This Row],[Total GGRF Funding Amount from this Program ($)]],0)</f>
        <v>0</v>
      </c>
      <c r="BI19" s="2"/>
      <c r="BJ19" t="str">
        <f>IF(Table13[[#This Row],[Benefits Criteria Table
Step 1: Disadvantaged Community? (Y/N)]]="YES",IF(Table13[[#This Row],[Select a Priority Population]]="Disadvantaged Community",Table13[[#This Row],[Count]],0),"")</f>
        <v/>
      </c>
      <c r="BK19" t="str">
        <f>IF(Table13[[#This Row],[Benefits Criteria Table
Step 1: Disadvantaged Community? (Y/N)]]="YES",IF(Table13[[#This Row],[Select a Priority Population]]="Disadvantaged Community",Table13[[#This Row],[Qualifying Disadvantaged Community Benefit Amount ($)]],0),"")</f>
        <v/>
      </c>
      <c r="BL19">
        <f>IF(Table13[[#This Row],[Benefits Criteria Table
Step 1: Low-income Community or Low-income Household? (Y/N)]]="Yes",IF(Table13[[#This Row],[Select a Priority Population]]="Low-income Community",Table13[[#This Row],[Count]],0),0)</f>
        <v>0</v>
      </c>
      <c r="BM19">
        <f>IF(Table13[[#This Row],[Benefits Criteria Table
Step 1: Low-income Community or Low-income Household? (Y/N)]]="Yes",IF(Table13[[#This Row],[Select a Priority Population]]="Low-income Community",Table13[[#This Row],[Total GGRF Funding Amount from this Program ($)]],0),0)</f>
        <v>0</v>
      </c>
      <c r="BN19">
        <f>IF(Table13[[#This Row],[Benefits Criteria Table
Step 1: Low-income 1/2-mile Buffer Region? (Y/N)]]="Yes",IF(Table13[[#This Row],[Select a Priority Population]]="1/2 Mile Buffer Zone",Table13[[#This Row],[Count]],0),0)</f>
        <v>0</v>
      </c>
      <c r="BO19">
        <f>IF(Table13[[#This Row],[Benefits Criteria Table
Step 1: Low-income 1/2-mile Buffer Region? (Y/N)]]="Yes",IF(Table13[[#This Row],[Select a Priority Population]]="1/2 Mile Buffer Zone",Table13[[#This Row],[Total GGRF Funding Amount from this Program ($)]],0),0)</f>
        <v>0</v>
      </c>
      <c r="BP19">
        <f>IF(ISBLANK(Table13[[#This Row],[Project ID]]), 0, 1)</f>
        <v>0</v>
      </c>
      <c r="BQ19" s="2"/>
      <c r="BR19" s="2"/>
      <c r="BS19" s="2"/>
    </row>
    <row r="20" spans="7:71" hidden="1" x14ac:dyDescent="0.35">
      <c r="G20" s="2">
        <f>'Project Info'!E41</f>
        <v>0</v>
      </c>
      <c r="I20" s="6"/>
      <c r="J20" s="6"/>
      <c r="K20" s="6"/>
      <c r="L20" s="6">
        <f>'Project Info'!E51</f>
        <v>0</v>
      </c>
      <c r="M20" s="6"/>
      <c r="N20" s="2">
        <f>ROUND('Project Info'!E50,0)</f>
        <v>0</v>
      </c>
      <c r="O20" s="2">
        <f>ROUND('Project Info'!E47,0)</f>
        <v>0</v>
      </c>
      <c r="Q20" s="2">
        <f>ROUND('Project Info'!E49,0)</f>
        <v>0</v>
      </c>
      <c r="S20" s="7">
        <f>'Project Info'!E52</f>
        <v>0</v>
      </c>
      <c r="T20" s="7">
        <f>ROUND('GHG Summary'!C37,0)</f>
        <v>0</v>
      </c>
      <c r="AA20" s="7">
        <f>ROUND('Co-benefits Summary'!E36,0)</f>
        <v>0</v>
      </c>
      <c r="AB20" s="7">
        <f>ROUND('Co-benefits Summary'!E38,0)</f>
        <v>0</v>
      </c>
      <c r="AC20" s="7">
        <f>ROUND('Co-benefits Summary'!E37,0)</f>
        <v>0</v>
      </c>
      <c r="AD20" s="7">
        <f>ROUND('Co-benefits Summary'!D36,0)</f>
        <v>0</v>
      </c>
      <c r="AE20" s="7">
        <f>ROUND('Co-benefits Summary'!D38,0)</f>
        <v>0</v>
      </c>
      <c r="AF20" s="7">
        <f>ROUND('Co-benefits Summary'!D37,0)</f>
        <v>0</v>
      </c>
      <c r="AG20" s="7" t="e">
        <f>ROUND('Co-benefits Summary'!C30,0)</f>
        <v>#VALUE!</v>
      </c>
      <c r="AJ20" s="7" t="e">
        <f>ROUND('Co-benefits Summary'!C31,0)</f>
        <v>#VALUE!</v>
      </c>
      <c r="AK20" s="7" t="e">
        <f>ROUND('Co-benefits Summary'!C31,0)</f>
        <v>#VALUE!</v>
      </c>
      <c r="AL20" s="7" t="e">
        <f>ROUND('Co-benefits Summary'!C32,0)</f>
        <v>#VALUE!</v>
      </c>
      <c r="AM20" s="7">
        <f>ROUND('Co-benefits Summary'!C34,0)</f>
        <v>0</v>
      </c>
      <c r="AN20" s="7" t="e">
        <f>ROUND('Co-benefits Summary'!C33,0)</f>
        <v>#VALUE!</v>
      </c>
      <c r="BC20">
        <f>IF(Table13[[#This Row],[Benefits Criteria Table
Step 1: Disadvantaged Community? (Y/N)]]="Yes",Table13[[#This Row],[Count]],0)</f>
        <v>0</v>
      </c>
      <c r="BD20">
        <f>IF(Table13[[#This Row],[Benefits Criteria Table
Step 1: Disadvantaged Community? (Y/N)]]="Yes",Table13[[#This Row],[Total GGRF Funding Amount from this Program ($)]],0)</f>
        <v>0</v>
      </c>
      <c r="BE20">
        <f>IF(Table13[[#This Row],[Benefits Criteria Table
Step 1: Low-income Community or Low-income Household? (Y/N)]]="Yes",Table13[[#This Row],[Count]],0)</f>
        <v>0</v>
      </c>
      <c r="BF20">
        <f>IF(Table13[[#This Row],[Benefits Criteria Table
Step 1: Low-income Community or Low-income Household? (Y/N)]]="Yes",Table13[[#This Row],[Total GGRF Funding Amount from this Program ($)]],0)</f>
        <v>0</v>
      </c>
      <c r="BG20">
        <f>IF(Table13[[#This Row],[Benefits Criteria Table
Step 1: Low-income 1/2-mile Buffer Region? (Y/N)]]="Yes",Table13[[#This Row],[Count]],0)</f>
        <v>0</v>
      </c>
      <c r="BH20">
        <f>IF(Table13[[#This Row],[Benefits Criteria Table
Step 1: Low-income 1/2-mile Buffer Region? (Y/N)]]="Yes",Table13[[#This Row],[Total GGRF Funding Amount from this Program ($)]],0)</f>
        <v>0</v>
      </c>
      <c r="BI20" s="2"/>
      <c r="BJ20" t="str">
        <f>IF(Table13[[#This Row],[Benefits Criteria Table
Step 1: Disadvantaged Community? (Y/N)]]="YES",IF(Table13[[#This Row],[Select a Priority Population]]="Disadvantaged Community",Table13[[#This Row],[Count]],0),"")</f>
        <v/>
      </c>
      <c r="BK20" t="str">
        <f>IF(Table13[[#This Row],[Benefits Criteria Table
Step 1: Disadvantaged Community? (Y/N)]]="YES",IF(Table13[[#This Row],[Select a Priority Population]]="Disadvantaged Community",Table13[[#This Row],[Qualifying Disadvantaged Community Benefit Amount ($)]],0),"")</f>
        <v/>
      </c>
      <c r="BL20">
        <f>IF(Table13[[#This Row],[Benefits Criteria Table
Step 1: Low-income Community or Low-income Household? (Y/N)]]="Yes",IF(Table13[[#This Row],[Select a Priority Population]]="Low-income Community",Table13[[#This Row],[Count]],0),0)</f>
        <v>0</v>
      </c>
      <c r="BM20">
        <f>IF(Table13[[#This Row],[Benefits Criteria Table
Step 1: Low-income Community or Low-income Household? (Y/N)]]="Yes",IF(Table13[[#This Row],[Select a Priority Population]]="Low-income Community",Table13[[#This Row],[Total GGRF Funding Amount from this Program ($)]],0),0)</f>
        <v>0</v>
      </c>
      <c r="BN20">
        <f>IF(Table13[[#This Row],[Benefits Criteria Table
Step 1: Low-income 1/2-mile Buffer Region? (Y/N)]]="Yes",IF(Table13[[#This Row],[Select a Priority Population]]="1/2 Mile Buffer Zone",Table13[[#This Row],[Count]],0),0)</f>
        <v>0</v>
      </c>
      <c r="BO20">
        <f>IF(Table13[[#This Row],[Benefits Criteria Table
Step 1: Low-income 1/2-mile Buffer Region? (Y/N)]]="Yes",IF(Table13[[#This Row],[Select a Priority Population]]="1/2 Mile Buffer Zone",Table13[[#This Row],[Total GGRF Funding Amount from this Program ($)]],0),0)</f>
        <v>0</v>
      </c>
      <c r="BP20">
        <f>IF(ISBLANK(Table13[[#This Row],[Project ID]]), 0, 1)</f>
        <v>0</v>
      </c>
      <c r="BQ20" s="2"/>
      <c r="BR20" s="2"/>
      <c r="BS20" s="2"/>
    </row>
    <row r="21" spans="7:71" hidden="1" x14ac:dyDescent="0.35">
      <c r="G21" s="2">
        <f>'Project Info'!E42</f>
        <v>0</v>
      </c>
      <c r="I21" s="6"/>
      <c r="J21" s="6"/>
      <c r="K21" s="6"/>
      <c r="L21" s="6">
        <f>'Project Info'!E52</f>
        <v>0</v>
      </c>
      <c r="M21" s="6"/>
      <c r="N21" s="2">
        <f>ROUND('Project Info'!E51,0)</f>
        <v>0</v>
      </c>
      <c r="O21" s="2">
        <f>ROUND('Project Info'!E48,0)</f>
        <v>0</v>
      </c>
      <c r="Q21" s="2">
        <f>ROUND('Project Info'!E50,0)</f>
        <v>0</v>
      </c>
      <c r="S21" s="7">
        <f>'Project Info'!E53</f>
        <v>0</v>
      </c>
      <c r="T21" s="7">
        <f>ROUND('GHG Summary'!C38,0)</f>
        <v>0</v>
      </c>
      <c r="AA21" s="7">
        <f>ROUND('Co-benefits Summary'!E37,0)</f>
        <v>0</v>
      </c>
      <c r="AB21" s="7">
        <f>ROUND('Co-benefits Summary'!E39,0)</f>
        <v>0</v>
      </c>
      <c r="AC21" s="7">
        <f>ROUND('Co-benefits Summary'!E38,0)</f>
        <v>0</v>
      </c>
      <c r="AD21" s="7">
        <f>ROUND('Co-benefits Summary'!D37,0)</f>
        <v>0</v>
      </c>
      <c r="AE21" s="7">
        <f>ROUND('Co-benefits Summary'!D39,0)</f>
        <v>0</v>
      </c>
      <c r="AF21" s="7">
        <f>ROUND('Co-benefits Summary'!D38,0)</f>
        <v>0</v>
      </c>
      <c r="AG21" s="7" t="e">
        <f>ROUND('Co-benefits Summary'!C31,0)</f>
        <v>#VALUE!</v>
      </c>
      <c r="AJ21" s="7" t="e">
        <f>ROUND('Co-benefits Summary'!C32,0)</f>
        <v>#VALUE!</v>
      </c>
      <c r="AK21" s="7" t="e">
        <f>ROUND('Co-benefits Summary'!C32,0)</f>
        <v>#VALUE!</v>
      </c>
      <c r="AL21" s="7" t="e">
        <f>ROUND('Co-benefits Summary'!C33,0)</f>
        <v>#VALUE!</v>
      </c>
      <c r="AM21" s="7">
        <f>ROUND('Co-benefits Summary'!C35,0)</f>
        <v>0</v>
      </c>
      <c r="AN21" s="7">
        <f>ROUND('Co-benefits Summary'!C34,0)</f>
        <v>0</v>
      </c>
      <c r="BC21">
        <f>IF(Table13[[#This Row],[Benefits Criteria Table
Step 1: Disadvantaged Community? (Y/N)]]="Yes",Table13[[#This Row],[Count]],0)</f>
        <v>0</v>
      </c>
      <c r="BD21">
        <f>IF(Table13[[#This Row],[Benefits Criteria Table
Step 1: Disadvantaged Community? (Y/N)]]="Yes",Table13[[#This Row],[Total GGRF Funding Amount from this Program ($)]],0)</f>
        <v>0</v>
      </c>
      <c r="BE21">
        <f>IF(Table13[[#This Row],[Benefits Criteria Table
Step 1: Low-income Community or Low-income Household? (Y/N)]]="Yes",Table13[[#This Row],[Count]],0)</f>
        <v>0</v>
      </c>
      <c r="BF21">
        <f>IF(Table13[[#This Row],[Benefits Criteria Table
Step 1: Low-income Community or Low-income Household? (Y/N)]]="Yes",Table13[[#This Row],[Total GGRF Funding Amount from this Program ($)]],0)</f>
        <v>0</v>
      </c>
      <c r="BG21">
        <f>IF(Table13[[#This Row],[Benefits Criteria Table
Step 1: Low-income 1/2-mile Buffer Region? (Y/N)]]="Yes",Table13[[#This Row],[Count]],0)</f>
        <v>0</v>
      </c>
      <c r="BH21">
        <f>IF(Table13[[#This Row],[Benefits Criteria Table
Step 1: Low-income 1/2-mile Buffer Region? (Y/N)]]="Yes",Table13[[#This Row],[Total GGRF Funding Amount from this Program ($)]],0)</f>
        <v>0</v>
      </c>
      <c r="BI21" s="2"/>
      <c r="BJ21" t="str">
        <f>IF(Table13[[#This Row],[Benefits Criteria Table
Step 1: Disadvantaged Community? (Y/N)]]="YES",IF(Table13[[#This Row],[Select a Priority Population]]="Disadvantaged Community",Table13[[#This Row],[Count]],0),"")</f>
        <v/>
      </c>
      <c r="BK21" t="str">
        <f>IF(Table13[[#This Row],[Benefits Criteria Table
Step 1: Disadvantaged Community? (Y/N)]]="YES",IF(Table13[[#This Row],[Select a Priority Population]]="Disadvantaged Community",Table13[[#This Row],[Qualifying Disadvantaged Community Benefit Amount ($)]],0),"")</f>
        <v/>
      </c>
      <c r="BL21">
        <f>IF(Table13[[#This Row],[Benefits Criteria Table
Step 1: Low-income Community or Low-income Household? (Y/N)]]="Yes",IF(Table13[[#This Row],[Select a Priority Population]]="Low-income Community",Table13[[#This Row],[Count]],0),0)</f>
        <v>0</v>
      </c>
      <c r="BM21">
        <f>IF(Table13[[#This Row],[Benefits Criteria Table
Step 1: Low-income Community or Low-income Household? (Y/N)]]="Yes",IF(Table13[[#This Row],[Select a Priority Population]]="Low-income Community",Table13[[#This Row],[Total GGRF Funding Amount from this Program ($)]],0),0)</f>
        <v>0</v>
      </c>
      <c r="BN21">
        <f>IF(Table13[[#This Row],[Benefits Criteria Table
Step 1: Low-income 1/2-mile Buffer Region? (Y/N)]]="Yes",IF(Table13[[#This Row],[Select a Priority Population]]="1/2 Mile Buffer Zone",Table13[[#This Row],[Count]],0),0)</f>
        <v>0</v>
      </c>
      <c r="BO21">
        <f>IF(Table13[[#This Row],[Benefits Criteria Table
Step 1: Low-income 1/2-mile Buffer Region? (Y/N)]]="Yes",IF(Table13[[#This Row],[Select a Priority Population]]="1/2 Mile Buffer Zone",Table13[[#This Row],[Total GGRF Funding Amount from this Program ($)]],0),0)</f>
        <v>0</v>
      </c>
      <c r="BP21">
        <f>IF(ISBLANK(Table13[[#This Row],[Project ID]]), 0, 1)</f>
        <v>0</v>
      </c>
      <c r="BQ21" s="2"/>
      <c r="BR21" s="2"/>
      <c r="BS21" s="2"/>
    </row>
    <row r="22" spans="7:71" hidden="1" x14ac:dyDescent="0.35">
      <c r="G22" s="2">
        <f>'Project Info'!E43</f>
        <v>0</v>
      </c>
      <c r="I22" s="6"/>
      <c r="J22" s="6"/>
      <c r="K22" s="6"/>
      <c r="L22" s="6">
        <f>'Project Info'!E53</f>
        <v>0</v>
      </c>
      <c r="M22" s="6"/>
      <c r="N22" s="2">
        <f>ROUND('Project Info'!E52,0)</f>
        <v>0</v>
      </c>
      <c r="O22" s="2">
        <f>ROUND('Project Info'!E49,0)</f>
        <v>0</v>
      </c>
      <c r="Q22" s="2">
        <f>ROUND('Project Info'!E51,0)</f>
        <v>0</v>
      </c>
      <c r="S22" s="7">
        <f>'Project Info'!E54</f>
        <v>0</v>
      </c>
      <c r="T22" s="7">
        <f>ROUND('GHG Summary'!C39,0)</f>
        <v>0</v>
      </c>
      <c r="AA22" s="7">
        <f>ROUND('Co-benefits Summary'!E38,0)</f>
        <v>0</v>
      </c>
      <c r="AB22" s="7">
        <f>ROUND('Co-benefits Summary'!E40,0)</f>
        <v>0</v>
      </c>
      <c r="AC22" s="7">
        <f>ROUND('Co-benefits Summary'!E39,0)</f>
        <v>0</v>
      </c>
      <c r="AD22" s="7">
        <f>ROUND('Co-benefits Summary'!D38,0)</f>
        <v>0</v>
      </c>
      <c r="AE22" s="7">
        <f>ROUND('Co-benefits Summary'!D40,0)</f>
        <v>0</v>
      </c>
      <c r="AF22" s="7">
        <f>ROUND('Co-benefits Summary'!D39,0)</f>
        <v>0</v>
      </c>
      <c r="AG22" s="7" t="e">
        <f>ROUND('Co-benefits Summary'!C32,0)</f>
        <v>#VALUE!</v>
      </c>
      <c r="AJ22" s="7" t="e">
        <f>ROUND('Co-benefits Summary'!C33,0)</f>
        <v>#VALUE!</v>
      </c>
      <c r="AK22" s="7" t="e">
        <f>ROUND('Co-benefits Summary'!C33,0)</f>
        <v>#VALUE!</v>
      </c>
      <c r="AL22" s="7">
        <f>ROUND('Co-benefits Summary'!C34,0)</f>
        <v>0</v>
      </c>
      <c r="AM22" s="7">
        <f>ROUND('Co-benefits Summary'!C36,0)</f>
        <v>0</v>
      </c>
      <c r="AN22" s="7">
        <f>ROUND('Co-benefits Summary'!C35,0)</f>
        <v>0</v>
      </c>
      <c r="BC22">
        <f>IF(Table13[[#This Row],[Benefits Criteria Table
Step 1: Disadvantaged Community? (Y/N)]]="Yes",Table13[[#This Row],[Count]],0)</f>
        <v>0</v>
      </c>
      <c r="BD22">
        <f>IF(Table13[[#This Row],[Benefits Criteria Table
Step 1: Disadvantaged Community? (Y/N)]]="Yes",Table13[[#This Row],[Total GGRF Funding Amount from this Program ($)]],0)</f>
        <v>0</v>
      </c>
      <c r="BE22">
        <f>IF(Table13[[#This Row],[Benefits Criteria Table
Step 1: Low-income Community or Low-income Household? (Y/N)]]="Yes",Table13[[#This Row],[Count]],0)</f>
        <v>0</v>
      </c>
      <c r="BF22">
        <f>IF(Table13[[#This Row],[Benefits Criteria Table
Step 1: Low-income Community or Low-income Household? (Y/N)]]="Yes",Table13[[#This Row],[Total GGRF Funding Amount from this Program ($)]],0)</f>
        <v>0</v>
      </c>
      <c r="BG22">
        <f>IF(Table13[[#This Row],[Benefits Criteria Table
Step 1: Low-income 1/2-mile Buffer Region? (Y/N)]]="Yes",Table13[[#This Row],[Count]],0)</f>
        <v>0</v>
      </c>
      <c r="BH22">
        <f>IF(Table13[[#This Row],[Benefits Criteria Table
Step 1: Low-income 1/2-mile Buffer Region? (Y/N)]]="Yes",Table13[[#This Row],[Total GGRF Funding Amount from this Program ($)]],0)</f>
        <v>0</v>
      </c>
      <c r="BI22" s="2"/>
      <c r="BJ22" t="str">
        <f>IF(Table13[[#This Row],[Benefits Criteria Table
Step 1: Disadvantaged Community? (Y/N)]]="YES",IF(Table13[[#This Row],[Select a Priority Population]]="Disadvantaged Community",Table13[[#This Row],[Count]],0),"")</f>
        <v/>
      </c>
      <c r="BK22" t="str">
        <f>IF(Table13[[#This Row],[Benefits Criteria Table
Step 1: Disadvantaged Community? (Y/N)]]="YES",IF(Table13[[#This Row],[Select a Priority Population]]="Disadvantaged Community",Table13[[#This Row],[Qualifying Disadvantaged Community Benefit Amount ($)]],0),"")</f>
        <v/>
      </c>
      <c r="BL22">
        <f>IF(Table13[[#This Row],[Benefits Criteria Table
Step 1: Low-income Community or Low-income Household? (Y/N)]]="Yes",IF(Table13[[#This Row],[Select a Priority Population]]="Low-income Community",Table13[[#This Row],[Count]],0),0)</f>
        <v>0</v>
      </c>
      <c r="BM22">
        <f>IF(Table13[[#This Row],[Benefits Criteria Table
Step 1: Low-income Community or Low-income Household? (Y/N)]]="Yes",IF(Table13[[#This Row],[Select a Priority Population]]="Low-income Community",Table13[[#This Row],[Total GGRF Funding Amount from this Program ($)]],0),0)</f>
        <v>0</v>
      </c>
      <c r="BN22">
        <f>IF(Table13[[#This Row],[Benefits Criteria Table
Step 1: Low-income 1/2-mile Buffer Region? (Y/N)]]="Yes",IF(Table13[[#This Row],[Select a Priority Population]]="1/2 Mile Buffer Zone",Table13[[#This Row],[Count]],0),0)</f>
        <v>0</v>
      </c>
      <c r="BO22">
        <f>IF(Table13[[#This Row],[Benefits Criteria Table
Step 1: Low-income 1/2-mile Buffer Region? (Y/N)]]="Yes",IF(Table13[[#This Row],[Select a Priority Population]]="1/2 Mile Buffer Zone",Table13[[#This Row],[Total GGRF Funding Amount from this Program ($)]],0),0)</f>
        <v>0</v>
      </c>
      <c r="BP22">
        <f>IF(ISBLANK(Table13[[#This Row],[Project ID]]), 0, 1)</f>
        <v>0</v>
      </c>
      <c r="BQ22" s="2"/>
      <c r="BR22" s="2"/>
      <c r="BS22" s="2"/>
    </row>
    <row r="23" spans="7:71" hidden="1" x14ac:dyDescent="0.35">
      <c r="G23" s="2">
        <f>'Project Info'!E44</f>
        <v>0</v>
      </c>
      <c r="I23" s="6"/>
      <c r="J23" s="6"/>
      <c r="K23" s="6"/>
      <c r="L23" s="6">
        <f>'Project Info'!E54</f>
        <v>0</v>
      </c>
      <c r="M23" s="6"/>
      <c r="N23" s="2">
        <f>ROUND('Project Info'!E53,0)</f>
        <v>0</v>
      </c>
      <c r="O23" s="2">
        <f>ROUND('Project Info'!E50,0)</f>
        <v>0</v>
      </c>
      <c r="Q23" s="2">
        <f>ROUND('Project Info'!E52,0)</f>
        <v>0</v>
      </c>
      <c r="S23" s="7">
        <f>'Project Info'!E55</f>
        <v>0</v>
      </c>
      <c r="T23" s="7">
        <f>ROUND('GHG Summary'!C40,0)</f>
        <v>0</v>
      </c>
      <c r="AA23" s="7">
        <f>ROUND('Co-benefits Summary'!E39,0)</f>
        <v>0</v>
      </c>
      <c r="AB23" s="7">
        <f>ROUND('Co-benefits Summary'!E41,0)</f>
        <v>0</v>
      </c>
      <c r="AC23" s="7">
        <f>ROUND('Co-benefits Summary'!E40,0)</f>
        <v>0</v>
      </c>
      <c r="AD23" s="7">
        <f>ROUND('Co-benefits Summary'!D39,0)</f>
        <v>0</v>
      </c>
      <c r="AE23" s="7">
        <f>ROUND('Co-benefits Summary'!D41,0)</f>
        <v>0</v>
      </c>
      <c r="AF23" s="7">
        <f>ROUND('Co-benefits Summary'!D40,0)</f>
        <v>0</v>
      </c>
      <c r="AG23" s="7" t="e">
        <f>ROUND('Co-benefits Summary'!C33,0)</f>
        <v>#VALUE!</v>
      </c>
      <c r="AJ23" s="7">
        <f>ROUND('Co-benefits Summary'!C34,0)</f>
        <v>0</v>
      </c>
      <c r="AK23" s="7">
        <f>ROUND('Co-benefits Summary'!C34,0)</f>
        <v>0</v>
      </c>
      <c r="AL23" s="7">
        <f>ROUND('Co-benefits Summary'!C35,0)</f>
        <v>0</v>
      </c>
      <c r="AM23" s="7">
        <f>ROUND('Co-benefits Summary'!C37,0)</f>
        <v>0</v>
      </c>
      <c r="AN23" s="7">
        <f>ROUND('Co-benefits Summary'!C36,0)</f>
        <v>0</v>
      </c>
      <c r="BC23">
        <f>IF(Table13[[#This Row],[Benefits Criteria Table
Step 1: Disadvantaged Community? (Y/N)]]="Yes",Table13[[#This Row],[Count]],0)</f>
        <v>0</v>
      </c>
      <c r="BD23">
        <f>IF(Table13[[#This Row],[Benefits Criteria Table
Step 1: Disadvantaged Community? (Y/N)]]="Yes",Table13[[#This Row],[Total GGRF Funding Amount from this Program ($)]],0)</f>
        <v>0</v>
      </c>
      <c r="BE23">
        <f>IF(Table13[[#This Row],[Benefits Criteria Table
Step 1: Low-income Community or Low-income Household? (Y/N)]]="Yes",Table13[[#This Row],[Count]],0)</f>
        <v>0</v>
      </c>
      <c r="BF23">
        <f>IF(Table13[[#This Row],[Benefits Criteria Table
Step 1: Low-income Community or Low-income Household? (Y/N)]]="Yes",Table13[[#This Row],[Total GGRF Funding Amount from this Program ($)]],0)</f>
        <v>0</v>
      </c>
      <c r="BG23">
        <f>IF(Table13[[#This Row],[Benefits Criteria Table
Step 1: Low-income 1/2-mile Buffer Region? (Y/N)]]="Yes",Table13[[#This Row],[Count]],0)</f>
        <v>0</v>
      </c>
      <c r="BH23">
        <f>IF(Table13[[#This Row],[Benefits Criteria Table
Step 1: Low-income 1/2-mile Buffer Region? (Y/N)]]="Yes",Table13[[#This Row],[Total GGRF Funding Amount from this Program ($)]],0)</f>
        <v>0</v>
      </c>
      <c r="BI23" s="2"/>
      <c r="BJ23" t="str">
        <f>IF(Table13[[#This Row],[Benefits Criteria Table
Step 1: Disadvantaged Community? (Y/N)]]="YES",IF(Table13[[#This Row],[Select a Priority Population]]="Disadvantaged Community",Table13[[#This Row],[Count]],0),"")</f>
        <v/>
      </c>
      <c r="BK23" t="str">
        <f>IF(Table13[[#This Row],[Benefits Criteria Table
Step 1: Disadvantaged Community? (Y/N)]]="YES",IF(Table13[[#This Row],[Select a Priority Population]]="Disadvantaged Community",Table13[[#This Row],[Qualifying Disadvantaged Community Benefit Amount ($)]],0),"")</f>
        <v/>
      </c>
      <c r="BL23">
        <f>IF(Table13[[#This Row],[Benefits Criteria Table
Step 1: Low-income Community or Low-income Household? (Y/N)]]="Yes",IF(Table13[[#This Row],[Select a Priority Population]]="Low-income Community",Table13[[#This Row],[Count]],0),0)</f>
        <v>0</v>
      </c>
      <c r="BM23">
        <f>IF(Table13[[#This Row],[Benefits Criteria Table
Step 1: Low-income Community or Low-income Household? (Y/N)]]="Yes",IF(Table13[[#This Row],[Select a Priority Population]]="Low-income Community",Table13[[#This Row],[Total GGRF Funding Amount from this Program ($)]],0),0)</f>
        <v>0</v>
      </c>
      <c r="BN23">
        <f>IF(Table13[[#This Row],[Benefits Criteria Table
Step 1: Low-income 1/2-mile Buffer Region? (Y/N)]]="Yes",IF(Table13[[#This Row],[Select a Priority Population]]="1/2 Mile Buffer Zone",Table13[[#This Row],[Count]],0),0)</f>
        <v>0</v>
      </c>
      <c r="BO23">
        <f>IF(Table13[[#This Row],[Benefits Criteria Table
Step 1: Low-income 1/2-mile Buffer Region? (Y/N)]]="Yes",IF(Table13[[#This Row],[Select a Priority Population]]="1/2 Mile Buffer Zone",Table13[[#This Row],[Total GGRF Funding Amount from this Program ($)]],0),0)</f>
        <v>0</v>
      </c>
      <c r="BP23">
        <f>IF(ISBLANK(Table13[[#This Row],[Project ID]]), 0, 1)</f>
        <v>0</v>
      </c>
      <c r="BQ23" s="2"/>
      <c r="BR23" s="2"/>
      <c r="BS23" s="2"/>
    </row>
    <row r="24" spans="7:71" hidden="1" x14ac:dyDescent="0.35">
      <c r="G24" s="2">
        <f>'Project Info'!E45</f>
        <v>0</v>
      </c>
      <c r="I24" s="6"/>
      <c r="J24" s="6"/>
      <c r="K24" s="6"/>
      <c r="L24" s="6">
        <f>'Project Info'!E55</f>
        <v>0</v>
      </c>
      <c r="M24" s="6"/>
      <c r="N24" s="2">
        <f>ROUND('Project Info'!E54,0)</f>
        <v>0</v>
      </c>
      <c r="O24" s="2">
        <f>ROUND('Project Info'!E51,0)</f>
        <v>0</v>
      </c>
      <c r="Q24" s="2">
        <f>ROUND('Project Info'!E53,0)</f>
        <v>0</v>
      </c>
      <c r="S24" s="7">
        <f>'Project Info'!E56</f>
        <v>0</v>
      </c>
      <c r="T24" s="7">
        <f>ROUND('GHG Summary'!C41,0)</f>
        <v>0</v>
      </c>
      <c r="AA24" s="7">
        <f>ROUND('Co-benefits Summary'!E40,0)</f>
        <v>0</v>
      </c>
      <c r="AB24" s="7">
        <f>ROUND('Co-benefits Summary'!E42,0)</f>
        <v>0</v>
      </c>
      <c r="AC24" s="7">
        <f>ROUND('Co-benefits Summary'!E41,0)</f>
        <v>0</v>
      </c>
      <c r="AD24" s="7">
        <f>ROUND('Co-benefits Summary'!D40,0)</f>
        <v>0</v>
      </c>
      <c r="AE24" s="7">
        <f>ROUND('Co-benefits Summary'!D42,0)</f>
        <v>0</v>
      </c>
      <c r="AF24" s="7">
        <f>ROUND('Co-benefits Summary'!D41,0)</f>
        <v>0</v>
      </c>
      <c r="AG24" s="7">
        <f>ROUND('Co-benefits Summary'!C34,0)</f>
        <v>0</v>
      </c>
      <c r="AJ24" s="7">
        <f>ROUND('Co-benefits Summary'!C35,0)</f>
        <v>0</v>
      </c>
      <c r="AK24" s="7">
        <f>ROUND('Co-benefits Summary'!C35,0)</f>
        <v>0</v>
      </c>
      <c r="AL24" s="7">
        <f>ROUND('Co-benefits Summary'!C36,0)</f>
        <v>0</v>
      </c>
      <c r="AM24" s="7">
        <f>ROUND('Co-benefits Summary'!C38,0)</f>
        <v>0</v>
      </c>
      <c r="AN24" s="7">
        <f>ROUND('Co-benefits Summary'!C37,0)</f>
        <v>0</v>
      </c>
      <c r="BC24">
        <f>IF(Table13[[#This Row],[Benefits Criteria Table
Step 1: Disadvantaged Community? (Y/N)]]="Yes",Table13[[#This Row],[Count]],0)</f>
        <v>0</v>
      </c>
      <c r="BD24">
        <f>IF(Table13[[#This Row],[Benefits Criteria Table
Step 1: Disadvantaged Community? (Y/N)]]="Yes",Table13[[#This Row],[Total GGRF Funding Amount from this Program ($)]],0)</f>
        <v>0</v>
      </c>
      <c r="BE24">
        <f>IF(Table13[[#This Row],[Benefits Criteria Table
Step 1: Low-income Community or Low-income Household? (Y/N)]]="Yes",Table13[[#This Row],[Count]],0)</f>
        <v>0</v>
      </c>
      <c r="BF24">
        <f>IF(Table13[[#This Row],[Benefits Criteria Table
Step 1: Low-income Community or Low-income Household? (Y/N)]]="Yes",Table13[[#This Row],[Total GGRF Funding Amount from this Program ($)]],0)</f>
        <v>0</v>
      </c>
      <c r="BG24">
        <f>IF(Table13[[#This Row],[Benefits Criteria Table
Step 1: Low-income 1/2-mile Buffer Region? (Y/N)]]="Yes",Table13[[#This Row],[Count]],0)</f>
        <v>0</v>
      </c>
      <c r="BH24">
        <f>IF(Table13[[#This Row],[Benefits Criteria Table
Step 1: Low-income 1/2-mile Buffer Region? (Y/N)]]="Yes",Table13[[#This Row],[Total GGRF Funding Amount from this Program ($)]],0)</f>
        <v>0</v>
      </c>
      <c r="BI24" s="2"/>
      <c r="BJ24" t="str">
        <f>IF(Table13[[#This Row],[Benefits Criteria Table
Step 1: Disadvantaged Community? (Y/N)]]="YES",IF(Table13[[#This Row],[Select a Priority Population]]="Disadvantaged Community",Table13[[#This Row],[Count]],0),"")</f>
        <v/>
      </c>
      <c r="BK24" t="str">
        <f>IF(Table13[[#This Row],[Benefits Criteria Table
Step 1: Disadvantaged Community? (Y/N)]]="YES",IF(Table13[[#This Row],[Select a Priority Population]]="Disadvantaged Community",Table13[[#This Row],[Qualifying Disadvantaged Community Benefit Amount ($)]],0),"")</f>
        <v/>
      </c>
      <c r="BL24">
        <f>IF(Table13[[#This Row],[Benefits Criteria Table
Step 1: Low-income Community or Low-income Household? (Y/N)]]="Yes",IF(Table13[[#This Row],[Select a Priority Population]]="Low-income Community",Table13[[#This Row],[Count]],0),0)</f>
        <v>0</v>
      </c>
      <c r="BM24">
        <f>IF(Table13[[#This Row],[Benefits Criteria Table
Step 1: Low-income Community or Low-income Household? (Y/N)]]="Yes",IF(Table13[[#This Row],[Select a Priority Population]]="Low-income Community",Table13[[#This Row],[Total GGRF Funding Amount from this Program ($)]],0),0)</f>
        <v>0</v>
      </c>
      <c r="BN24">
        <f>IF(Table13[[#This Row],[Benefits Criteria Table
Step 1: Low-income 1/2-mile Buffer Region? (Y/N)]]="Yes",IF(Table13[[#This Row],[Select a Priority Population]]="1/2 Mile Buffer Zone",Table13[[#This Row],[Count]],0),0)</f>
        <v>0</v>
      </c>
      <c r="BO24">
        <f>IF(Table13[[#This Row],[Benefits Criteria Table
Step 1: Low-income 1/2-mile Buffer Region? (Y/N)]]="Yes",IF(Table13[[#This Row],[Select a Priority Population]]="1/2 Mile Buffer Zone",Table13[[#This Row],[Total GGRF Funding Amount from this Program ($)]],0),0)</f>
        <v>0</v>
      </c>
      <c r="BP24">
        <f>IF(ISBLANK(Table13[[#This Row],[Project ID]]), 0, 1)</f>
        <v>0</v>
      </c>
      <c r="BQ24" s="2"/>
      <c r="BR24" s="2"/>
      <c r="BS24" s="2"/>
    </row>
    <row r="25" spans="7:71" hidden="1" x14ac:dyDescent="0.35">
      <c r="G25" s="2">
        <f>'Project Info'!E46</f>
        <v>0</v>
      </c>
      <c r="I25" s="6"/>
      <c r="J25" s="6"/>
      <c r="K25" s="6"/>
      <c r="L25" s="6">
        <f>'Project Info'!E56</f>
        <v>0</v>
      </c>
      <c r="M25" s="6"/>
      <c r="N25" s="2">
        <f>ROUND('Project Info'!E55,0)</f>
        <v>0</v>
      </c>
      <c r="O25" s="2">
        <f>ROUND('Project Info'!E52,0)</f>
        <v>0</v>
      </c>
      <c r="Q25" s="2">
        <f>ROUND('Project Info'!E54,0)</f>
        <v>0</v>
      </c>
      <c r="S25" s="7">
        <f>'Project Info'!E57</f>
        <v>0</v>
      </c>
      <c r="T25" s="7">
        <f>ROUND('GHG Summary'!C42,0)</f>
        <v>0</v>
      </c>
      <c r="AA25" s="7">
        <f>ROUND('Co-benefits Summary'!E41,0)</f>
        <v>0</v>
      </c>
      <c r="AB25" s="7">
        <f>ROUND('Co-benefits Summary'!E43,0)</f>
        <v>0</v>
      </c>
      <c r="AC25" s="7">
        <f>ROUND('Co-benefits Summary'!E42,0)</f>
        <v>0</v>
      </c>
      <c r="AD25" s="7">
        <f>ROUND('Co-benefits Summary'!D41,0)</f>
        <v>0</v>
      </c>
      <c r="AE25" s="7">
        <f>ROUND('Co-benefits Summary'!D43,0)</f>
        <v>0</v>
      </c>
      <c r="AF25" s="7">
        <f>ROUND('Co-benefits Summary'!D42,0)</f>
        <v>0</v>
      </c>
      <c r="AG25" s="7">
        <f>ROUND('Co-benefits Summary'!C35,0)</f>
        <v>0</v>
      </c>
      <c r="AJ25" s="7">
        <f>ROUND('Co-benefits Summary'!C36,0)</f>
        <v>0</v>
      </c>
      <c r="AK25" s="7">
        <f>ROUND('Co-benefits Summary'!C36,0)</f>
        <v>0</v>
      </c>
      <c r="AL25" s="7">
        <f>ROUND('Co-benefits Summary'!C37,0)</f>
        <v>0</v>
      </c>
      <c r="AM25" s="7">
        <f>ROUND('Co-benefits Summary'!C39,0)</f>
        <v>0</v>
      </c>
      <c r="AN25" s="7">
        <f>ROUND('Co-benefits Summary'!C38,0)</f>
        <v>0</v>
      </c>
      <c r="BC25">
        <f>IF(Table13[[#This Row],[Benefits Criteria Table
Step 1: Disadvantaged Community? (Y/N)]]="Yes",Table13[[#This Row],[Count]],0)</f>
        <v>0</v>
      </c>
      <c r="BD25">
        <f>IF(Table13[[#This Row],[Benefits Criteria Table
Step 1: Disadvantaged Community? (Y/N)]]="Yes",Table13[[#This Row],[Total GGRF Funding Amount from this Program ($)]],0)</f>
        <v>0</v>
      </c>
      <c r="BE25">
        <f>IF(Table13[[#This Row],[Benefits Criteria Table
Step 1: Low-income Community or Low-income Household? (Y/N)]]="Yes",Table13[[#This Row],[Count]],0)</f>
        <v>0</v>
      </c>
      <c r="BF25">
        <f>IF(Table13[[#This Row],[Benefits Criteria Table
Step 1: Low-income Community or Low-income Household? (Y/N)]]="Yes",Table13[[#This Row],[Total GGRF Funding Amount from this Program ($)]],0)</f>
        <v>0</v>
      </c>
      <c r="BG25">
        <f>IF(Table13[[#This Row],[Benefits Criteria Table
Step 1: Low-income 1/2-mile Buffer Region? (Y/N)]]="Yes",Table13[[#This Row],[Count]],0)</f>
        <v>0</v>
      </c>
      <c r="BH25">
        <f>IF(Table13[[#This Row],[Benefits Criteria Table
Step 1: Low-income 1/2-mile Buffer Region? (Y/N)]]="Yes",Table13[[#This Row],[Total GGRF Funding Amount from this Program ($)]],0)</f>
        <v>0</v>
      </c>
      <c r="BI25" s="2"/>
      <c r="BJ25" t="str">
        <f>IF(Table13[[#This Row],[Benefits Criteria Table
Step 1: Disadvantaged Community? (Y/N)]]="YES",IF(Table13[[#This Row],[Select a Priority Population]]="Disadvantaged Community",Table13[[#This Row],[Count]],0),"")</f>
        <v/>
      </c>
      <c r="BK25" t="str">
        <f>IF(Table13[[#This Row],[Benefits Criteria Table
Step 1: Disadvantaged Community? (Y/N)]]="YES",IF(Table13[[#This Row],[Select a Priority Population]]="Disadvantaged Community",Table13[[#This Row],[Qualifying Disadvantaged Community Benefit Amount ($)]],0),"")</f>
        <v/>
      </c>
      <c r="BL25">
        <f>IF(Table13[[#This Row],[Benefits Criteria Table
Step 1: Low-income Community or Low-income Household? (Y/N)]]="Yes",IF(Table13[[#This Row],[Select a Priority Population]]="Low-income Community",Table13[[#This Row],[Count]],0),0)</f>
        <v>0</v>
      </c>
      <c r="BM25">
        <f>IF(Table13[[#This Row],[Benefits Criteria Table
Step 1: Low-income Community or Low-income Household? (Y/N)]]="Yes",IF(Table13[[#This Row],[Select a Priority Population]]="Low-income Community",Table13[[#This Row],[Total GGRF Funding Amount from this Program ($)]],0),0)</f>
        <v>0</v>
      </c>
      <c r="BN25">
        <f>IF(Table13[[#This Row],[Benefits Criteria Table
Step 1: Low-income 1/2-mile Buffer Region? (Y/N)]]="Yes",IF(Table13[[#This Row],[Select a Priority Population]]="1/2 Mile Buffer Zone",Table13[[#This Row],[Count]],0),0)</f>
        <v>0</v>
      </c>
      <c r="BO25">
        <f>IF(Table13[[#This Row],[Benefits Criteria Table
Step 1: Low-income 1/2-mile Buffer Region? (Y/N)]]="Yes",IF(Table13[[#This Row],[Select a Priority Population]]="1/2 Mile Buffer Zone",Table13[[#This Row],[Total GGRF Funding Amount from this Program ($)]],0),0)</f>
        <v>0</v>
      </c>
      <c r="BP25">
        <f>IF(ISBLANK(Table13[[#This Row],[Project ID]]), 0, 1)</f>
        <v>0</v>
      </c>
      <c r="BQ25" s="2"/>
      <c r="BR25" s="2"/>
      <c r="BS25" s="2"/>
    </row>
    <row r="26" spans="7:71" hidden="1" x14ac:dyDescent="0.35">
      <c r="G26" s="2">
        <f>'Project Info'!E47</f>
        <v>0</v>
      </c>
      <c r="I26" s="6"/>
      <c r="J26" s="6"/>
      <c r="K26" s="6"/>
      <c r="L26" s="6">
        <f>'Project Info'!E57</f>
        <v>0</v>
      </c>
      <c r="M26" s="6"/>
      <c r="N26" s="2">
        <f>ROUND('Project Info'!E56,0)</f>
        <v>0</v>
      </c>
      <c r="O26" s="2">
        <f>ROUND('Project Info'!E53,0)</f>
        <v>0</v>
      </c>
      <c r="Q26" s="2">
        <f>ROUND('Project Info'!E55,0)</f>
        <v>0</v>
      </c>
      <c r="S26" s="7">
        <f>'Project Info'!E58</f>
        <v>0</v>
      </c>
      <c r="T26" s="7">
        <f>ROUND('GHG Summary'!C43,0)</f>
        <v>0</v>
      </c>
      <c r="AA26" s="7">
        <f>ROUND('Co-benefits Summary'!E42,0)</f>
        <v>0</v>
      </c>
      <c r="AB26" s="7">
        <f>ROUND('Co-benefits Summary'!E44,0)</f>
        <v>0</v>
      </c>
      <c r="AC26" s="7">
        <f>ROUND('Co-benefits Summary'!E43,0)</f>
        <v>0</v>
      </c>
      <c r="AD26" s="7">
        <f>ROUND('Co-benefits Summary'!D42,0)</f>
        <v>0</v>
      </c>
      <c r="AE26" s="7">
        <f>ROUND('Co-benefits Summary'!D44,0)</f>
        <v>0</v>
      </c>
      <c r="AF26" s="7">
        <f>ROUND('Co-benefits Summary'!D43,0)</f>
        <v>0</v>
      </c>
      <c r="AG26" s="7">
        <f>ROUND('Co-benefits Summary'!C36,0)</f>
        <v>0</v>
      </c>
      <c r="AJ26" s="7">
        <f>ROUND('Co-benefits Summary'!C37,0)</f>
        <v>0</v>
      </c>
      <c r="AK26" s="7">
        <f>ROUND('Co-benefits Summary'!C37,0)</f>
        <v>0</v>
      </c>
      <c r="AL26" s="7">
        <f>ROUND('Co-benefits Summary'!C38,0)</f>
        <v>0</v>
      </c>
      <c r="AM26" s="7">
        <f>ROUND('Co-benefits Summary'!C40,0)</f>
        <v>0</v>
      </c>
      <c r="AN26" s="7">
        <f>ROUND('Co-benefits Summary'!C39,0)</f>
        <v>0</v>
      </c>
      <c r="BC26">
        <f>IF(Table13[[#This Row],[Benefits Criteria Table
Step 1: Disadvantaged Community? (Y/N)]]="Yes",Table13[[#This Row],[Count]],0)</f>
        <v>0</v>
      </c>
      <c r="BD26">
        <f>IF(Table13[[#This Row],[Benefits Criteria Table
Step 1: Disadvantaged Community? (Y/N)]]="Yes",Table13[[#This Row],[Total GGRF Funding Amount from this Program ($)]],0)</f>
        <v>0</v>
      </c>
      <c r="BE26">
        <f>IF(Table13[[#This Row],[Benefits Criteria Table
Step 1: Low-income Community or Low-income Household? (Y/N)]]="Yes",Table13[[#This Row],[Count]],0)</f>
        <v>0</v>
      </c>
      <c r="BF26">
        <f>IF(Table13[[#This Row],[Benefits Criteria Table
Step 1: Low-income Community or Low-income Household? (Y/N)]]="Yes",Table13[[#This Row],[Total GGRF Funding Amount from this Program ($)]],0)</f>
        <v>0</v>
      </c>
      <c r="BG26">
        <f>IF(Table13[[#This Row],[Benefits Criteria Table
Step 1: Low-income 1/2-mile Buffer Region? (Y/N)]]="Yes",Table13[[#This Row],[Count]],0)</f>
        <v>0</v>
      </c>
      <c r="BH26">
        <f>IF(Table13[[#This Row],[Benefits Criteria Table
Step 1: Low-income 1/2-mile Buffer Region? (Y/N)]]="Yes",Table13[[#This Row],[Total GGRF Funding Amount from this Program ($)]],0)</f>
        <v>0</v>
      </c>
      <c r="BI26" s="2"/>
      <c r="BJ26" t="str">
        <f>IF(Table13[[#This Row],[Benefits Criteria Table
Step 1: Disadvantaged Community? (Y/N)]]="YES",IF(Table13[[#This Row],[Select a Priority Population]]="Disadvantaged Community",Table13[[#This Row],[Count]],0),"")</f>
        <v/>
      </c>
      <c r="BK26" t="str">
        <f>IF(Table13[[#This Row],[Benefits Criteria Table
Step 1: Disadvantaged Community? (Y/N)]]="YES",IF(Table13[[#This Row],[Select a Priority Population]]="Disadvantaged Community",Table13[[#This Row],[Qualifying Disadvantaged Community Benefit Amount ($)]],0),"")</f>
        <v/>
      </c>
      <c r="BL26">
        <f>IF(Table13[[#This Row],[Benefits Criteria Table
Step 1: Low-income Community or Low-income Household? (Y/N)]]="Yes",IF(Table13[[#This Row],[Select a Priority Population]]="Low-income Community",Table13[[#This Row],[Count]],0),0)</f>
        <v>0</v>
      </c>
      <c r="BM26">
        <f>IF(Table13[[#This Row],[Benefits Criteria Table
Step 1: Low-income Community or Low-income Household? (Y/N)]]="Yes",IF(Table13[[#This Row],[Select a Priority Population]]="Low-income Community",Table13[[#This Row],[Total GGRF Funding Amount from this Program ($)]],0),0)</f>
        <v>0</v>
      </c>
      <c r="BN26">
        <f>IF(Table13[[#This Row],[Benefits Criteria Table
Step 1: Low-income 1/2-mile Buffer Region? (Y/N)]]="Yes",IF(Table13[[#This Row],[Select a Priority Population]]="1/2 Mile Buffer Zone",Table13[[#This Row],[Count]],0),0)</f>
        <v>0</v>
      </c>
      <c r="BO26">
        <f>IF(Table13[[#This Row],[Benefits Criteria Table
Step 1: Low-income 1/2-mile Buffer Region? (Y/N)]]="Yes",IF(Table13[[#This Row],[Select a Priority Population]]="1/2 Mile Buffer Zone",Table13[[#This Row],[Total GGRF Funding Amount from this Program ($)]],0),0)</f>
        <v>0</v>
      </c>
      <c r="BP26">
        <f>IF(ISBLANK(Table13[[#This Row],[Project ID]]), 0, 1)</f>
        <v>0</v>
      </c>
      <c r="BQ26" s="2"/>
      <c r="BR26" s="2"/>
      <c r="BS26" s="2"/>
    </row>
    <row r="27" spans="7:71" hidden="1" x14ac:dyDescent="0.35">
      <c r="G27" s="2">
        <f>'Project Info'!E48</f>
        <v>0</v>
      </c>
      <c r="I27" s="6"/>
      <c r="J27" s="6"/>
      <c r="K27" s="6"/>
      <c r="L27" s="6">
        <f>'Project Info'!E58</f>
        <v>0</v>
      </c>
      <c r="M27" s="6"/>
      <c r="N27" s="2">
        <f>ROUND('Project Info'!E57,0)</f>
        <v>0</v>
      </c>
      <c r="O27" s="2">
        <f>ROUND('Project Info'!E54,0)</f>
        <v>0</v>
      </c>
      <c r="Q27" s="2">
        <f>ROUND('Project Info'!E56,0)</f>
        <v>0</v>
      </c>
      <c r="S27" s="7">
        <f>'Project Info'!E59</f>
        <v>0</v>
      </c>
      <c r="T27" s="7">
        <f>ROUND('GHG Summary'!C44,0)</f>
        <v>0</v>
      </c>
      <c r="AA27" s="7">
        <f>ROUND('Co-benefits Summary'!E43,0)</f>
        <v>0</v>
      </c>
      <c r="AB27" s="7">
        <f>ROUND('Co-benefits Summary'!E45,0)</f>
        <v>0</v>
      </c>
      <c r="AC27" s="7">
        <f>ROUND('Co-benefits Summary'!E44,0)</f>
        <v>0</v>
      </c>
      <c r="AD27" s="7">
        <f>ROUND('Co-benefits Summary'!D43,0)</f>
        <v>0</v>
      </c>
      <c r="AE27" s="7">
        <f>ROUND('Co-benefits Summary'!D45,0)</f>
        <v>0</v>
      </c>
      <c r="AF27" s="7">
        <f>ROUND('Co-benefits Summary'!D44,0)</f>
        <v>0</v>
      </c>
      <c r="AG27" s="7">
        <f>ROUND('Co-benefits Summary'!C37,0)</f>
        <v>0</v>
      </c>
      <c r="AJ27" s="7">
        <f>ROUND('Co-benefits Summary'!C38,0)</f>
        <v>0</v>
      </c>
      <c r="AK27" s="7">
        <f>ROUND('Co-benefits Summary'!C38,0)</f>
        <v>0</v>
      </c>
      <c r="AL27" s="7">
        <f>ROUND('Co-benefits Summary'!C39,0)</f>
        <v>0</v>
      </c>
      <c r="AM27" s="7">
        <f>ROUND('Co-benefits Summary'!C41,0)</f>
        <v>0</v>
      </c>
      <c r="AN27" s="7">
        <f>ROUND('Co-benefits Summary'!C40,0)</f>
        <v>0</v>
      </c>
      <c r="BC27">
        <f>IF(Table13[[#This Row],[Benefits Criteria Table
Step 1: Disadvantaged Community? (Y/N)]]="Yes",Table13[[#This Row],[Count]],0)</f>
        <v>0</v>
      </c>
      <c r="BD27">
        <f>IF(Table13[[#This Row],[Benefits Criteria Table
Step 1: Disadvantaged Community? (Y/N)]]="Yes",Table13[[#This Row],[Total GGRF Funding Amount from this Program ($)]],0)</f>
        <v>0</v>
      </c>
      <c r="BE27">
        <f>IF(Table13[[#This Row],[Benefits Criteria Table
Step 1: Low-income Community or Low-income Household? (Y/N)]]="Yes",Table13[[#This Row],[Count]],0)</f>
        <v>0</v>
      </c>
      <c r="BF27">
        <f>IF(Table13[[#This Row],[Benefits Criteria Table
Step 1: Low-income Community or Low-income Household? (Y/N)]]="Yes",Table13[[#This Row],[Total GGRF Funding Amount from this Program ($)]],0)</f>
        <v>0</v>
      </c>
      <c r="BG27">
        <f>IF(Table13[[#This Row],[Benefits Criteria Table
Step 1: Low-income 1/2-mile Buffer Region? (Y/N)]]="Yes",Table13[[#This Row],[Count]],0)</f>
        <v>0</v>
      </c>
      <c r="BH27">
        <f>IF(Table13[[#This Row],[Benefits Criteria Table
Step 1: Low-income 1/2-mile Buffer Region? (Y/N)]]="Yes",Table13[[#This Row],[Total GGRF Funding Amount from this Program ($)]],0)</f>
        <v>0</v>
      </c>
      <c r="BI27" s="2"/>
      <c r="BJ27" t="str">
        <f>IF(Table13[[#This Row],[Benefits Criteria Table
Step 1: Disadvantaged Community? (Y/N)]]="YES",IF(Table13[[#This Row],[Select a Priority Population]]="Disadvantaged Community",Table13[[#This Row],[Count]],0),"")</f>
        <v/>
      </c>
      <c r="BK27" t="str">
        <f>IF(Table13[[#This Row],[Benefits Criteria Table
Step 1: Disadvantaged Community? (Y/N)]]="YES",IF(Table13[[#This Row],[Select a Priority Population]]="Disadvantaged Community",Table13[[#This Row],[Qualifying Disadvantaged Community Benefit Amount ($)]],0),"")</f>
        <v/>
      </c>
      <c r="BL27">
        <f>IF(Table13[[#This Row],[Benefits Criteria Table
Step 1: Low-income Community or Low-income Household? (Y/N)]]="Yes",IF(Table13[[#This Row],[Select a Priority Population]]="Low-income Community",Table13[[#This Row],[Count]],0),0)</f>
        <v>0</v>
      </c>
      <c r="BM27">
        <f>IF(Table13[[#This Row],[Benefits Criteria Table
Step 1: Low-income Community or Low-income Household? (Y/N)]]="Yes",IF(Table13[[#This Row],[Select a Priority Population]]="Low-income Community",Table13[[#This Row],[Total GGRF Funding Amount from this Program ($)]],0),0)</f>
        <v>0</v>
      </c>
      <c r="BN27">
        <f>IF(Table13[[#This Row],[Benefits Criteria Table
Step 1: Low-income 1/2-mile Buffer Region? (Y/N)]]="Yes",IF(Table13[[#This Row],[Select a Priority Population]]="1/2 Mile Buffer Zone",Table13[[#This Row],[Count]],0),0)</f>
        <v>0</v>
      </c>
      <c r="BO27">
        <f>IF(Table13[[#This Row],[Benefits Criteria Table
Step 1: Low-income 1/2-mile Buffer Region? (Y/N)]]="Yes",IF(Table13[[#This Row],[Select a Priority Population]]="1/2 Mile Buffer Zone",Table13[[#This Row],[Total GGRF Funding Amount from this Program ($)]],0),0)</f>
        <v>0</v>
      </c>
      <c r="BP27">
        <f>IF(ISBLANK(Table13[[#This Row],[Project ID]]), 0, 1)</f>
        <v>0</v>
      </c>
      <c r="BQ27" s="2"/>
      <c r="BR27" s="2"/>
      <c r="BS27" s="2"/>
    </row>
    <row r="28" spans="7:71" hidden="1" x14ac:dyDescent="0.35">
      <c r="G28" s="2">
        <f>'Project Info'!E49</f>
        <v>0</v>
      </c>
      <c r="I28" s="6"/>
      <c r="J28" s="6"/>
      <c r="K28" s="6"/>
      <c r="L28" s="6">
        <f>'Project Info'!E59</f>
        <v>0</v>
      </c>
      <c r="M28" s="6"/>
      <c r="N28" s="2">
        <f>ROUND('Project Info'!E58,0)</f>
        <v>0</v>
      </c>
      <c r="O28" s="2">
        <f>ROUND('Project Info'!E55,0)</f>
        <v>0</v>
      </c>
      <c r="Q28" s="2">
        <f>ROUND('Project Info'!E57,0)</f>
        <v>0</v>
      </c>
      <c r="S28" s="7">
        <f>'Project Info'!E60</f>
        <v>0</v>
      </c>
      <c r="T28" s="7">
        <f>ROUND('GHG Summary'!C45,0)</f>
        <v>0</v>
      </c>
      <c r="AA28" s="7">
        <f>ROUND('Co-benefits Summary'!E44,0)</f>
        <v>0</v>
      </c>
      <c r="AB28" s="7">
        <f>ROUND('Co-benefits Summary'!E46,0)</f>
        <v>0</v>
      </c>
      <c r="AC28" s="7">
        <f>ROUND('Co-benefits Summary'!E45,0)</f>
        <v>0</v>
      </c>
      <c r="AD28" s="7">
        <f>ROUND('Co-benefits Summary'!D44,0)</f>
        <v>0</v>
      </c>
      <c r="AE28" s="7">
        <f>ROUND('Co-benefits Summary'!D46,0)</f>
        <v>0</v>
      </c>
      <c r="AF28" s="7">
        <f>ROUND('Co-benefits Summary'!D45,0)</f>
        <v>0</v>
      </c>
      <c r="AG28" s="7">
        <f>ROUND('Co-benefits Summary'!C38,0)</f>
        <v>0</v>
      </c>
      <c r="AJ28" s="7">
        <f>ROUND('Co-benefits Summary'!C39,0)</f>
        <v>0</v>
      </c>
      <c r="AK28" s="7">
        <f>ROUND('Co-benefits Summary'!C39,0)</f>
        <v>0</v>
      </c>
      <c r="AL28" s="7">
        <f>ROUND('Co-benefits Summary'!C40,0)</f>
        <v>0</v>
      </c>
      <c r="AM28" s="7">
        <f>ROUND('Co-benefits Summary'!C42,0)</f>
        <v>0</v>
      </c>
      <c r="AN28" s="7">
        <f>ROUND('Co-benefits Summary'!C41,0)</f>
        <v>0</v>
      </c>
      <c r="BC28">
        <f>IF(Table13[[#This Row],[Benefits Criteria Table
Step 1: Disadvantaged Community? (Y/N)]]="Yes",Table13[[#This Row],[Count]],0)</f>
        <v>0</v>
      </c>
      <c r="BD28">
        <f>IF(Table13[[#This Row],[Benefits Criteria Table
Step 1: Disadvantaged Community? (Y/N)]]="Yes",Table13[[#This Row],[Total GGRF Funding Amount from this Program ($)]],0)</f>
        <v>0</v>
      </c>
      <c r="BE28">
        <f>IF(Table13[[#This Row],[Benefits Criteria Table
Step 1: Low-income Community or Low-income Household? (Y/N)]]="Yes",Table13[[#This Row],[Count]],0)</f>
        <v>0</v>
      </c>
      <c r="BF28">
        <f>IF(Table13[[#This Row],[Benefits Criteria Table
Step 1: Low-income Community or Low-income Household? (Y/N)]]="Yes",Table13[[#This Row],[Total GGRF Funding Amount from this Program ($)]],0)</f>
        <v>0</v>
      </c>
      <c r="BG28">
        <f>IF(Table13[[#This Row],[Benefits Criteria Table
Step 1: Low-income 1/2-mile Buffer Region? (Y/N)]]="Yes",Table13[[#This Row],[Count]],0)</f>
        <v>0</v>
      </c>
      <c r="BH28">
        <f>IF(Table13[[#This Row],[Benefits Criteria Table
Step 1: Low-income 1/2-mile Buffer Region? (Y/N)]]="Yes",Table13[[#This Row],[Total GGRF Funding Amount from this Program ($)]],0)</f>
        <v>0</v>
      </c>
      <c r="BI28" s="2"/>
      <c r="BJ28" t="str">
        <f>IF(Table13[[#This Row],[Benefits Criteria Table
Step 1: Disadvantaged Community? (Y/N)]]="YES",IF(Table13[[#This Row],[Select a Priority Population]]="Disadvantaged Community",Table13[[#This Row],[Count]],0),"")</f>
        <v/>
      </c>
      <c r="BK28" t="str">
        <f>IF(Table13[[#This Row],[Benefits Criteria Table
Step 1: Disadvantaged Community? (Y/N)]]="YES",IF(Table13[[#This Row],[Select a Priority Population]]="Disadvantaged Community",Table13[[#This Row],[Qualifying Disadvantaged Community Benefit Amount ($)]],0),"")</f>
        <v/>
      </c>
      <c r="BL28">
        <f>IF(Table13[[#This Row],[Benefits Criteria Table
Step 1: Low-income Community or Low-income Household? (Y/N)]]="Yes",IF(Table13[[#This Row],[Select a Priority Population]]="Low-income Community",Table13[[#This Row],[Count]],0),0)</f>
        <v>0</v>
      </c>
      <c r="BM28">
        <f>IF(Table13[[#This Row],[Benefits Criteria Table
Step 1: Low-income Community or Low-income Household? (Y/N)]]="Yes",IF(Table13[[#This Row],[Select a Priority Population]]="Low-income Community",Table13[[#This Row],[Total GGRF Funding Amount from this Program ($)]],0),0)</f>
        <v>0</v>
      </c>
      <c r="BN28">
        <f>IF(Table13[[#This Row],[Benefits Criteria Table
Step 1: Low-income 1/2-mile Buffer Region? (Y/N)]]="Yes",IF(Table13[[#This Row],[Select a Priority Population]]="1/2 Mile Buffer Zone",Table13[[#This Row],[Count]],0),0)</f>
        <v>0</v>
      </c>
      <c r="BO28">
        <f>IF(Table13[[#This Row],[Benefits Criteria Table
Step 1: Low-income 1/2-mile Buffer Region? (Y/N)]]="Yes",IF(Table13[[#This Row],[Select a Priority Population]]="1/2 Mile Buffer Zone",Table13[[#This Row],[Total GGRF Funding Amount from this Program ($)]],0),0)</f>
        <v>0</v>
      </c>
      <c r="BP28">
        <f>IF(ISBLANK(Table13[[#This Row],[Project ID]]), 0, 1)</f>
        <v>0</v>
      </c>
      <c r="BQ28" s="2"/>
      <c r="BR28" s="2"/>
      <c r="BS28" s="2"/>
    </row>
    <row r="29" spans="7:71" hidden="1" x14ac:dyDescent="0.35">
      <c r="G29" s="2">
        <f>'Project Info'!E50</f>
        <v>0</v>
      </c>
      <c r="I29" s="6"/>
      <c r="J29" s="6"/>
      <c r="K29" s="6"/>
      <c r="L29" s="6">
        <f>'Project Info'!E60</f>
        <v>0</v>
      </c>
      <c r="M29" s="6"/>
      <c r="N29" s="2">
        <f>ROUND('Project Info'!E59,0)</f>
        <v>0</v>
      </c>
      <c r="O29" s="2">
        <f>ROUND('Project Info'!E56,0)</f>
        <v>0</v>
      </c>
      <c r="Q29" s="2">
        <f>ROUND('Project Info'!E58,0)</f>
        <v>0</v>
      </c>
      <c r="S29" s="7">
        <f>'Project Info'!E61</f>
        <v>0</v>
      </c>
      <c r="T29" s="7">
        <f>ROUND('GHG Summary'!C46,0)</f>
        <v>0</v>
      </c>
      <c r="AA29" s="7">
        <f>ROUND('Co-benefits Summary'!E45,0)</f>
        <v>0</v>
      </c>
      <c r="AB29" s="7">
        <f>ROUND('Co-benefits Summary'!E47,0)</f>
        <v>0</v>
      </c>
      <c r="AC29" s="7">
        <f>ROUND('Co-benefits Summary'!E46,0)</f>
        <v>0</v>
      </c>
      <c r="AD29" s="7">
        <f>ROUND('Co-benefits Summary'!D45,0)</f>
        <v>0</v>
      </c>
      <c r="AE29" s="7">
        <f>ROUND('Co-benefits Summary'!D47,0)</f>
        <v>0</v>
      </c>
      <c r="AF29" s="7">
        <f>ROUND('Co-benefits Summary'!D46,0)</f>
        <v>0</v>
      </c>
      <c r="AG29" s="7">
        <f>ROUND('Co-benefits Summary'!C39,0)</f>
        <v>0</v>
      </c>
      <c r="AJ29" s="7">
        <f>ROUND('Co-benefits Summary'!C40,0)</f>
        <v>0</v>
      </c>
      <c r="AK29" s="7">
        <f>ROUND('Co-benefits Summary'!C40,0)</f>
        <v>0</v>
      </c>
      <c r="AL29" s="7">
        <f>ROUND('Co-benefits Summary'!C41,0)</f>
        <v>0</v>
      </c>
      <c r="AM29" s="7">
        <f>ROUND('Co-benefits Summary'!C43,0)</f>
        <v>0</v>
      </c>
      <c r="AN29" s="7">
        <f>ROUND('Co-benefits Summary'!C42,0)</f>
        <v>0</v>
      </c>
      <c r="BC29">
        <f>IF(Table13[[#This Row],[Benefits Criteria Table
Step 1: Disadvantaged Community? (Y/N)]]="Yes",Table13[[#This Row],[Count]],0)</f>
        <v>0</v>
      </c>
      <c r="BD29">
        <f>IF(Table13[[#This Row],[Benefits Criteria Table
Step 1: Disadvantaged Community? (Y/N)]]="Yes",Table13[[#This Row],[Total GGRF Funding Amount from this Program ($)]],0)</f>
        <v>0</v>
      </c>
      <c r="BE29">
        <f>IF(Table13[[#This Row],[Benefits Criteria Table
Step 1: Low-income Community or Low-income Household? (Y/N)]]="Yes",Table13[[#This Row],[Count]],0)</f>
        <v>0</v>
      </c>
      <c r="BF29">
        <f>IF(Table13[[#This Row],[Benefits Criteria Table
Step 1: Low-income Community or Low-income Household? (Y/N)]]="Yes",Table13[[#This Row],[Total GGRF Funding Amount from this Program ($)]],0)</f>
        <v>0</v>
      </c>
      <c r="BG29">
        <f>IF(Table13[[#This Row],[Benefits Criteria Table
Step 1: Low-income 1/2-mile Buffer Region? (Y/N)]]="Yes",Table13[[#This Row],[Count]],0)</f>
        <v>0</v>
      </c>
      <c r="BH29">
        <f>IF(Table13[[#This Row],[Benefits Criteria Table
Step 1: Low-income 1/2-mile Buffer Region? (Y/N)]]="Yes",Table13[[#This Row],[Total GGRF Funding Amount from this Program ($)]],0)</f>
        <v>0</v>
      </c>
      <c r="BI29" s="2"/>
      <c r="BJ29" t="str">
        <f>IF(Table13[[#This Row],[Benefits Criteria Table
Step 1: Disadvantaged Community? (Y/N)]]="YES",IF(Table13[[#This Row],[Select a Priority Population]]="Disadvantaged Community",Table13[[#This Row],[Count]],0),"")</f>
        <v/>
      </c>
      <c r="BK29" t="str">
        <f>IF(Table13[[#This Row],[Benefits Criteria Table
Step 1: Disadvantaged Community? (Y/N)]]="YES",IF(Table13[[#This Row],[Select a Priority Population]]="Disadvantaged Community",Table13[[#This Row],[Qualifying Disadvantaged Community Benefit Amount ($)]],0),"")</f>
        <v/>
      </c>
      <c r="BL29">
        <f>IF(Table13[[#This Row],[Benefits Criteria Table
Step 1: Low-income Community or Low-income Household? (Y/N)]]="Yes",IF(Table13[[#This Row],[Select a Priority Population]]="Low-income Community",Table13[[#This Row],[Count]],0),0)</f>
        <v>0</v>
      </c>
      <c r="BM29">
        <f>IF(Table13[[#This Row],[Benefits Criteria Table
Step 1: Low-income Community or Low-income Household? (Y/N)]]="Yes",IF(Table13[[#This Row],[Select a Priority Population]]="Low-income Community",Table13[[#This Row],[Total GGRF Funding Amount from this Program ($)]],0),0)</f>
        <v>0</v>
      </c>
      <c r="BN29">
        <f>IF(Table13[[#This Row],[Benefits Criteria Table
Step 1: Low-income 1/2-mile Buffer Region? (Y/N)]]="Yes",IF(Table13[[#This Row],[Select a Priority Population]]="1/2 Mile Buffer Zone",Table13[[#This Row],[Count]],0),0)</f>
        <v>0</v>
      </c>
      <c r="BO29">
        <f>IF(Table13[[#This Row],[Benefits Criteria Table
Step 1: Low-income 1/2-mile Buffer Region? (Y/N)]]="Yes",IF(Table13[[#This Row],[Select a Priority Population]]="1/2 Mile Buffer Zone",Table13[[#This Row],[Total GGRF Funding Amount from this Program ($)]],0),0)</f>
        <v>0</v>
      </c>
      <c r="BP29">
        <f>IF(ISBLANK(Table13[[#This Row],[Project ID]]), 0, 1)</f>
        <v>0</v>
      </c>
      <c r="BQ29" s="2"/>
      <c r="BR29" s="2"/>
      <c r="BS29" s="2"/>
    </row>
    <row r="30" spans="7:71" hidden="1" x14ac:dyDescent="0.35">
      <c r="G30" s="2">
        <f>'Project Info'!E51</f>
        <v>0</v>
      </c>
      <c r="I30" s="6"/>
      <c r="J30" s="6"/>
      <c r="K30" s="6"/>
      <c r="L30" s="6">
        <f>'Project Info'!E61</f>
        <v>0</v>
      </c>
      <c r="M30" s="6"/>
      <c r="N30" s="2">
        <f>ROUND('Project Info'!E60,0)</f>
        <v>0</v>
      </c>
      <c r="O30" s="2">
        <f>ROUND('Project Info'!E57,0)</f>
        <v>0</v>
      </c>
      <c r="Q30" s="2">
        <f>ROUND('Project Info'!E59,0)</f>
        <v>0</v>
      </c>
      <c r="S30" s="7">
        <f>'Project Info'!E62</f>
        <v>0</v>
      </c>
      <c r="T30" s="7">
        <f>ROUND('GHG Summary'!C47,0)</f>
        <v>0</v>
      </c>
      <c r="AA30" s="7">
        <f>ROUND('Co-benefits Summary'!E46,0)</f>
        <v>0</v>
      </c>
      <c r="AB30" s="7">
        <f>ROUND('Co-benefits Summary'!E48,0)</f>
        <v>0</v>
      </c>
      <c r="AC30" s="7">
        <f>ROUND('Co-benefits Summary'!E47,0)</f>
        <v>0</v>
      </c>
      <c r="AD30" s="7">
        <f>ROUND('Co-benefits Summary'!D46,0)</f>
        <v>0</v>
      </c>
      <c r="AE30" s="7">
        <f>ROUND('Co-benefits Summary'!D48,0)</f>
        <v>0</v>
      </c>
      <c r="AF30" s="7">
        <f>ROUND('Co-benefits Summary'!D47,0)</f>
        <v>0</v>
      </c>
      <c r="AG30" s="7">
        <f>ROUND('Co-benefits Summary'!C40,0)</f>
        <v>0</v>
      </c>
      <c r="AJ30" s="7">
        <f>ROUND('Co-benefits Summary'!C41,0)</f>
        <v>0</v>
      </c>
      <c r="AK30" s="7">
        <f>ROUND('Co-benefits Summary'!C41,0)</f>
        <v>0</v>
      </c>
      <c r="AL30" s="7">
        <f>ROUND('Co-benefits Summary'!C42,0)</f>
        <v>0</v>
      </c>
      <c r="AM30" s="7">
        <f>ROUND('Co-benefits Summary'!C44,0)</f>
        <v>0</v>
      </c>
      <c r="AN30" s="7">
        <f>ROUND('Co-benefits Summary'!C43,0)</f>
        <v>0</v>
      </c>
      <c r="BC30">
        <f>IF(Table13[[#This Row],[Benefits Criteria Table
Step 1: Disadvantaged Community? (Y/N)]]="Yes",Table13[[#This Row],[Count]],0)</f>
        <v>0</v>
      </c>
      <c r="BD30">
        <f>IF(Table13[[#This Row],[Benefits Criteria Table
Step 1: Disadvantaged Community? (Y/N)]]="Yes",Table13[[#This Row],[Total GGRF Funding Amount from this Program ($)]],0)</f>
        <v>0</v>
      </c>
      <c r="BE30">
        <f>IF(Table13[[#This Row],[Benefits Criteria Table
Step 1: Low-income Community or Low-income Household? (Y/N)]]="Yes",Table13[[#This Row],[Count]],0)</f>
        <v>0</v>
      </c>
      <c r="BF30">
        <f>IF(Table13[[#This Row],[Benefits Criteria Table
Step 1: Low-income Community or Low-income Household? (Y/N)]]="Yes",Table13[[#This Row],[Total GGRF Funding Amount from this Program ($)]],0)</f>
        <v>0</v>
      </c>
      <c r="BG30">
        <f>IF(Table13[[#This Row],[Benefits Criteria Table
Step 1: Low-income 1/2-mile Buffer Region? (Y/N)]]="Yes",Table13[[#This Row],[Count]],0)</f>
        <v>0</v>
      </c>
      <c r="BH30">
        <f>IF(Table13[[#This Row],[Benefits Criteria Table
Step 1: Low-income 1/2-mile Buffer Region? (Y/N)]]="Yes",Table13[[#This Row],[Total GGRF Funding Amount from this Program ($)]],0)</f>
        <v>0</v>
      </c>
      <c r="BI30" s="2"/>
      <c r="BJ30" t="str">
        <f>IF(Table13[[#This Row],[Benefits Criteria Table
Step 1: Disadvantaged Community? (Y/N)]]="YES",IF(Table13[[#This Row],[Select a Priority Population]]="Disadvantaged Community",Table13[[#This Row],[Count]],0),"")</f>
        <v/>
      </c>
      <c r="BK30" t="str">
        <f>IF(Table13[[#This Row],[Benefits Criteria Table
Step 1: Disadvantaged Community? (Y/N)]]="YES",IF(Table13[[#This Row],[Select a Priority Population]]="Disadvantaged Community",Table13[[#This Row],[Qualifying Disadvantaged Community Benefit Amount ($)]],0),"")</f>
        <v/>
      </c>
      <c r="BL30">
        <f>IF(Table13[[#This Row],[Benefits Criteria Table
Step 1: Low-income Community or Low-income Household? (Y/N)]]="Yes",IF(Table13[[#This Row],[Select a Priority Population]]="Low-income Community",Table13[[#This Row],[Count]],0),0)</f>
        <v>0</v>
      </c>
      <c r="BM30">
        <f>IF(Table13[[#This Row],[Benefits Criteria Table
Step 1: Low-income Community or Low-income Household? (Y/N)]]="Yes",IF(Table13[[#This Row],[Select a Priority Population]]="Low-income Community",Table13[[#This Row],[Total GGRF Funding Amount from this Program ($)]],0),0)</f>
        <v>0</v>
      </c>
      <c r="BN30">
        <f>IF(Table13[[#This Row],[Benefits Criteria Table
Step 1: Low-income 1/2-mile Buffer Region? (Y/N)]]="Yes",IF(Table13[[#This Row],[Select a Priority Population]]="1/2 Mile Buffer Zone",Table13[[#This Row],[Count]],0),0)</f>
        <v>0</v>
      </c>
      <c r="BO30">
        <f>IF(Table13[[#This Row],[Benefits Criteria Table
Step 1: Low-income 1/2-mile Buffer Region? (Y/N)]]="Yes",IF(Table13[[#This Row],[Select a Priority Population]]="1/2 Mile Buffer Zone",Table13[[#This Row],[Total GGRF Funding Amount from this Program ($)]],0),0)</f>
        <v>0</v>
      </c>
      <c r="BP30">
        <f>IF(ISBLANK(Table13[[#This Row],[Project ID]]), 0, 1)</f>
        <v>0</v>
      </c>
      <c r="BQ30" s="2"/>
      <c r="BR30" s="2"/>
      <c r="BS30" s="2"/>
    </row>
    <row r="31" spans="7:71" hidden="1" x14ac:dyDescent="0.35">
      <c r="G31" s="2">
        <f>'Project Info'!E52</f>
        <v>0</v>
      </c>
      <c r="I31" s="6"/>
      <c r="J31" s="6"/>
      <c r="K31" s="6"/>
      <c r="L31" s="6">
        <f>'Project Info'!E62</f>
        <v>0</v>
      </c>
      <c r="M31" s="6"/>
      <c r="N31" s="2">
        <f>ROUND('Project Info'!E61,0)</f>
        <v>0</v>
      </c>
      <c r="O31" s="2">
        <f>ROUND('Project Info'!E58,0)</f>
        <v>0</v>
      </c>
      <c r="Q31" s="2">
        <f>ROUND('Project Info'!E60,0)</f>
        <v>0</v>
      </c>
      <c r="S31" s="7">
        <f>'Project Info'!E63</f>
        <v>0</v>
      </c>
      <c r="T31" s="7">
        <f>ROUND('GHG Summary'!C48,0)</f>
        <v>0</v>
      </c>
      <c r="AA31" s="7">
        <f>ROUND('Co-benefits Summary'!E47,0)</f>
        <v>0</v>
      </c>
      <c r="AB31" s="7">
        <f>ROUND('Co-benefits Summary'!E49,0)</f>
        <v>0</v>
      </c>
      <c r="AC31" s="7">
        <f>ROUND('Co-benefits Summary'!E48,0)</f>
        <v>0</v>
      </c>
      <c r="AD31" s="7">
        <f>ROUND('Co-benefits Summary'!D47,0)</f>
        <v>0</v>
      </c>
      <c r="AE31" s="7">
        <f>ROUND('Co-benefits Summary'!D49,0)</f>
        <v>0</v>
      </c>
      <c r="AF31" s="7">
        <f>ROUND('Co-benefits Summary'!D48,0)</f>
        <v>0</v>
      </c>
      <c r="AG31" s="7">
        <f>ROUND('Co-benefits Summary'!C41,0)</f>
        <v>0</v>
      </c>
      <c r="AJ31" s="7">
        <f>ROUND('Co-benefits Summary'!C42,0)</f>
        <v>0</v>
      </c>
      <c r="AK31" s="7">
        <f>ROUND('Co-benefits Summary'!C42,0)</f>
        <v>0</v>
      </c>
      <c r="AL31" s="7">
        <f>ROUND('Co-benefits Summary'!C43,0)</f>
        <v>0</v>
      </c>
      <c r="AM31" s="7">
        <f>ROUND('Co-benefits Summary'!C45,0)</f>
        <v>0</v>
      </c>
      <c r="AN31" s="7">
        <f>ROUND('Co-benefits Summary'!C44,0)</f>
        <v>0</v>
      </c>
      <c r="BC31">
        <f>IF(Table13[[#This Row],[Benefits Criteria Table
Step 1: Disadvantaged Community? (Y/N)]]="Yes",Table13[[#This Row],[Count]],0)</f>
        <v>0</v>
      </c>
      <c r="BD31">
        <f>IF(Table13[[#This Row],[Benefits Criteria Table
Step 1: Disadvantaged Community? (Y/N)]]="Yes",Table13[[#This Row],[Total GGRF Funding Amount from this Program ($)]],0)</f>
        <v>0</v>
      </c>
      <c r="BE31">
        <f>IF(Table13[[#This Row],[Benefits Criteria Table
Step 1: Low-income Community or Low-income Household? (Y/N)]]="Yes",Table13[[#This Row],[Count]],0)</f>
        <v>0</v>
      </c>
      <c r="BF31">
        <f>IF(Table13[[#This Row],[Benefits Criteria Table
Step 1: Low-income Community or Low-income Household? (Y/N)]]="Yes",Table13[[#This Row],[Total GGRF Funding Amount from this Program ($)]],0)</f>
        <v>0</v>
      </c>
      <c r="BG31">
        <f>IF(Table13[[#This Row],[Benefits Criteria Table
Step 1: Low-income 1/2-mile Buffer Region? (Y/N)]]="Yes",Table13[[#This Row],[Count]],0)</f>
        <v>0</v>
      </c>
      <c r="BH31">
        <f>IF(Table13[[#This Row],[Benefits Criteria Table
Step 1: Low-income 1/2-mile Buffer Region? (Y/N)]]="Yes",Table13[[#This Row],[Total GGRF Funding Amount from this Program ($)]],0)</f>
        <v>0</v>
      </c>
      <c r="BI31" s="2"/>
      <c r="BJ31" t="str">
        <f>IF(Table13[[#This Row],[Benefits Criteria Table
Step 1: Disadvantaged Community? (Y/N)]]="YES",IF(Table13[[#This Row],[Select a Priority Population]]="Disadvantaged Community",Table13[[#This Row],[Count]],0),"")</f>
        <v/>
      </c>
      <c r="BK31" t="str">
        <f>IF(Table13[[#This Row],[Benefits Criteria Table
Step 1: Disadvantaged Community? (Y/N)]]="YES",IF(Table13[[#This Row],[Select a Priority Population]]="Disadvantaged Community",Table13[[#This Row],[Qualifying Disadvantaged Community Benefit Amount ($)]],0),"")</f>
        <v/>
      </c>
      <c r="BL31">
        <f>IF(Table13[[#This Row],[Benefits Criteria Table
Step 1: Low-income Community or Low-income Household? (Y/N)]]="Yes",IF(Table13[[#This Row],[Select a Priority Population]]="Low-income Community",Table13[[#This Row],[Count]],0),0)</f>
        <v>0</v>
      </c>
      <c r="BM31">
        <f>IF(Table13[[#This Row],[Benefits Criteria Table
Step 1: Low-income Community or Low-income Household? (Y/N)]]="Yes",IF(Table13[[#This Row],[Select a Priority Population]]="Low-income Community",Table13[[#This Row],[Total GGRF Funding Amount from this Program ($)]],0),0)</f>
        <v>0</v>
      </c>
      <c r="BN31">
        <f>IF(Table13[[#This Row],[Benefits Criteria Table
Step 1: Low-income 1/2-mile Buffer Region? (Y/N)]]="Yes",IF(Table13[[#This Row],[Select a Priority Population]]="1/2 Mile Buffer Zone",Table13[[#This Row],[Count]],0),0)</f>
        <v>0</v>
      </c>
      <c r="BO31">
        <f>IF(Table13[[#This Row],[Benefits Criteria Table
Step 1: Low-income 1/2-mile Buffer Region? (Y/N)]]="Yes",IF(Table13[[#This Row],[Select a Priority Population]]="1/2 Mile Buffer Zone",Table13[[#This Row],[Total GGRF Funding Amount from this Program ($)]],0),0)</f>
        <v>0</v>
      </c>
      <c r="BP31">
        <f>IF(ISBLANK(Table13[[#This Row],[Project ID]]), 0, 1)</f>
        <v>0</v>
      </c>
      <c r="BQ31" s="2"/>
      <c r="BR31" s="2"/>
      <c r="BS31" s="2"/>
    </row>
    <row r="32" spans="7:71" hidden="1" x14ac:dyDescent="0.35">
      <c r="G32" s="2">
        <f>'Project Info'!E53</f>
        <v>0</v>
      </c>
      <c r="I32" s="6"/>
      <c r="J32" s="6"/>
      <c r="K32" s="6"/>
      <c r="L32" s="6">
        <f>'Project Info'!E63</f>
        <v>0</v>
      </c>
      <c r="M32" s="6"/>
      <c r="N32" s="2">
        <f>ROUND('Project Info'!E62,0)</f>
        <v>0</v>
      </c>
      <c r="O32" s="2">
        <f>ROUND('Project Info'!E59,0)</f>
        <v>0</v>
      </c>
      <c r="Q32" s="2">
        <f>ROUND('Project Info'!E61,0)</f>
        <v>0</v>
      </c>
      <c r="S32" s="7">
        <f>'Project Info'!E64</f>
        <v>0</v>
      </c>
      <c r="T32" s="7">
        <f>ROUND('GHG Summary'!C49,0)</f>
        <v>0</v>
      </c>
      <c r="AA32" s="7">
        <f>ROUND('Co-benefits Summary'!E48,0)</f>
        <v>0</v>
      </c>
      <c r="AB32" s="7">
        <f>ROUND('Co-benefits Summary'!E50,0)</f>
        <v>0</v>
      </c>
      <c r="AC32" s="7">
        <f>ROUND('Co-benefits Summary'!E49,0)</f>
        <v>0</v>
      </c>
      <c r="AD32" s="7">
        <f>ROUND('Co-benefits Summary'!D48,0)</f>
        <v>0</v>
      </c>
      <c r="AE32" s="7">
        <f>ROUND('Co-benefits Summary'!D50,0)</f>
        <v>0</v>
      </c>
      <c r="AF32" s="7">
        <f>ROUND('Co-benefits Summary'!D49,0)</f>
        <v>0</v>
      </c>
      <c r="AG32" s="7">
        <f>ROUND('Co-benefits Summary'!C42,0)</f>
        <v>0</v>
      </c>
      <c r="AJ32" s="7">
        <f>ROUND('Co-benefits Summary'!C43,0)</f>
        <v>0</v>
      </c>
      <c r="AK32" s="7">
        <f>ROUND('Co-benefits Summary'!C43,0)</f>
        <v>0</v>
      </c>
      <c r="AL32" s="7">
        <f>ROUND('Co-benefits Summary'!C44,0)</f>
        <v>0</v>
      </c>
      <c r="AM32" s="7">
        <f>ROUND('Co-benefits Summary'!C46,0)</f>
        <v>0</v>
      </c>
      <c r="AN32" s="7">
        <f>ROUND('Co-benefits Summary'!C45,0)</f>
        <v>0</v>
      </c>
      <c r="BC32">
        <f>IF(Table13[[#This Row],[Benefits Criteria Table
Step 1: Disadvantaged Community? (Y/N)]]="Yes",Table13[[#This Row],[Count]],0)</f>
        <v>0</v>
      </c>
      <c r="BD32">
        <f>IF(Table13[[#This Row],[Benefits Criteria Table
Step 1: Disadvantaged Community? (Y/N)]]="Yes",Table13[[#This Row],[Total GGRF Funding Amount from this Program ($)]],0)</f>
        <v>0</v>
      </c>
      <c r="BE32">
        <f>IF(Table13[[#This Row],[Benefits Criteria Table
Step 1: Low-income Community or Low-income Household? (Y/N)]]="Yes",Table13[[#This Row],[Count]],0)</f>
        <v>0</v>
      </c>
      <c r="BF32">
        <f>IF(Table13[[#This Row],[Benefits Criteria Table
Step 1: Low-income Community or Low-income Household? (Y/N)]]="Yes",Table13[[#This Row],[Total GGRF Funding Amount from this Program ($)]],0)</f>
        <v>0</v>
      </c>
      <c r="BG32">
        <f>IF(Table13[[#This Row],[Benefits Criteria Table
Step 1: Low-income 1/2-mile Buffer Region? (Y/N)]]="Yes",Table13[[#This Row],[Count]],0)</f>
        <v>0</v>
      </c>
      <c r="BH32">
        <f>IF(Table13[[#This Row],[Benefits Criteria Table
Step 1: Low-income 1/2-mile Buffer Region? (Y/N)]]="Yes",Table13[[#This Row],[Total GGRF Funding Amount from this Program ($)]],0)</f>
        <v>0</v>
      </c>
      <c r="BI32" s="2"/>
      <c r="BJ32" t="str">
        <f>IF(Table13[[#This Row],[Benefits Criteria Table
Step 1: Disadvantaged Community? (Y/N)]]="YES",IF(Table13[[#This Row],[Select a Priority Population]]="Disadvantaged Community",Table13[[#This Row],[Count]],0),"")</f>
        <v/>
      </c>
      <c r="BK32" t="str">
        <f>IF(Table13[[#This Row],[Benefits Criteria Table
Step 1: Disadvantaged Community? (Y/N)]]="YES",IF(Table13[[#This Row],[Select a Priority Population]]="Disadvantaged Community",Table13[[#This Row],[Qualifying Disadvantaged Community Benefit Amount ($)]],0),"")</f>
        <v/>
      </c>
      <c r="BL32">
        <f>IF(Table13[[#This Row],[Benefits Criteria Table
Step 1: Low-income Community or Low-income Household? (Y/N)]]="Yes",IF(Table13[[#This Row],[Select a Priority Population]]="Low-income Community",Table13[[#This Row],[Count]],0),0)</f>
        <v>0</v>
      </c>
      <c r="BM32">
        <f>IF(Table13[[#This Row],[Benefits Criteria Table
Step 1: Low-income Community or Low-income Household? (Y/N)]]="Yes",IF(Table13[[#This Row],[Select a Priority Population]]="Low-income Community",Table13[[#This Row],[Total GGRF Funding Amount from this Program ($)]],0),0)</f>
        <v>0</v>
      </c>
      <c r="BN32">
        <f>IF(Table13[[#This Row],[Benefits Criteria Table
Step 1: Low-income 1/2-mile Buffer Region? (Y/N)]]="Yes",IF(Table13[[#This Row],[Select a Priority Population]]="1/2 Mile Buffer Zone",Table13[[#This Row],[Count]],0),0)</f>
        <v>0</v>
      </c>
      <c r="BO32">
        <f>IF(Table13[[#This Row],[Benefits Criteria Table
Step 1: Low-income 1/2-mile Buffer Region? (Y/N)]]="Yes",IF(Table13[[#This Row],[Select a Priority Population]]="1/2 Mile Buffer Zone",Table13[[#This Row],[Total GGRF Funding Amount from this Program ($)]],0),0)</f>
        <v>0</v>
      </c>
      <c r="BP32">
        <f>IF(ISBLANK(Table13[[#This Row],[Project ID]]), 0, 1)</f>
        <v>0</v>
      </c>
      <c r="BQ32" s="2"/>
      <c r="BR32" s="2"/>
      <c r="BS32" s="2"/>
    </row>
  </sheetData>
  <sheetProtection insertRows="0" deleteRows="0" sort="0"/>
  <dataValidations count="77">
    <dataValidation allowBlank="1" showInputMessage="1" showErrorMessage="1" prompt="Reduction in emissions of reactive organic gases as a result of the project (estimated or actual).  If there is an emission increase, enter a negative number." sqref="AC2:AF2" xr:uid="{00000000-0002-0000-0A00-000000000000}"/>
    <dataValidation allowBlank="1" showInputMessage="1" showErrorMessage="1" prompt="Full-time equivalent induced jobs estimated to be supported by the project, apportioned by the ratio of GGRF monies to total project budget.  Output from Job Co-benefit Modeling Tool available at:  www.arb.ca.gov/cci-cobenefits." sqref="AR2" xr:uid="{00000000-0002-0000-0A00-000001000000}"/>
    <dataValidation allowBlank="1" showInputMessage="1" showErrorMessage="1" prompt="Full-time equivalent jobs estimated to be indirectly supported by the project, apportioned by the ratio of GGRF monies to total project budget.  Output from Job Co-benefit Modeling Tool available at:  www.arb.ca.gov/cci-cobenefits." sqref="AQ2" xr:uid="{00000000-0002-0000-0A00-000002000000}"/>
    <dataValidation allowBlank="1" showInputMessage="1" showErrorMessage="1" prompt="Full-time equivalent jobs estimated to be directly supported by the project, apportioned by the ratio of GGRF monies to total project budget.  Output from Job Co-benefit Modeling Tool available at:  www.arb.ca.gov/cci-cobenefits." sqref="AP2" xr:uid="{00000000-0002-0000-0A00-000003000000}"/>
    <dataValidation type="whole" operator="greaterThanOrEqual" allowBlank="1" showInputMessage="1" showErrorMessage="1" error="Please enter a positive whole number." sqref="AP3:AR32" xr:uid="{00000000-0002-0000-0A00-000004000000}">
      <formula1>0</formula1>
    </dataValidation>
    <dataValidation type="textLength" allowBlank="1" showInputMessage="1" showErrorMessage="1" error="Please enter text less than 300 characters." sqref="AS3:AS32" xr:uid="{00000000-0002-0000-0A00-000005000000}">
      <formula1>0</formula1>
      <formula2>300</formula2>
    </dataValidation>
    <dataValidation allowBlank="1" showInputMessage="1" showErrorMessage="1" prompt="Date that the project was selected for GGRF funding. " sqref="J2" xr:uid="{00000000-0002-0000-0A00-000006000000}"/>
    <dataValidation allowBlank="1" showInputMessage="1" showErrorMessage="1" prompt="Date administering agency committed funding to a project (e.g., executed a contract with a grantee; transferred funds to an agency/program administrator)." sqref="K2" xr:uid="{00000000-0002-0000-0A00-000007000000}"/>
    <dataValidation allowBlank="1" showInputMessage="1" showErrorMessage="1" prompt="Date contract or grant agreement ends, all incentive funds are expended, or all project activities are complete. For most capital projects, date construction is completed and the improvements/equipment become(s) operational (anticipated or actual)" sqref="L2" xr:uid="{00000000-0002-0000-0A00-000008000000}"/>
    <dataValidation allowBlank="1" showInputMessage="1" showErrorMessage="1" prompt="As defined by the CARB Community Engagement Assessment Methodology. Select &quot;High&quot;, &quot;Medium&quot;, or &quot;Low&quot; from the drop down or leave blank." sqref="AI2" xr:uid="{00000000-0002-0000-0A00-000009000000}"/>
    <dataValidation allowBlank="1" showInputMessage="1" showErrorMessage="1" prompt="As defined in the CARB CCI Climate Adaptation Assessment Methodology. Selected from drop-down or leave blank." sqref="AH2" xr:uid="{00000000-0002-0000-0A00-00000A000000}"/>
    <dataValidation allowBlank="1" showInputMessage="1" showErrorMessage="1" prompt="As calculated in the CARB Benefits Calculator Tool using the Energy and Fuel Cost Savings Assessment Methodology; savings should be reported as a positive dollar value and cost increases should be reported as a negative dollar value." sqref="AG2" xr:uid="{00000000-0002-0000-0A00-00000B000000}"/>
    <dataValidation allowBlank="1" showInputMessage="1" showErrorMessage="1" prompt="The amount of matching funds the project received." sqref="Q2" xr:uid="{00000000-0002-0000-0A00-00000C000000}"/>
    <dataValidation allowBlank="1" showInputMessage="1" showErrorMessage="1" error="Please enter a whole number." prompt="Renewable energy generated as a result of this project, in kWh (estimated or actual). " sqref="AN2" xr:uid="{00000000-0002-0000-0A00-00000D000000}"/>
    <dataValidation allowBlank="1" showInputMessage="1" showErrorMessage="1" error="Please enter a whole number." prompt="Number of estimated acres preserved by conservation easements as a result of this project (estimated or actual)." sqref="AO2" xr:uid="{00000000-0002-0000-0A00-00000E000000}"/>
    <dataValidation allowBlank="1" showInputMessage="1" showErrorMessage="1" prompt="Gallons of water saved as result of the project (estimated or actual)." sqref="AM2" xr:uid="{00000000-0002-0000-0A00-00000F000000}"/>
    <dataValidation allowBlank="1" showInputMessage="1" showErrorMessage="1" prompt="Autopopulated with the amount of project funding that benefits disadvantaged communities and was selected to count towards the investment minimums. " sqref="BK2" xr:uid="{00000000-0002-0000-0A00-000010000000}"/>
    <dataValidation allowBlank="1" showInputMessage="1" showErrorMessage="1" prompt="Autopopulated with the number of projects that benefit disadvantaged communities and were selected to count towards the investment minimums. " sqref="BJ2" xr:uid="{00000000-0002-0000-0A00-000011000000}"/>
    <dataValidation allowBlank="1" showInputMessage="1" showErrorMessage="1" prompt="Autopopulated with the amount of project funding that benefits low-income 1/2-mile buffer regions and was selected to count towards the investment minimums. " sqref="BO2" xr:uid="{00000000-0002-0000-0A00-000012000000}"/>
    <dataValidation allowBlank="1" showInputMessage="1" showErrorMessage="1" prompt="Autopopulated with the number of projects that benefit low-income 1/2-mile buffer regions and were selected to count towards the investment minimums. " sqref="BN2" xr:uid="{00000000-0002-0000-0A00-000013000000}"/>
    <dataValidation allowBlank="1" showInputMessage="1" showErrorMessage="1" prompt="Autopopulated with the amount of project funding that benefits low-income communities or households and was selected to count towards the investment minimums. " sqref="BM2" xr:uid="{00000000-0002-0000-0A00-000014000000}"/>
    <dataValidation allowBlank="1" showInputMessage="1" showErrorMessage="1" prompt="Autopopulated with the number of projects that benefit low-income communities or households and were selected to count towards the investment minimums. " sqref="BL2" xr:uid="{00000000-0002-0000-0A00-000015000000}"/>
    <dataValidation allowBlank="1" showInputMessage="1" showErrorMessage="1" prompt="Choose which priority population that the project should count as benefiting. Monies may count towards only one priority population. It is up to the reporting agency to select which category a given project should count towards." sqref="BI2" xr:uid="{00000000-0002-0000-0A00-000016000000}"/>
    <dataValidation allowBlank="1" showInputMessage="1" showErrorMessage="1" prompt="The maximum potential amount of project funding that meets the requirements to benefit low-income communities or low-income households outside of but within 1/2-mile of a DAC and are chosen to count towards the investment minimums. Round to the nearest $." sqref="BH2" xr:uid="{00000000-0002-0000-0A00-000017000000}"/>
    <dataValidation allowBlank="1" showInputMessage="1" showErrorMessage="1" prompt="The maximum potential number of projects that meet the requirements to benefit 1/2-mile low-income buffer regions and are chosen to count towards the investment minimums. " sqref="BG2" xr:uid="{00000000-0002-0000-0A00-000018000000}"/>
    <dataValidation allowBlank="1" showInputMessage="1" showErrorMessage="1" prompt="The maximum potential amount of project funding that meets the requirements to benefit low-income communities or households and are eligible to count towards the investment minimums.  Round to the nearest whole dollar." sqref="BF2" xr:uid="{00000000-0002-0000-0A00-000019000000}"/>
    <dataValidation allowBlank="1" showInputMessage="1" showErrorMessage="1" prompt="The maximum potential number of projects that meet the requirements to benefit low-income communities or households and are eligible to count towards the investment minimums. " sqref="BE2" xr:uid="{00000000-0002-0000-0A00-00001A000000}"/>
    <dataValidation allowBlank="1" showInputMessage="1" showErrorMessage="1" prompt="The maximum potential amount of project funding that meets the requirements to benefit disadvantaged communities and are eligible to count towards the investment minimums.  Round to the nearest whole dollar." sqref="BD2" xr:uid="{00000000-0002-0000-0A00-00001B000000}"/>
    <dataValidation allowBlank="1" showInputMessage="1" showErrorMessage="1" prompt="The maximum potential number of projects that meet the requirements to benefit disadvantaged communities and are eligible to count towards the investment minimums. " sqref="BC2" xr:uid="{00000000-0002-0000-0A00-00001C000000}"/>
    <dataValidation allowBlank="1" showInputMessage="1" showErrorMessage="1" prompt="Qualitative description of any benefits that the project provides to priority populations.  Also, provide additional details on how the project benefits relate to identified community need(s). " sqref="BB2" xr:uid="{00000000-0002-0000-0A00-00001D000000}"/>
    <dataValidation allowBlank="1" showInputMessage="1" showErrorMessage="1" prompt="Select the Step 3 option from the selected Benefit Criteria Table used to demonstrate that the project provided a benefit to priority populations. " sqref="BA2" xr:uid="{00000000-0002-0000-0A00-00001E000000}"/>
    <dataValidation allowBlank="1" showInputMessage="1" showErrorMessage="1" prompt="Detailed description of the identified community need(s) and how the project meets the need(s), including the level of community engagement. " sqref="AZ2" xr:uid="{00000000-0002-0000-0A00-00001F000000}"/>
    <dataValidation allowBlank="1" showInputMessage="1" showErrorMessage="1" prompt="Select the Step 2 option from the Benefit Criteria Table used to identify a community need." sqref="AY2" xr:uid="{00000000-0002-0000-0A00-000020000000}"/>
    <dataValidation allowBlank="1" showInputMessage="1" showErrorMessage="1" prompt="Select the Benefit Criteria Table used to evaluate the project for benefit to priority populations.  See the Funding Guidelines for guidance on using Benefit Criteria Tables." sqref="AU2" xr:uid="{00000000-0002-0000-0A00-000021000000}"/>
    <dataValidation allowBlank="1" showInputMessage="1" showErrorMessage="1" prompt="Indicate if the project is within and provides benefit to a low-income community or low-income household outside of but within 1/2-mile of a disadvantaged community (Yes or No). See Funding Guidelines for more information about community-type definitions." sqref="AX2" xr:uid="{00000000-0002-0000-0A00-000022000000}"/>
    <dataValidation allowBlank="1" showInputMessage="1" showErrorMessage="1" prompt="Indicate if the project is within and provides benefit to a low-income community or low-income household (Yes or No).  See the Funding Guidelines for identification of low-income communities and low-income households." sqref="AW2" xr:uid="{00000000-0002-0000-0A00-000023000000}"/>
    <dataValidation allowBlank="1" showInputMessage="1" showErrorMessage="1" prompt="Indicate if the project is within and provides benefit to a disadvantaged community (Yes or No).  See the Funding Guidelines for identification disadvantaged communities." sqref="AV2" xr:uid="{00000000-0002-0000-0A00-000024000000}"/>
    <dataValidation allowBlank="1" showInputMessage="1" showErrorMessage="1" prompt="Version number of CalEnviroScreen that was applicable when the project was selected for funding. " sqref="AT2" xr:uid="{00000000-0002-0000-0A00-000025000000}"/>
    <dataValidation type="textLength" allowBlank="1" showInputMessage="1" showErrorMessage="1" error="Please enter 300 or fewer characters." prompt="Qualitative description of any project co-benefits. 300 character limit." sqref="AS2" xr:uid="{00000000-0002-0000-0A00-000026000000}">
      <formula1>0</formula1>
      <formula2>300</formula2>
    </dataValidation>
    <dataValidation allowBlank="1" showInputMessage="1" showErrorMessage="1" prompt="Indicate if the project includes measures that are identified in the Scoping Plan (Yes or No)." sqref="Y2" xr:uid="{00000000-0002-0000-0A00-000027000000}"/>
    <dataValidation allowBlank="1" showInputMessage="1" showErrorMessage="1" prompt="If yes to previous, describe.  If multiple, separate each with a semicolon." sqref="X2" xr:uid="{00000000-0002-0000-0A00-000028000000}"/>
    <dataValidation allowBlank="1" showInputMessage="1" showErrorMessage="1" prompt="Indicate if the project supports other State polices, plans, or initiatives (Yes or No)." sqref="W2" xr:uid="{00000000-0002-0000-0A00-000029000000}"/>
    <dataValidation allowBlank="1" showInputMessage="1" showErrorMessage="1" prompt="If applicable, Governor's Pillars this project contributes to.  If multiple Pillars, separate with a semicolon (i.e., 2;4).  See the following website for additional information about the Governor's Pillars:  www.arb.ca.gov/cc/pillars/pillars.htm." sqref="V2" xr:uid="{00000000-0002-0000-0A00-00002A000000}"/>
    <dataValidation allowBlank="1" showInputMessage="1" showErrorMessage="1" prompt="Energy saved as a result of this project, in therms (estimated or actual).  Only report direct reductions, do not include estimate of fossil fuel based energy displaced by generation of renewable energy." sqref="AL2" xr:uid="{00000000-0002-0000-0A00-00002B000000}"/>
    <dataValidation allowBlank="1" showInputMessage="1" showErrorMessage="1" prompt="Energy saved as a result of this project, in kWh (estimated or actual).  Only report direct reductions, do not include estimate of fossil fuel based energy displaced by generation of renewable energy." sqref="AK2" xr:uid="{00000000-0002-0000-0A00-00002C000000}"/>
    <dataValidation allowBlank="1" showInputMessage="1" showErrorMessage="1" prompt="Gallons of fossil fuel reductions as a result of this project (estimated or actual).  Only report direct reductions, do not include estimate of fossil fuel based transportation fuels displaced by generation of renewable fuels." sqref="AJ2" xr:uid="{00000000-0002-0000-0A00-00002D000000}"/>
    <dataValidation allowBlank="1" showInputMessage="1" showErrorMessage="1" prompt="Reduction in emissions particulate matter less than 2.5 microns in diameter as a result of the project (estimated or actual).  If there is an emission increase, enter a negative number." sqref="AB2" xr:uid="{00000000-0002-0000-0A00-00002E000000}"/>
    <dataValidation allowBlank="1" showInputMessage="1" showErrorMessage="1" prompt="Reduction in emissions of nitrogen oxides as a result of the project (estimated or actual).  If there is an emission increase, enter a negative number." sqref="AA2" xr:uid="{00000000-0002-0000-0A00-00002F000000}"/>
    <dataValidation allowBlank="1" showInputMessage="1" showErrorMessage="1" prompt="Reduction in emissions of diesel particulate matter as a result of the project (estimated or actual).  If there is an emission increase, enter a negative number." sqref="Z2" xr:uid="{00000000-0002-0000-0A00-000030000000}"/>
    <dataValidation allowBlank="1" showInputMessage="1" showErrorMessage="1" prompt="Date that the project is expected to begin providing GHG emission reductions.  For projects with multiple components, enter the earliest date a component is expected to provide GHG emission reductions." sqref="U2" xr:uid="{00000000-0002-0000-0A00-000031000000}"/>
    <dataValidation allowBlank="1" showInputMessage="1" showErrorMessage="1" prompt="Estimated total project GHG emission reductions in metric tons of CO2e over the project quantification period. The agency or the applicant calculates the total GHG emission reductions for the project using the CARB Quantification Methodology." sqref="T2" xr:uid="{00000000-0002-0000-0A00-000032000000}"/>
    <dataValidation allowBlank="1" showInputMessage="1" showErrorMessage="1" prompt="Number of years where the project will provide GHG emission reductions.  This is usually defined in the CARB Quantification Methodology.  Round to nearest whole year. " sqref="S2" xr:uid="{00000000-0002-0000-0A00-000033000000}"/>
    <dataValidation allowBlank="1" showInputMessage="1" showErrorMessage="1" prompt="Publication date of the CARB Quantification Methodology used to estimate the GHG emission reductions for the project when the project was selected for funding." sqref="R2" xr:uid="{00000000-0002-0000-0A00-000034000000}"/>
    <dataValidation allowBlank="1" showInputMessage="1" showErrorMessage="1" prompt="Fiscal Year(s) of the GGRF appropriation that is funding the project.  Separate with &quot;;&quot; if more than one. " sqref="P2" xr:uid="{00000000-0002-0000-0A00-000035000000}"/>
    <dataValidation allowBlank="1" showInputMessage="1" showErrorMessage="1" prompt="GGRF monies that the project was awarded by this program.  If additional funds were provided from other GGRF sources, do not include them here.  Round to the nearest whole dollar. " sqref="O2" xr:uid="{00000000-0002-0000-0A00-000036000000}"/>
    <dataValidation allowBlank="1" showInputMessage="1" showErrorMessage="1" prompt="Total project cost, including GGRF and non-GGRF monies.  Round to the nearest whole dollar." sqref="N2" xr:uid="{00000000-0002-0000-0A00-000037000000}"/>
    <dataValidation allowBlank="1" showInputMessage="1" showErrorMessage="1" prompt="Date (anticipated or actual) that the project is operational (i.e., reached the milestone specified in the appropriate project outcome reporting table." sqref="M2" xr:uid="{00000000-0002-0000-0A00-000038000000}"/>
    <dataValidation allowBlank="1" showInputMessage="1" showErrorMessage="1" prompt="Concurrence date for the Expenditure Record that was applicable when the project was selected for funding.  For Expenditure Records without a concurrence date, this is the public posting date." sqref="I2" xr:uid="{00000000-0002-0000-0A00-000039000000}"/>
    <dataValidation allowBlank="1" showInputMessage="1" showErrorMessage="1" prompt="If available, the latitude and longitude of the project in decimal degrees separated by a comma &quot;,&quot; (e.g., 34.413775, -119.848624).  For multiple locations, list each separated by a semicolon &quot;;&quot; (e.g., 34.413775, -119.848624; 34.413775, -119.848888)." sqref="H2" xr:uid="{00000000-0002-0000-0A00-00003A000000}"/>
    <dataValidation allowBlank="1" showInputMessage="1" showErrorMessage="1" prompt="The street address of the project.  Address must be complete and include Street Address, City, State, and Zip Code." sqref="G2" xr:uid="{00000000-0002-0000-0A00-00003B000000}"/>
    <dataValidation allowBlank="1" showInputMessage="1" showErrorMessage="1" prompt="Brief description of the project." sqref="F2" xr:uid="{00000000-0002-0000-0A00-00003C000000}"/>
    <dataValidation allowBlank="1" showInputMessage="1" showErrorMessage="1" prompt="Type of project as defined by the administering agency.  This is usually defined in the CARB Quantification Methodology." sqref="E2" xr:uid="{00000000-0002-0000-0A00-00003D000000}"/>
    <dataValidation allowBlank="1" showInputMessage="1" showErrorMessage="1" prompt="Name assigned to the project by the administering agency or by the funding awardee." sqref="D2" xr:uid="{00000000-0002-0000-0A00-00003E000000}"/>
    <dataValidation allowBlank="1" showInputMessage="1" showErrorMessage="1" prompt="Unique project identifier assigned to the project by the administering agency. " sqref="C2" xr:uid="{00000000-0002-0000-0A00-00003F000000}"/>
    <dataValidation allowBlank="1" showInputMessage="1" showErrorMessage="1" prompt="Subprogram as defined by the administering agency." sqref="B2" xr:uid="{00000000-0002-0000-0A00-000040000000}"/>
    <dataValidation allowBlank="1" showInputMessage="1" showErrorMessage="1" prompt="The name of the administering agency." sqref="A2" xr:uid="{00000000-0002-0000-0A00-000041000000}"/>
    <dataValidation type="textLength" operator="lessThan" allowBlank="1" showInputMessage="1" showErrorMessage="1" sqref="AZ3:AZ32" xr:uid="{00000000-0002-0000-0A00-000042000000}">
      <formula1>1200</formula1>
    </dataValidation>
    <dataValidation type="textLength" operator="lessThan" allowBlank="1" showInputMessage="1" showErrorMessage="1" error="Please enter fewer than 1200 characters." sqref="BB3:BB32" xr:uid="{00000000-0002-0000-0A00-000043000000}">
      <formula1>1200</formula1>
    </dataValidation>
    <dataValidation type="whole" allowBlank="1" showInputMessage="1" showErrorMessage="1" error="Please enter a positive number." sqref="S3:S32" xr:uid="{00000000-0002-0000-0A00-000044000000}">
      <formula1>0</formula1>
      <formula2>100</formula2>
    </dataValidation>
    <dataValidation type="textLength" allowBlank="1" showInputMessage="1" showErrorMessage="1" error="Please enter fewer than 20 characters." sqref="P3:P32" xr:uid="{00000000-0002-0000-0A00-000045000000}">
      <formula1>0</formula1>
      <formula2>20</formula2>
    </dataValidation>
    <dataValidation type="date" operator="greaterThan" allowBlank="1" showInputMessage="1" showErrorMessage="1" error="Please enter a valid date in MM/DD/YYYY format." sqref="R3:R32 U3:U32 I3:K32 M3:M32 L4:L32" xr:uid="{00000000-0002-0000-0A00-000046000000}">
      <formula1>36526</formula1>
    </dataValidation>
    <dataValidation type="textLength" allowBlank="1" showInputMessage="1" showErrorMessage="1" error="Please enter between 0 and 1200 characters." sqref="H3:H32" xr:uid="{00000000-0002-0000-0A00-000047000000}">
      <formula1>0</formula1>
      <formula2>1200</formula2>
    </dataValidation>
    <dataValidation type="textLength" allowBlank="1" showInputMessage="1" showErrorMessage="1" sqref="F3:F32" xr:uid="{00000000-0002-0000-0A00-000048000000}">
      <formula1>0</formula1>
      <formula2>1200</formula2>
    </dataValidation>
    <dataValidation type="textLength" allowBlank="1" showInputMessage="1" showErrorMessage="1" sqref="A3:E32 G3:G32" xr:uid="{00000000-0002-0000-0A00-000049000000}">
      <formula1>0</formula1>
      <formula2>254</formula2>
    </dataValidation>
    <dataValidation allowBlank="1" showInputMessage="1" showErrorMessage="1" error="Please enter a positive whole number." sqref="N3:O3 Q3" xr:uid="{00000000-0002-0000-0A00-00004A000000}"/>
    <dataValidation allowBlank="1" showInputMessage="1" showErrorMessage="1" error="Please enter a whole number. " sqref="T3" xr:uid="{00000000-0002-0000-0A00-00004B000000}"/>
    <dataValidation operator="greaterThan" allowBlank="1" showInputMessage="1" showErrorMessage="1" error="Please enter a valid date in MM/DD/YYYY format." sqref="L3" xr:uid="{00000000-0002-0000-0A00-00004C000000}"/>
  </dataValidations>
  <pageMargins left="0.7" right="0.7" top="0.75" bottom="0.75" header="0.3" footer="0.3"/>
  <pageSetup orientation="landscape" r:id="rId1"/>
  <tableParts count="1">
    <tablePart r:id="rId2"/>
  </tableParts>
  <extLst>
    <ext xmlns:x14="http://schemas.microsoft.com/office/spreadsheetml/2009/9/main" uri="{CCE6A557-97BC-4b89-ADB6-D9C93CAAB3DF}">
      <x14:dataValidations xmlns:xm="http://schemas.microsoft.com/office/excel/2006/main" count="14">
        <x14:dataValidation type="textLength" allowBlank="1" showInputMessage="1" showErrorMessage="1" xr:uid="{00000000-0002-0000-0A00-00004D000000}">
          <x14:formula1>
            <xm:f>'C:\Users\jtipton\AppData\Local\Microsoft\Windows\INetCache\Content.Outlook\W2VXDYV1\[agenergy.xlsx]Data Validation'!#REF!</xm:f>
          </x14:formula1>
          <x14:formula2>
            <xm:f>1200</xm:f>
          </x14:formula2>
          <xm:sqref>X3:X32</xm:sqref>
        </x14:dataValidation>
        <x14:dataValidation type="list" errorStyle="warning" allowBlank="1" showInputMessage="1" showErrorMessage="1" error="Please enter a value from the dropdown list. If the desired value is not available, you may overwrite with the desired value. Please note: the value must match the selected benefit criteria table step 2 options." xr:uid="{00000000-0002-0000-0A00-00004E000000}">
          <x14:formula1>
            <xm:f>INDIRECT('C:\Users\jtipton\AppData\Local\Microsoft\Windows\INetCache\Content.Outlook\W2VXDYV1\[agenergy.xlsx]Dependent Tables'!#REF!)</xm:f>
          </x14:formula1>
          <xm:sqref>AY3</xm:sqref>
        </x14:dataValidation>
        <x14:dataValidation type="list" errorStyle="warning" allowBlank="1" showInputMessage="1" showErrorMessage="1" error="Please enter a value from the dropdown list. If the desired value is not available, you may overwrite with the desired value. Please note: the value must match the selected benefit criteria table step 3 options." xr:uid="{00000000-0002-0000-0A00-00004F000000}">
          <x14:formula1>
            <xm:f>INDIRECT('C:\Users\jtipton\AppData\Local\Microsoft\Windows\INetCache\Content.Outlook\W2VXDYV1\[agenergy.xlsx]Dependent Tables'!#REF!)</xm:f>
          </x14:formula1>
          <xm:sqref>BA3:BA32</xm:sqref>
        </x14:dataValidation>
        <x14:dataValidation type="list" errorStyle="warning" allowBlank="1" showInputMessage="1" showErrorMessage="1" error="Please enter a value from the dropdown list. If the value is not available, you may overwrite with the desired value. Please note: the value must match the selected benefit criteria table step 2 options." xr:uid="{00000000-0002-0000-0A00-000050000000}">
          <x14:formula1>
            <xm:f>INDIRECT('C:\Users\jtipton\AppData\Local\Microsoft\Windows\INetCache\Content.Outlook\W2VXDYV1\[agenergy.xlsx]Dependent Tables'!#REF!)</xm:f>
          </x14:formula1>
          <xm:sqref>AY4:AY32</xm:sqref>
        </x14:dataValidation>
        <x14:dataValidation type="whole" allowBlank="1" showInputMessage="1" showErrorMessage="1" error="Please enter a whole number." xr:uid="{00000000-0002-0000-0A00-000051000000}">
          <x14:formula1>
            <xm:f>0</xm:f>
          </x14:formula1>
          <x14:formula2>
            <xm:f>'C:\Users\jtipton\AppData\Local\Microsoft\Windows\INetCache\Content.Outlook\W2VXDYV1\[agenergy.xlsx]Data Validation'!#REF!</xm:f>
          </x14:formula2>
          <xm:sqref>AN4:AN32</xm:sqref>
        </x14:dataValidation>
        <x14:dataValidation type="list" errorStyle="warning" allowBlank="1" showInputMessage="1" showErrorMessage="1" error="Please select a Benefit Criteria Table from the list, or write-in another valid Benefit Criteria Table name." xr:uid="{00000000-0002-0000-0A00-000052000000}">
          <x14:formula1>
            <xm:f>'C:\Users\jtipton\AppData\Local\Microsoft\Windows\INetCache\Content.Outlook\W2VXDYV1\[agenergy.xlsx]Data Validation'!#REF!</xm:f>
          </x14:formula1>
          <xm:sqref>AU3:AU32</xm:sqref>
        </x14:dataValidation>
        <x14:dataValidation type="textLength" allowBlank="1" showInputMessage="1" showErrorMessage="1" error="Please enter fewer than 100 characters." xr:uid="{00000000-0002-0000-0A00-000053000000}">
          <x14:formula1>
            <xm:f>0</xm:f>
          </x14:formula1>
          <x14:formula2>
            <xm:f>'C:\Users\jtipton\AppData\Local\Microsoft\Windows\INetCache\Content.Outlook\W2VXDYV1\[agenergy.xlsx]Data Validation'!#REF!</xm:f>
          </x14:formula2>
          <xm:sqref>V3:V32</xm:sqref>
        </x14:dataValidation>
        <x14:dataValidation type="whole" allowBlank="1" showInputMessage="1" showErrorMessage="1" error="Please enter a whole number. " xr:uid="{00000000-0002-0000-0A00-000054000000}">
          <x14:formula1>
            <xm:f>'C:\Users\jtipton\AppData\Local\Microsoft\Windows\INetCache\Content.Outlook\W2VXDYV1\[agenergy.xlsx]Data Validation'!#REF!</xm:f>
          </x14:formula1>
          <x14:formula2>
            <xm:f>'C:\Users\jtipton\AppData\Local\Microsoft\Windows\INetCache\Content.Outlook\W2VXDYV1\[agenergy.xlsx]Data Validation'!#REF!</xm:f>
          </x14:formula2>
          <xm:sqref>T4:T32</xm:sqref>
        </x14:dataValidation>
        <x14:dataValidation type="whole" allowBlank="1" showInputMessage="1" showErrorMessage="1" error="Please enter a whole number." xr:uid="{00000000-0002-0000-0A00-000055000000}">
          <x14:formula1>
            <xm:f>'C:\Users\jtipton\AppData\Local\Microsoft\Windows\INetCache\Content.Outlook\W2VXDYV1\[agenergy.xlsx]Data Validation'!#REF!</xm:f>
          </x14:formula1>
          <x14:formula2>
            <xm:f>'C:\Users\jtipton\AppData\Local\Microsoft\Windows\INetCache\Content.Outlook\W2VXDYV1\[agenergy.xlsx]Data Validation'!#REF!</xm:f>
          </x14:formula2>
          <xm:sqref>Z4:AG32 AJ4:AM32</xm:sqref>
        </x14:dataValidation>
        <x14:dataValidation type="list" allowBlank="1" showInputMessage="1" showErrorMessage="1" error="Please select from drop down." xr:uid="{00000000-0002-0000-0A00-000056000000}">
          <x14:formula1>
            <xm:f>'C:\Users\jtipton\AppData\Local\Microsoft\Windows\INetCache\Content.Outlook\W2VXDYV1\[agenergy.xlsx]Data Validation'!#REF!</xm:f>
          </x14:formula1>
          <xm:sqref>AH3:AI32</xm:sqref>
        </x14:dataValidation>
        <x14:dataValidation type="whole" allowBlank="1" showInputMessage="1" showErrorMessage="1" error="Please enter a positive whole number." xr:uid="{00000000-0002-0000-0A00-000058000000}">
          <x14:formula1>
            <xm:f>0</xm:f>
          </x14:formula1>
          <x14:formula2>
            <xm:f>'C:\Users\jtipton\AppData\Local\Microsoft\Windows\INetCache\Content.Outlook\W2VXDYV1\[agenergy.xlsx]Data Validation'!#REF!</xm:f>
          </x14:formula2>
          <xm:sqref>N4:O32 AO3:AO32 Q4:Q32</xm:sqref>
        </x14:dataValidation>
        <x14:dataValidation type="list" allowBlank="1" showInputMessage="1" showErrorMessage="1" error="Please select a priority population category from the dropdown." xr:uid="{00000000-0002-0000-0A00-000059000000}">
          <x14:formula1>
            <xm:f>'C:\Users\jtipton\AppData\Local\Microsoft\Windows\INetCache\Content.Outlook\W2VXDYV1\[agenergy.xlsx]Data Validation'!#REF!</xm:f>
          </x14:formula1>
          <xm:sqref>BI3:BI32</xm:sqref>
        </x14:dataValidation>
        <x14:dataValidation type="list" allowBlank="1" showInputMessage="1" showErrorMessage="1" error="Please select an input from the dropdown." xr:uid="{00000000-0002-0000-0A00-00005A000000}">
          <x14:formula1>
            <xm:f>'C:\Users\jtipton\AppData\Local\Microsoft\Windows\INetCache\Content.Outlook\W2VXDYV1\[agenergy.xlsx]Data Validation'!#REF!</xm:f>
          </x14:formula1>
          <xm:sqref>AT3:AT32</xm:sqref>
        </x14:dataValidation>
        <x14:dataValidation type="list" allowBlank="1" showInputMessage="1" showErrorMessage="1" error="Please select 'Yes' or 'No' from the dropdown." xr:uid="{00000000-0002-0000-0A00-00005B000000}">
          <x14:formula1>
            <xm:f>'C:\Users\jtipton\AppData\Local\Microsoft\Windows\INetCache\Content.Outlook\W2VXDYV1\[agenergy.xlsx]Data Validation'!#REF!</xm:f>
          </x14:formula1>
          <xm:sqref>Y3:Y32 W3:W32 AV3:AX32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sheetPr>
  <dimension ref="B1:N144"/>
  <sheetViews>
    <sheetView showGridLines="0" zoomScaleNormal="100" workbookViewId="0"/>
  </sheetViews>
  <sheetFormatPr defaultColWidth="9.1796875" defaultRowHeight="14.5" x14ac:dyDescent="0.35"/>
  <cols>
    <col min="1" max="1" width="4.26953125" style="22" customWidth="1"/>
    <col min="2" max="2" width="44.453125" style="22" customWidth="1"/>
    <col min="3" max="5" width="28.54296875" style="22" customWidth="1"/>
    <col min="6" max="6" width="33.26953125" style="22" customWidth="1"/>
    <col min="7" max="9" width="28.54296875" style="22" customWidth="1"/>
    <col min="10" max="10" width="10" style="22" customWidth="1"/>
    <col min="11" max="11" width="15.1796875" style="22" hidden="1" customWidth="1"/>
    <col min="12" max="12" width="15.26953125" style="22" hidden="1" customWidth="1"/>
    <col min="13" max="14" width="10" style="22" customWidth="1"/>
    <col min="15" max="16384" width="9.1796875" style="22"/>
  </cols>
  <sheetData>
    <row r="1" spans="2:9" ht="18.75" customHeight="1" x14ac:dyDescent="0.35">
      <c r="B1" s="21" t="s">
        <v>0</v>
      </c>
      <c r="C1" s="21"/>
      <c r="D1" s="21"/>
      <c r="E1" s="21"/>
      <c r="F1" s="21"/>
    </row>
    <row r="2" spans="2:9" ht="15" customHeight="1" x14ac:dyDescent="0.35">
      <c r="B2" s="23"/>
      <c r="C2" s="23"/>
      <c r="D2" s="23"/>
      <c r="E2" s="23"/>
      <c r="F2" s="23"/>
    </row>
    <row r="3" spans="2:9" ht="18.75" customHeight="1" x14ac:dyDescent="0.35">
      <c r="B3" s="21" t="s">
        <v>1</v>
      </c>
      <c r="C3" s="21"/>
      <c r="D3" s="21"/>
      <c r="E3" s="21"/>
      <c r="F3" s="21"/>
    </row>
    <row r="4" spans="2:9" ht="18.75" customHeight="1" x14ac:dyDescent="0.35">
      <c r="B4" s="24" t="s">
        <v>2</v>
      </c>
      <c r="C4" s="24"/>
      <c r="D4" s="24"/>
      <c r="E4" s="24"/>
      <c r="F4" s="24"/>
    </row>
    <row r="5" spans="2:9" ht="15" customHeight="1" x14ac:dyDescent="0.35">
      <c r="B5" s="25"/>
      <c r="C5" s="25"/>
      <c r="D5" s="25"/>
      <c r="E5" s="25"/>
      <c r="F5" s="25"/>
    </row>
    <row r="6" spans="2:9" ht="15" customHeight="1" x14ac:dyDescent="0.35">
      <c r="B6" s="21" t="s">
        <v>3</v>
      </c>
      <c r="C6" s="25"/>
      <c r="D6" s="25"/>
      <c r="E6" s="25"/>
      <c r="F6" s="25"/>
    </row>
    <row r="7" spans="2:9" ht="18.75" customHeight="1" x14ac:dyDescent="0.35">
      <c r="B7" s="26" t="s">
        <v>4</v>
      </c>
      <c r="C7" s="21"/>
      <c r="D7" s="21"/>
      <c r="E7" s="21"/>
      <c r="F7" s="21"/>
    </row>
    <row r="8" spans="2:9" ht="15" customHeight="1" x14ac:dyDescent="0.35"/>
    <row r="9" spans="2:9" ht="15" customHeight="1" thickBot="1" x14ac:dyDescent="0.4">
      <c r="F9" s="301"/>
      <c r="G9" s="50"/>
      <c r="H9" s="301"/>
    </row>
    <row r="10" spans="2:9" ht="15" customHeight="1" thickBot="1" x14ac:dyDescent="0.4">
      <c r="B10" s="302" t="s">
        <v>401</v>
      </c>
      <c r="C10" s="303"/>
      <c r="F10" s="301"/>
      <c r="G10" s="50"/>
      <c r="H10" s="301"/>
    </row>
    <row r="11" spans="2:9" ht="15" customHeight="1" x14ac:dyDescent="0.35">
      <c r="B11" s="304" t="s">
        <v>402</v>
      </c>
      <c r="C11" s="305">
        <f>'Project Info'!E35</f>
        <v>0</v>
      </c>
      <c r="F11" s="301"/>
      <c r="G11" s="50"/>
      <c r="H11" s="301"/>
    </row>
    <row r="12" spans="2:9" ht="15" customHeight="1" thickBot="1" x14ac:dyDescent="0.4">
      <c r="B12" s="306" t="s">
        <v>403</v>
      </c>
      <c r="C12" s="307">
        <f>C11</f>
        <v>0</v>
      </c>
      <c r="D12" s="295"/>
      <c r="F12" s="308"/>
      <c r="G12" s="309"/>
      <c r="H12" s="308"/>
      <c r="I12" s="310"/>
    </row>
    <row r="13" spans="2:9" ht="15" customHeight="1" thickBot="1" x14ac:dyDescent="0.4">
      <c r="F13" s="308"/>
      <c r="G13" s="309"/>
      <c r="H13" s="308"/>
      <c r="I13" s="310"/>
    </row>
    <row r="14" spans="2:9" ht="18.75" customHeight="1" thickBot="1" x14ac:dyDescent="0.4">
      <c r="B14" s="311" t="s">
        <v>404</v>
      </c>
      <c r="C14" s="312"/>
      <c r="D14" s="313"/>
      <c r="F14" s="314"/>
      <c r="G14" s="314"/>
      <c r="H14" s="314"/>
      <c r="I14" s="314"/>
    </row>
    <row r="15" spans="2:9" ht="30" hidden="1" customHeight="1" thickBot="1" x14ac:dyDescent="0.4">
      <c r="B15" s="315" t="s">
        <v>405</v>
      </c>
      <c r="C15" s="316"/>
      <c r="D15" s="317"/>
      <c r="F15" s="318"/>
      <c r="G15" s="318"/>
      <c r="H15" s="319"/>
      <c r="I15" s="319"/>
    </row>
    <row r="16" spans="2:9" ht="31" x14ac:dyDescent="0.35">
      <c r="B16" s="320" t="s">
        <v>406</v>
      </c>
      <c r="C16" s="321" t="s">
        <v>407</v>
      </c>
      <c r="D16" s="322" t="s">
        <v>408</v>
      </c>
      <c r="F16" s="318"/>
      <c r="G16" s="318"/>
      <c r="H16" s="319"/>
      <c r="I16" s="319"/>
    </row>
    <row r="17" spans="2:14" ht="31" x14ac:dyDescent="0.35">
      <c r="B17" s="323" t="str">
        <f>'Defaults &lt;HIDE&gt;'!F12</f>
        <v>Advanced motors and controls including variable frequency drives</v>
      </c>
      <c r="C17" s="324">
        <f>SUMIF(Inputs_General!$C$15:$C$34,$B17,Inputs_General!V$15:V$34)+(SUM(Inputs_Motors!W16:W315)-SUM(Inputs_Motors!X16:X315))</f>
        <v>0</v>
      </c>
      <c r="D17" s="325">
        <f>SUMIF(Inputs_General!$C$15:$C$34,$B17,Inputs_General!W$15:W$34)</f>
        <v>0</v>
      </c>
      <c r="F17" s="255"/>
      <c r="G17" s="255"/>
      <c r="H17" s="326"/>
      <c r="I17" s="326"/>
    </row>
    <row r="18" spans="2:14" ht="30" customHeight="1" x14ac:dyDescent="0.35">
      <c r="B18" s="323" t="str">
        <f>'Defaults &lt;HIDE&gt;'!F13</f>
        <v>Boilers, economizers</v>
      </c>
      <c r="C18" s="324">
        <f>SUMIF(Inputs_General!$C$15:$C$34,$B18,Inputs_General!V$15:V$34)</f>
        <v>0</v>
      </c>
      <c r="D18" s="325">
        <f>SUMIF(Inputs_General!$C$15:$C$34,$B18,Inputs_General!W$15:W$34)</f>
        <v>0</v>
      </c>
      <c r="F18" s="255"/>
      <c r="G18" s="255"/>
      <c r="H18" s="326"/>
      <c r="I18" s="326"/>
    </row>
    <row r="19" spans="2:14" ht="30" customHeight="1" x14ac:dyDescent="0.35">
      <c r="B19" s="323" t="str">
        <f>'Defaults &lt;HIDE&gt;'!F14</f>
        <v>Compressor controls and system optimization</v>
      </c>
      <c r="C19" s="324">
        <f>SUMIF(Inputs_General!$C$15:$C$34,$B19,Inputs_General!V$15:V$34)</f>
        <v>0</v>
      </c>
      <c r="D19" s="325">
        <f>SUMIF(Inputs_General!$C$15:$C$34,$B19,Inputs_General!W$15:W$34)</f>
        <v>0</v>
      </c>
      <c r="F19" s="255"/>
      <c r="G19" s="255"/>
      <c r="H19" s="326"/>
      <c r="I19" s="327"/>
    </row>
    <row r="20" spans="2:14" ht="30" customHeight="1" x14ac:dyDescent="0.35">
      <c r="B20" s="323" t="str">
        <f>'Defaults &lt;HIDE&gt;'!F15</f>
        <v>Other types of controls, such as compressed air, automatic blow down for boilers and system optimization</v>
      </c>
      <c r="C20" s="324">
        <f>SUMIF(Inputs_General!$C$15:$C$34,$B20,Inputs_General!V$15:V$34)</f>
        <v>0</v>
      </c>
      <c r="D20" s="325">
        <f>SUMIF(Inputs_General!$C$15:$C$34,$B20,Inputs_General!W$15:W$34)</f>
        <v>0</v>
      </c>
      <c r="F20" s="255"/>
      <c r="G20" s="255"/>
      <c r="H20" s="327"/>
      <c r="I20" s="326"/>
    </row>
    <row r="21" spans="2:14" ht="16" thickBot="1" x14ac:dyDescent="0.4">
      <c r="B21" s="323" t="str">
        <f>'Defaults &lt;HIDE&gt;'!F16</f>
        <v>Drying equipment</v>
      </c>
      <c r="C21" s="324">
        <f>SUMIF(Inputs_General!$C$15:$C$34,$B21,Inputs_General!V$15:V$34)</f>
        <v>0</v>
      </c>
      <c r="D21" s="325">
        <f>SUMIF(Inputs_General!$C$15:$C$34,$B21,Inputs_General!W$15:W$34)</f>
        <v>0</v>
      </c>
      <c r="F21" s="319"/>
      <c r="G21" s="319"/>
      <c r="H21" s="319"/>
      <c r="I21" s="319"/>
      <c r="K21" s="328"/>
      <c r="L21" s="328"/>
    </row>
    <row r="22" spans="2:14" ht="15.75" customHeight="1" thickBot="1" x14ac:dyDescent="0.4">
      <c r="B22" s="323" t="str">
        <f>'Defaults &lt;HIDE&gt;'!F17</f>
        <v>Evaporators</v>
      </c>
      <c r="C22" s="324">
        <f>SUMIF(Inputs_General!$C$15:$C$34,$B22,Inputs_General!V$15:V$34)</f>
        <v>0</v>
      </c>
      <c r="D22" s="325">
        <f>SUMIF(Inputs_General!$C$15:$C$34,$B22,Inputs_General!W$15:W$34)</f>
        <v>0</v>
      </c>
      <c r="F22" s="329"/>
      <c r="G22" s="330"/>
      <c r="H22" s="330"/>
      <c r="I22" s="330"/>
      <c r="K22" s="331" t="s">
        <v>409</v>
      </c>
      <c r="L22" s="332"/>
    </row>
    <row r="23" spans="2:14" ht="16" thickBot="1" x14ac:dyDescent="0.4">
      <c r="B23" s="323" t="str">
        <f>'Defaults &lt;HIDE&gt;'!F18</f>
        <v>Fuel switching</v>
      </c>
      <c r="C23" s="324">
        <f>SUMIF(Inputs_General!$C$15:$C$34,$B23,Inputs_General!V$15:V$34)</f>
        <v>0</v>
      </c>
      <c r="D23" s="325">
        <f>SUMIF(Inputs_General!$C$15:$C$34,$B23,Inputs_General!W$15:W$34)</f>
        <v>0</v>
      </c>
      <c r="F23" s="333"/>
      <c r="G23" s="334"/>
      <c r="H23" s="334"/>
      <c r="I23" s="334"/>
      <c r="J23" s="335"/>
      <c r="K23" s="336" t="s">
        <v>410</v>
      </c>
      <c r="L23" s="337" t="s">
        <v>411</v>
      </c>
      <c r="M23" s="335"/>
      <c r="N23" s="335"/>
    </row>
    <row r="24" spans="2:14" ht="15.5" x14ac:dyDescent="0.35">
      <c r="B24" s="323" t="str">
        <f>'Defaults &lt;HIDE&gt;'!F19</f>
        <v>Industrial cooking equipment</v>
      </c>
      <c r="C24" s="324">
        <f>SUMIF(Inputs_General!$C$15:$C$34,$B24,Inputs_General!V$15:V$34)</f>
        <v>0</v>
      </c>
      <c r="D24" s="325">
        <f>SUMIF(Inputs_General!$C$15:$C$34,$B24,Inputs_General!W$15:W$34)</f>
        <v>0</v>
      </c>
      <c r="F24" s="338"/>
      <c r="G24" s="339"/>
      <c r="H24" s="339"/>
      <c r="I24" s="339"/>
      <c r="J24" s="340"/>
      <c r="K24" s="341">
        <f>IF(OR(Inputs_General!B15="Tier I",Inputs_General!C15="Fuel Switching"),PRODUCT(Inputs_General!F15,Inputs_General!H15,Inputs_General!K15), 0)</f>
        <v>0</v>
      </c>
      <c r="L24" s="342">
        <f>IF(OR(Inputs_General!B15="Tier I",Inputs_General!C15="Fuel Switching"),PRODUCT(Inputs_General!M15,Inputs_General!O15,Inputs_General!R15), 0)</f>
        <v>0</v>
      </c>
      <c r="M24" s="340"/>
      <c r="N24" s="340"/>
    </row>
    <row r="25" spans="2:14" ht="31" x14ac:dyDescent="0.35">
      <c r="B25" s="323" t="str">
        <f>'Defaults &lt;HIDE&gt;'!F20</f>
        <v>Industrial heat pumps, steam traps, condensate return, heat recovery</v>
      </c>
      <c r="C25" s="324">
        <f>SUMIF(Inputs_General!$C$15:$C$34,$B25,Inputs_General!V$15:V$34)</f>
        <v>0</v>
      </c>
      <c r="D25" s="325">
        <f>SUMIF(Inputs_General!$C$15:$C$34,$B25,Inputs_General!W$15:W$34)</f>
        <v>0</v>
      </c>
      <c r="F25" s="338"/>
      <c r="G25" s="339"/>
      <c r="H25" s="339"/>
      <c r="I25" s="339"/>
      <c r="J25" s="340"/>
      <c r="K25" s="343">
        <f>IF(OR(Inputs_General!B16="Tier I",Inputs_General!C16="Fuel Switching"),PRODUCT(Inputs_General!F16,Inputs_General!H16,Inputs_General!K16), 0)</f>
        <v>0</v>
      </c>
      <c r="L25" s="344">
        <f>IF(OR(Inputs_General!B16="Tier I",Inputs_General!C16="Fuel Switching"),PRODUCT(Inputs_General!M16,Inputs_General!O16,Inputs_General!R16), 0)</f>
        <v>0</v>
      </c>
      <c r="M25" s="340"/>
      <c r="N25" s="340"/>
    </row>
    <row r="26" spans="2:14" ht="46.5" x14ac:dyDescent="0.35">
      <c r="B26" s="323" t="str">
        <f>'Defaults &lt;HIDE&gt;'!F21</f>
        <v>Internal metering and software to manage and control energy usage, as part of a larger project that reduces energy usage</v>
      </c>
      <c r="C26" s="324">
        <f>SUMIF(Inputs_General!$C$15:$C$34,$B26,Inputs_General!V$15:V$34)</f>
        <v>0</v>
      </c>
      <c r="D26" s="325">
        <f>SUMIF(Inputs_General!$C$15:$C$34,$B26,Inputs_General!W$15:W$34)</f>
        <v>0</v>
      </c>
      <c r="F26" s="338"/>
      <c r="G26" s="339"/>
      <c r="H26" s="339"/>
      <c r="I26" s="339"/>
      <c r="K26" s="343">
        <f>IF(OR(Inputs_General!B17="Tier I",Inputs_General!C17="Fuel Switching"),PRODUCT(Inputs_General!F17,Inputs_General!H17,Inputs_General!K17), 0)</f>
        <v>0</v>
      </c>
      <c r="L26" s="344">
        <f>IF(OR(Inputs_General!B17="Tier I",Inputs_General!C17="Fuel Switching"),PRODUCT(Inputs_General!M17,Inputs_General!O17,Inputs_General!R17), 0)</f>
        <v>0</v>
      </c>
    </row>
    <row r="27" spans="2:14" ht="15.5" x14ac:dyDescent="0.35">
      <c r="B27" s="323" t="str">
        <f>'Defaults &lt;HIDE&gt;'!F22</f>
        <v>Machine drive controls and upgrades</v>
      </c>
      <c r="C27" s="324">
        <f>SUMIF(Inputs_General!$C$15:$C$34,$B27,Inputs_General!V$15:V$34)</f>
        <v>0</v>
      </c>
      <c r="D27" s="325">
        <f>SUMIF(Inputs_General!$C$15:$C$34,$B27,Inputs_General!W$15:W$34)</f>
        <v>0</v>
      </c>
      <c r="F27" s="338"/>
      <c r="G27" s="339"/>
      <c r="H27" s="339"/>
      <c r="I27" s="339"/>
      <c r="K27" s="343">
        <f>IF(OR(Inputs_General!B18="Tier I",Inputs_General!C18="Fuel Switching"),PRODUCT(Inputs_General!F18,Inputs_General!H18,Inputs_General!K18), 0)</f>
        <v>0</v>
      </c>
      <c r="L27" s="344">
        <f>IF(OR(Inputs_General!B18="Tier I",Inputs_General!C18="Fuel Switching"),PRODUCT(Inputs_General!M18,Inputs_General!O18,Inputs_General!R18), 0)</f>
        <v>0</v>
      </c>
    </row>
    <row r="28" spans="2:14" ht="15.5" x14ac:dyDescent="0.35">
      <c r="B28" s="323" t="str">
        <f>'Defaults &lt;HIDE&gt;'!F23</f>
        <v>Mechanical dewatering</v>
      </c>
      <c r="C28" s="324">
        <f>SUMIF(Inputs_General!$C$15:$C$34,$B28,Inputs_General!V$15:V$34)</f>
        <v>0</v>
      </c>
      <c r="D28" s="325">
        <f>SUMIF(Inputs_General!$C$15:$C$34,$B28,Inputs_General!W$15:W$34)</f>
        <v>0</v>
      </c>
      <c r="F28" s="319"/>
      <c r="G28" s="319"/>
      <c r="H28" s="319"/>
      <c r="I28" s="319"/>
      <c r="K28" s="343">
        <f>IF(OR(Inputs_General!B19="Tier I",Inputs_General!C19="Fuel Switching"),PRODUCT(Inputs_General!F19,Inputs_General!H19,Inputs_General!K19), 0)</f>
        <v>0</v>
      </c>
      <c r="L28" s="344">
        <f>IF(OR(Inputs_General!B19="Tier I",Inputs_General!C19="Fuel Switching"),PRODUCT(Inputs_General!M19,Inputs_General!O19,Inputs_General!R19), 0)</f>
        <v>0</v>
      </c>
    </row>
    <row r="29" spans="2:14" ht="15.5" x14ac:dyDescent="0.35">
      <c r="B29" s="323" t="str">
        <f>'Defaults &lt;HIDE&gt;'!F24</f>
        <v>Microgrids</v>
      </c>
      <c r="C29" s="324">
        <f>SUMIF(Inputs_General!$C$15:$C$34,$B29,Inputs_General!V$15:V$34)</f>
        <v>0</v>
      </c>
      <c r="D29" s="325">
        <f>SUMIF(Inputs_General!$C$15:$C$34,$B29,Inputs_General!W$15:W$34)</f>
        <v>0</v>
      </c>
      <c r="F29" s="250"/>
      <c r="G29" s="345"/>
      <c r="H29" s="346"/>
      <c r="I29" s="346"/>
      <c r="K29" s="343">
        <f>IF(OR(Inputs_General!B20="Tier I",Inputs_General!C20="Fuel Switching"),PRODUCT(Inputs_General!F20,Inputs_General!H20,Inputs_General!K20), 0)</f>
        <v>0</v>
      </c>
      <c r="L29" s="344">
        <f>IF(OR(Inputs_General!B20="Tier I",Inputs_General!C20="Fuel Switching"),PRODUCT(Inputs_General!M20,Inputs_General!O20,Inputs_General!R20), 0)</f>
        <v>0</v>
      </c>
    </row>
    <row r="30" spans="2:14" ht="15.5" x14ac:dyDescent="0.35">
      <c r="B30" s="323" t="str">
        <f>'Defaults &lt;HIDE&gt;'!F25</f>
        <v>Onsite wastewater treatment</v>
      </c>
      <c r="C30" s="324">
        <f>SUMIF(Inputs_General!$C$15:$C$34,$B30,Inputs_General!V$15:V$34)</f>
        <v>0</v>
      </c>
      <c r="D30" s="325">
        <f>SUMIF(Inputs_General!$C$15:$C$34,$B30,Inputs_General!W$15:W$34)</f>
        <v>0</v>
      </c>
      <c r="F30" s="250"/>
      <c r="G30" s="347"/>
      <c r="H30" s="348"/>
      <c r="I30" s="348"/>
      <c r="K30" s="343">
        <f>IF(OR(Inputs_General!B21="Tier I",Inputs_General!C21="Fuel Switching"),PRODUCT(Inputs_General!F21,Inputs_General!H21,Inputs_General!K21), 0)</f>
        <v>0</v>
      </c>
      <c r="L30" s="344">
        <f>IF(OR(Inputs_General!B21="Tier I",Inputs_General!C21="Fuel Switching"),PRODUCT(Inputs_General!M21,Inputs_General!O21,Inputs_General!R21), 0)</f>
        <v>0</v>
      </c>
    </row>
    <row r="31" spans="2:14" ht="15.5" x14ac:dyDescent="0.35">
      <c r="B31" s="323" t="str">
        <f>'Defaults &lt;HIDE&gt;'!F26</f>
        <v>Process equipment insulation</v>
      </c>
      <c r="C31" s="324">
        <f>SUMIF(Inputs_General!$C$15:$C$34,$B31,Inputs_General!V$15:V$34)</f>
        <v>0</v>
      </c>
      <c r="D31" s="325">
        <f>SUMIF(Inputs_General!$C$15:$C$34,$B31,Inputs_General!W$15:W$34)</f>
        <v>0</v>
      </c>
      <c r="F31" s="250"/>
      <c r="G31" s="347"/>
      <c r="H31" s="348"/>
      <c r="I31" s="348"/>
      <c r="K31" s="343"/>
      <c r="L31" s="344"/>
    </row>
    <row r="32" spans="2:14" ht="15.5" x14ac:dyDescent="0.35">
      <c r="B32" s="323" t="str">
        <f>'Defaults &lt;HIDE&gt;'!F27</f>
        <v>Refrigeration optimization or replacement</v>
      </c>
      <c r="C32" s="324">
        <f>SUMIF(Inputs_General!$C$15:$C$34,$B32,Inputs_General!V$15:V$34)</f>
        <v>0</v>
      </c>
      <c r="D32" s="325">
        <f>SUMIF(Inputs_General!$C$15:$C$34,$B32,Inputs_General!W$15:W$34)</f>
        <v>0</v>
      </c>
      <c r="F32" s="250"/>
      <c r="G32" s="339"/>
      <c r="H32" s="330"/>
      <c r="I32" s="330"/>
      <c r="K32" s="343">
        <f>IF(OR(Inputs_General!B22="Tier I",Inputs_General!C22="Fuel Switching"),PRODUCT(Inputs_General!F22,Inputs_General!H22,Inputs_General!K22), 0)</f>
        <v>0</v>
      </c>
      <c r="L32" s="344">
        <f>IF(OR(Inputs_General!B22="Tier I",Inputs_General!C22="Fuel Switching"),PRODUCT(Inputs_General!M22,Inputs_General!O22,Inputs_General!R22), 0)</f>
        <v>0</v>
      </c>
    </row>
    <row r="33" spans="2:12" ht="30" customHeight="1" x14ac:dyDescent="0.35">
      <c r="B33" s="323" t="str">
        <f>'Defaults &lt;HIDE&gt;'!F28</f>
        <v>Renewable energy generation, such as biogas production</v>
      </c>
      <c r="C33" s="349">
        <f>SUMIF(Inputs_General!$C$15:$C$34,$B33,Inputs_General!V$15:V$34)</f>
        <v>0</v>
      </c>
      <c r="D33" s="350">
        <f>SUMIF(Inputs_General!$C$15:$C$34,$B33,Inputs_General!W$15:W$34)</f>
        <v>0</v>
      </c>
      <c r="F33" s="351"/>
      <c r="G33" s="339"/>
      <c r="H33" s="330"/>
      <c r="I33" s="330"/>
      <c r="K33" s="343">
        <f>IF(OR(Inputs_General!B24="Tier I",Inputs_General!C24="Fuel Switching"),PRODUCT(Inputs_General!F24,Inputs_General!H24,Inputs_General!K24), 0)</f>
        <v>0</v>
      </c>
      <c r="L33" s="344">
        <f>IF(OR(Inputs_General!B24="Tier I",Inputs_General!C24="Fuel Switching"),PRODUCT(Inputs_General!M24,Inputs_General!O24,Inputs_General!R24), 0)</f>
        <v>0</v>
      </c>
    </row>
    <row r="34" spans="2:12" ht="30" customHeight="1" x14ac:dyDescent="0.35">
      <c r="B34" s="323" t="str">
        <f>'Defaults &lt;HIDE&gt;'!F29</f>
        <v>Solar Thermal</v>
      </c>
      <c r="C34" s="349">
        <f>SUMIF(Inputs_General!$C$15:$C$34,$B34,Inputs_General!V$15:V$34)</f>
        <v>0</v>
      </c>
      <c r="D34" s="350">
        <f>SUMIF(Inputs_General!$C$15:$C$34,$B34,Inputs_General!W$15:W$34)</f>
        <v>0</v>
      </c>
      <c r="F34" s="351"/>
      <c r="G34" s="339"/>
      <c r="H34" s="330"/>
      <c r="I34" s="330"/>
      <c r="K34" s="343">
        <f>IF(OR(Inputs_General!B25="Tier I",Inputs_General!C25="Fuel Switching"),PRODUCT(Inputs_General!F25,Inputs_General!H25,Inputs_General!K25), 0)</f>
        <v>0</v>
      </c>
      <c r="L34" s="344">
        <f>IF(OR(Inputs_General!B25="Tier I",Inputs_General!C25="Fuel Switching"),PRODUCT(Inputs_General!M25,Inputs_General!O25,Inputs_General!R25), 0)</f>
        <v>0</v>
      </c>
    </row>
    <row r="35" spans="2:12" ht="18" customHeight="1" x14ac:dyDescent="0.35">
      <c r="B35" s="323" t="str">
        <f>'Defaults &lt;HIDE&gt;'!F30</f>
        <v>Waste heat to power</v>
      </c>
      <c r="C35" s="349">
        <f>SUMIF(Inputs_General!$C$15:$C$34,$B35,Inputs_General!V$15:V$34)</f>
        <v>0</v>
      </c>
      <c r="D35" s="350">
        <f>SUMIF(Inputs_General!$C$15:$C$34,$B35,Inputs_General!W$15:W$34)</f>
        <v>0</v>
      </c>
      <c r="F35" s="310"/>
      <c r="G35" s="309"/>
      <c r="H35" s="310"/>
      <c r="I35" s="310"/>
      <c r="K35" s="343">
        <f>IF(OR(Inputs_General!B26="Tier I",Inputs_General!C26="Fuel Switching"),PRODUCT(Inputs_General!F26,Inputs_General!H26,Inputs_General!K26), 0)</f>
        <v>0</v>
      </c>
      <c r="L35" s="344">
        <f>IF(OR(Inputs_General!B26="Tier I",Inputs_General!C26="Fuel Switching"),PRODUCT(Inputs_General!M26,Inputs_General!O26,Inputs_General!R26), 0)</f>
        <v>0</v>
      </c>
    </row>
    <row r="36" spans="2:12" ht="48.75" customHeight="1" thickBot="1" x14ac:dyDescent="0.4">
      <c r="B36" s="323" t="str">
        <f>'Defaults &lt;HIDE&gt;'!F31</f>
        <v>Other technologies that meet eligibility criteria (please provide a description in the "Notes" column)</v>
      </c>
      <c r="C36" s="349">
        <f>SUMIF(Inputs_General!$C$15:$C$34,$B36,Inputs_General!V$15:V$34)</f>
        <v>0</v>
      </c>
      <c r="D36" s="350">
        <f>SUMIF(Inputs_General!$C$15:$C$34,$B36,Inputs_General!W$15:W$34)</f>
        <v>0</v>
      </c>
      <c r="F36" s="310"/>
      <c r="G36" s="309"/>
      <c r="H36" s="310"/>
      <c r="I36" s="310"/>
      <c r="K36" s="343">
        <f>IF(OR(Inputs_General!B27="Tier I",Inputs_General!C27="Fuel Switching"),PRODUCT(Inputs_General!F27,Inputs_General!H27,Inputs_General!K27), 0)</f>
        <v>0</v>
      </c>
      <c r="L36" s="344">
        <f>IF(OR(Inputs_General!B27="Tier I",Inputs_General!C27="Fuel Switching"),PRODUCT(Inputs_General!M27,Inputs_General!O27,Inputs_General!R27), 0)</f>
        <v>0</v>
      </c>
    </row>
    <row r="37" spans="2:12" ht="15.5" x14ac:dyDescent="0.35">
      <c r="B37" s="352" t="s">
        <v>412</v>
      </c>
      <c r="C37" s="353">
        <f>SUM(Inputs_General!S15:S34)</f>
        <v>0</v>
      </c>
      <c r="D37" s="354"/>
      <c r="G37" s="50"/>
      <c r="K37" s="343">
        <f>IF(OR(Inputs_General!B29="Tier I",Inputs_General!C29="Fuel Switching"),PRODUCT(Inputs_General!F29,Inputs_General!H29,Inputs_General!K29), 0)</f>
        <v>0</v>
      </c>
      <c r="L37" s="344">
        <f>IF(OR(Inputs_General!B29="Tier I",Inputs_General!C29="Fuel Switching"),PRODUCT(Inputs_General!M29,Inputs_General!O29,Inputs_General!R29), 0)</f>
        <v>0</v>
      </c>
    </row>
    <row r="38" spans="2:12" ht="16" thickBot="1" x14ac:dyDescent="0.4">
      <c r="B38" s="355" t="s">
        <v>413</v>
      </c>
      <c r="C38" s="356"/>
      <c r="D38" s="357">
        <f>SUM(Inputs_General!T15:T34)</f>
        <v>0</v>
      </c>
      <c r="G38" s="50"/>
      <c r="K38" s="343">
        <f>IF(OR(Inputs_General!B30="Tier I",Inputs_General!C30="Fuel Switching"),PRODUCT(Inputs_General!F30,Inputs_General!H30,Inputs_General!K30), 0)</f>
        <v>0</v>
      </c>
      <c r="L38" s="344">
        <f>IF(OR(Inputs_General!B30="Tier I",Inputs_General!C30="Fuel Switching"),PRODUCT(Inputs_General!M30,Inputs_General!O30,Inputs_General!R30), 0)</f>
        <v>0</v>
      </c>
    </row>
    <row r="39" spans="2:12" ht="15.5" x14ac:dyDescent="0.35">
      <c r="B39" s="358" t="s">
        <v>414</v>
      </c>
      <c r="C39" s="359">
        <f>SUM(C17:C38)</f>
        <v>0</v>
      </c>
      <c r="D39" s="360">
        <f>SUM(D17:D38)</f>
        <v>0</v>
      </c>
      <c r="G39" s="50"/>
      <c r="K39" s="343">
        <f>IF(OR(Inputs_General!B31="Tier I",Inputs_General!C31="Fuel Switching"),PRODUCT(Inputs_General!F31,Inputs_General!H31,Inputs_General!K31), 0)</f>
        <v>0</v>
      </c>
      <c r="L39" s="344">
        <f>IF(OR(Inputs_General!B31="Tier I",Inputs_General!C31="Fuel Switching"),PRODUCT(Inputs_General!M31,Inputs_General!O31,Inputs_General!R31), 0)</f>
        <v>0</v>
      </c>
    </row>
    <row r="40" spans="2:12" ht="16" thickBot="1" x14ac:dyDescent="0.4">
      <c r="B40" s="361" t="s">
        <v>415</v>
      </c>
      <c r="C40" s="362">
        <f>SUM(C17:C38)</f>
        <v>0</v>
      </c>
      <c r="D40" s="363">
        <f>SUM(D17:D36)</f>
        <v>0</v>
      </c>
      <c r="G40" s="50"/>
      <c r="K40" s="343">
        <f>IF(OR(Inputs_General!B32="Tier I",Inputs_General!C32="Fuel Switching"),PRODUCT(Inputs_General!F32,Inputs_General!H32,Inputs_General!K32), 0)</f>
        <v>0</v>
      </c>
      <c r="L40" s="344">
        <f>IF(OR(Inputs_General!B32="Tier I",Inputs_General!C32="Fuel Switching"),PRODUCT(Inputs_General!M32,Inputs_General!O32,Inputs_General!R32), 0)</f>
        <v>0</v>
      </c>
    </row>
    <row r="41" spans="2:12" ht="16" thickBot="1" x14ac:dyDescent="0.4">
      <c r="B41" s="364"/>
      <c r="C41" s="334"/>
      <c r="D41" s="334"/>
      <c r="G41" s="50"/>
      <c r="K41" s="343">
        <f>IF(OR(Inputs_General!B33="Tier I",Inputs_General!C33="Fuel Switching"),PRODUCT(Inputs_General!F33,Inputs_General!H33,Inputs_General!K33), 0)</f>
        <v>0</v>
      </c>
      <c r="L41" s="344">
        <f>IF(OR(Inputs_General!B33="Tier I",Inputs_General!C33="Fuel Switching"),PRODUCT(Inputs_General!M33,Inputs_General!O33,Inputs_General!R33), 0)</f>
        <v>0</v>
      </c>
    </row>
    <row r="42" spans="2:12" ht="16" thickBot="1" x14ac:dyDescent="0.4">
      <c r="B42" s="311" t="s">
        <v>416</v>
      </c>
      <c r="C42" s="312"/>
      <c r="D42" s="313"/>
      <c r="G42" s="50"/>
      <c r="K42" s="365">
        <f>IF(OR(Inputs_General!B34="Tier I",Inputs_General!C34="Fuel Switching"),PRODUCT(Inputs_General!F34,Inputs_General!H34,Inputs_General!K34), 0)</f>
        <v>0</v>
      </c>
      <c r="L42" s="366">
        <f>IF(OR(Inputs_General!B34="Tier I",Inputs_General!C34="Fuel Switching"),PRODUCT(Inputs_General!M34,Inputs_General!O34,Inputs_General!R34), 0)</f>
        <v>0</v>
      </c>
    </row>
    <row r="43" spans="2:12" ht="48.5" x14ac:dyDescent="0.35">
      <c r="B43" s="367" t="s">
        <v>406</v>
      </c>
      <c r="C43" s="321" t="s">
        <v>417</v>
      </c>
      <c r="D43" s="322" t="s">
        <v>418</v>
      </c>
      <c r="G43" s="50"/>
      <c r="K43" s="340"/>
    </row>
    <row r="44" spans="2:12" ht="16" thickBot="1" x14ac:dyDescent="0.4">
      <c r="B44" s="368" t="s">
        <v>419</v>
      </c>
      <c r="C44" s="369">
        <f>SUM(Inputs_Refrigerants!L15:L34)</f>
        <v>0</v>
      </c>
      <c r="D44" s="370">
        <f>SUM(Inputs_Refrigerants!M15:M34)</f>
        <v>0</v>
      </c>
      <c r="G44" s="50"/>
      <c r="K44" s="340"/>
    </row>
    <row r="45" spans="2:12" ht="16" thickBot="1" x14ac:dyDescent="0.4">
      <c r="G45" s="50"/>
      <c r="K45" s="340"/>
    </row>
    <row r="46" spans="2:12" ht="16" thickBot="1" x14ac:dyDescent="0.4">
      <c r="B46" s="371" t="s">
        <v>420</v>
      </c>
      <c r="C46" s="372"/>
      <c r="D46" s="372"/>
      <c r="E46" s="373"/>
      <c r="G46" s="50"/>
      <c r="K46" s="340"/>
    </row>
    <row r="47" spans="2:12" ht="17.5" x14ac:dyDescent="0.35">
      <c r="B47" s="374" t="s">
        <v>421</v>
      </c>
      <c r="C47" s="375">
        <f>(C39*'Emission Factors &lt;HIDE&gt;'!D18+D39*'Emission Factors &lt;HIDE&gt;'!D12) +C44 +D44/'Emission Factors &lt;HIDE&gt;'!$F$238</f>
        <v>0</v>
      </c>
      <c r="D47" s="376"/>
      <c r="E47" s="377"/>
      <c r="G47" s="50"/>
      <c r="K47" s="340"/>
    </row>
    <row r="48" spans="2:12" ht="19.5" customHeight="1" x14ac:dyDescent="0.35">
      <c r="B48" s="374" t="s">
        <v>422</v>
      </c>
      <c r="C48" s="375">
        <f>((C39*'Emission Factors &lt;HIDE&gt;'!D18+D39*'Emission Factors &lt;HIDE&gt;'!D12)*C12) + (C44*C12)+D44</f>
        <v>0</v>
      </c>
      <c r="D48" s="376"/>
      <c r="E48" s="377"/>
      <c r="G48" s="50"/>
      <c r="K48" s="340"/>
    </row>
    <row r="49" spans="2:11" ht="19.5" customHeight="1" x14ac:dyDescent="0.35">
      <c r="B49" s="378" t="s">
        <v>423</v>
      </c>
      <c r="C49" s="379" t="s">
        <v>183</v>
      </c>
      <c r="D49" s="380" t="s">
        <v>184</v>
      </c>
      <c r="E49" s="381" t="s">
        <v>185</v>
      </c>
      <c r="G49" s="50"/>
      <c r="K49" s="340"/>
    </row>
    <row r="50" spans="2:11" ht="19.5" customHeight="1" x14ac:dyDescent="0.35">
      <c r="B50" s="323" t="s">
        <v>424</v>
      </c>
      <c r="C50" s="382">
        <f>(D40*'Emission Factors &lt;HIDE&gt;'!H55)*C12</f>
        <v>0</v>
      </c>
      <c r="D50" s="324">
        <f>(C40*'Emission Factors &lt;HIDE&gt;'!G84)*C12</f>
        <v>0</v>
      </c>
      <c r="E50" s="383">
        <f>SUM(C50:D50)</f>
        <v>0</v>
      </c>
      <c r="G50" s="50"/>
      <c r="K50" s="340"/>
    </row>
    <row r="51" spans="2:11" ht="19.5" customHeight="1" x14ac:dyDescent="0.35">
      <c r="B51" s="323" t="s">
        <v>425</v>
      </c>
      <c r="C51" s="382">
        <f>((SUM(D17:D23,D25:D32,D33:D36)*'Emission Factors &lt;HIDE&gt;'!H49)+SUMPRODUCT(Inputs_General!F15:F34,Inputs_General!H15:H34,Inputs_General!K15:K34)-SUMPRODUCT(Inputs_General!M15:M34,Inputs_General!O15:O34,Inputs_General!R15:R34))*C12</f>
        <v>0</v>
      </c>
      <c r="D51" s="324">
        <f>(C40*'Emission Factors &lt;HIDE&gt;'!G85)*C12</f>
        <v>0</v>
      </c>
      <c r="E51" s="383">
        <f>SUM(C51:D51)</f>
        <v>0</v>
      </c>
      <c r="G51" s="50"/>
      <c r="K51" s="340"/>
    </row>
    <row r="52" spans="2:11" ht="19.5" customHeight="1" x14ac:dyDescent="0.35">
      <c r="B52" s="323" t="s">
        <v>426</v>
      </c>
      <c r="C52" s="382">
        <f>(D40*'Emission Factors &lt;HIDE&gt;'!H52)*C12</f>
        <v>0</v>
      </c>
      <c r="D52" s="324">
        <f>(C40*'Emission Factors &lt;HIDE&gt;'!G88)*C12</f>
        <v>0</v>
      </c>
      <c r="E52" s="383">
        <f>SUM(C52:D52)</f>
        <v>0</v>
      </c>
      <c r="G52" s="50"/>
      <c r="K52" s="340"/>
    </row>
    <row r="53" spans="2:11" ht="19.5" customHeight="1" thickBot="1" x14ac:dyDescent="0.4">
      <c r="B53" s="368" t="s">
        <v>427</v>
      </c>
      <c r="C53" s="384">
        <v>0</v>
      </c>
      <c r="D53" s="369">
        <f>(C40*'Emission Factors &lt;HIDE&gt;'!G87)*C12</f>
        <v>0</v>
      </c>
      <c r="E53" s="385">
        <f>SUM(C53:D53)</f>
        <v>0</v>
      </c>
      <c r="G53" s="50"/>
      <c r="K53" s="340"/>
    </row>
    <row r="54" spans="2:11" ht="16" thickBot="1" x14ac:dyDescent="0.4">
      <c r="G54" s="50"/>
      <c r="K54" s="340"/>
    </row>
    <row r="55" spans="2:11" ht="16" thickBot="1" x14ac:dyDescent="0.4">
      <c r="B55" s="371" t="s">
        <v>428</v>
      </c>
      <c r="C55" s="373"/>
      <c r="G55" s="50"/>
      <c r="K55" s="340"/>
    </row>
    <row r="56" spans="2:11" ht="15.5" x14ac:dyDescent="0.35">
      <c r="B56" s="386" t="s">
        <v>177</v>
      </c>
      <c r="C56" s="387">
        <f>(C40*'Fuel Prices &lt;HIDE&gt;'!C12+D40*'Fuel Prices &lt;HIDE&gt;'!C13)*C12</f>
        <v>0</v>
      </c>
      <c r="G56" s="50"/>
      <c r="K56" s="340"/>
    </row>
    <row r="57" spans="2:11" ht="31" x14ac:dyDescent="0.35">
      <c r="B57" s="388" t="s">
        <v>178</v>
      </c>
      <c r="C57" s="325">
        <f>C40*C12</f>
        <v>0</v>
      </c>
      <c r="G57" s="50"/>
      <c r="K57" s="340"/>
    </row>
    <row r="58" spans="2:11" ht="31" x14ac:dyDescent="0.35">
      <c r="B58" s="388" t="s">
        <v>179</v>
      </c>
      <c r="C58" s="325">
        <f>D40*C12</f>
        <v>0</v>
      </c>
      <c r="G58" s="50"/>
      <c r="K58" s="340"/>
    </row>
    <row r="59" spans="2:11" ht="15.5" x14ac:dyDescent="0.35">
      <c r="B59" s="323" t="s">
        <v>429</v>
      </c>
      <c r="C59" s="325">
        <f>SUM(Inputs_General!S15:S34)*C12</f>
        <v>0</v>
      </c>
      <c r="G59" s="50"/>
      <c r="K59" s="340"/>
    </row>
    <row r="60" spans="2:11" ht="16" thickBot="1" x14ac:dyDescent="0.4">
      <c r="B60" s="368" t="s">
        <v>181</v>
      </c>
      <c r="C60" s="370">
        <f>SUM(Inputs_General!U15:U34)*C12</f>
        <v>0</v>
      </c>
      <c r="G60" s="50"/>
      <c r="K60" s="340"/>
    </row>
    <row r="61" spans="2:11" ht="15.5" x14ac:dyDescent="0.35">
      <c r="G61" s="50"/>
      <c r="K61" s="340"/>
    </row>
    <row r="62" spans="2:11" ht="15.5" x14ac:dyDescent="0.35">
      <c r="G62" s="50"/>
      <c r="K62" s="340"/>
    </row>
    <row r="63" spans="2:11" ht="15.5" x14ac:dyDescent="0.35">
      <c r="G63" s="50"/>
      <c r="K63" s="340"/>
    </row>
    <row r="64" spans="2:11" ht="15.5" x14ac:dyDescent="0.35">
      <c r="G64" s="50"/>
      <c r="K64" s="340"/>
    </row>
    <row r="65" spans="7:11" ht="15.5" x14ac:dyDescent="0.35">
      <c r="G65" s="50"/>
      <c r="K65" s="340"/>
    </row>
    <row r="66" spans="7:11" ht="15.5" x14ac:dyDescent="0.35">
      <c r="G66" s="50"/>
      <c r="K66" s="340"/>
    </row>
    <row r="67" spans="7:11" ht="15.5" x14ac:dyDescent="0.35">
      <c r="G67" s="50"/>
      <c r="K67" s="340"/>
    </row>
    <row r="68" spans="7:11" ht="15.5" x14ac:dyDescent="0.35">
      <c r="G68" s="50"/>
      <c r="K68" s="340"/>
    </row>
    <row r="69" spans="7:11" ht="15.5" x14ac:dyDescent="0.35">
      <c r="G69" s="50"/>
      <c r="K69" s="340"/>
    </row>
    <row r="70" spans="7:11" ht="15.5" x14ac:dyDescent="0.35">
      <c r="G70" s="50"/>
      <c r="K70" s="340"/>
    </row>
    <row r="71" spans="7:11" ht="15.5" x14ac:dyDescent="0.35">
      <c r="G71" s="50"/>
      <c r="K71" s="340" t="str">
        <f>IF(OR(Inputs_General!B62="Tier I",Inputs_General!C62="Fuel Switching"),PRODUCT(Inputs_General!F62,Inputs_General!H62,Inputs_General!K62), "")</f>
        <v/>
      </c>
    </row>
    <row r="72" spans="7:11" ht="15.5" x14ac:dyDescent="0.35">
      <c r="G72" s="50"/>
      <c r="K72" s="340" t="str">
        <f>IF(OR(Inputs_General!B63="Tier I",Inputs_General!C63="Fuel Switching"),PRODUCT(Inputs_General!F63,Inputs_General!H63,Inputs_General!K63), "")</f>
        <v/>
      </c>
    </row>
    <row r="73" spans="7:11" ht="15.5" x14ac:dyDescent="0.35">
      <c r="G73" s="50"/>
      <c r="K73" s="340" t="str">
        <f>IF(OR(Inputs_General!B64="Tier I",Inputs_General!C64="Fuel Switching"),PRODUCT(Inputs_General!F64,Inputs_General!H64,Inputs_General!K64), "")</f>
        <v/>
      </c>
    </row>
    <row r="74" spans="7:11" ht="15.5" x14ac:dyDescent="0.35">
      <c r="G74" s="50"/>
      <c r="K74" s="340" t="str">
        <f>IF(OR(Inputs_General!B65="Tier I",Inputs_General!C65="Fuel Switching"),PRODUCT(Inputs_General!F65,Inputs_General!H65,Inputs_General!K65), "")</f>
        <v/>
      </c>
    </row>
    <row r="75" spans="7:11" ht="15.5" x14ac:dyDescent="0.35">
      <c r="G75" s="50"/>
      <c r="K75" s="340" t="str">
        <f>IF(OR(Inputs_General!B66="Tier I",Inputs_General!C66="Fuel Switching"),PRODUCT(Inputs_General!F66,Inputs_General!H66,Inputs_General!K66), "")</f>
        <v/>
      </c>
    </row>
    <row r="76" spans="7:11" ht="15.5" x14ac:dyDescent="0.35">
      <c r="G76" s="50"/>
      <c r="K76" s="340" t="str">
        <f>IF(OR(Inputs_General!B67="Tier I",Inputs_General!C67="Fuel Switching"),PRODUCT(Inputs_General!F67,Inputs_General!H67,Inputs_General!K67), "")</f>
        <v/>
      </c>
    </row>
    <row r="77" spans="7:11" ht="15.5" x14ac:dyDescent="0.35">
      <c r="G77" s="50"/>
      <c r="K77" s="340" t="str">
        <f>IF(OR(Inputs_General!B68="Tier I",Inputs_General!C68="Fuel Switching"),PRODUCT(Inputs_General!F68,Inputs_General!H68,Inputs_General!K68), "")</f>
        <v/>
      </c>
    </row>
    <row r="78" spans="7:11" ht="15.5" x14ac:dyDescent="0.35">
      <c r="G78" s="50"/>
      <c r="K78" s="340" t="str">
        <f>IF(OR(Inputs_General!B69="Tier I",Inputs_General!C69="Fuel Switching"),PRODUCT(Inputs_General!F69,Inputs_General!H69,Inputs_General!K69), "")</f>
        <v/>
      </c>
    </row>
    <row r="79" spans="7:11" ht="15.5" x14ac:dyDescent="0.35">
      <c r="G79" s="50"/>
      <c r="K79" s="340" t="str">
        <f>IF(OR(Inputs_General!B70="Tier I",Inputs_General!C70="Fuel Switching"),PRODUCT(Inputs_General!F70,Inputs_General!H70,Inputs_General!K70), "")</f>
        <v/>
      </c>
    </row>
    <row r="80" spans="7:11" ht="15.5" x14ac:dyDescent="0.35">
      <c r="G80" s="50"/>
      <c r="K80" s="340" t="str">
        <f>IF(OR(Inputs_General!B71="Tier I",Inputs_General!C71="Fuel Switching"),PRODUCT(Inputs_General!F71,Inputs_General!H71,Inputs_General!K71), "")</f>
        <v/>
      </c>
    </row>
    <row r="81" spans="7:11" ht="15.5" x14ac:dyDescent="0.35">
      <c r="G81" s="50"/>
      <c r="K81" s="340" t="str">
        <f>IF(OR(Inputs_General!B72="Tier I",Inputs_General!C72="Fuel Switching"),PRODUCT(Inputs_General!F72,Inputs_General!H72,Inputs_General!K72), "")</f>
        <v/>
      </c>
    </row>
    <row r="82" spans="7:11" ht="15.5" x14ac:dyDescent="0.35">
      <c r="G82" s="50"/>
      <c r="K82" s="340" t="str">
        <f>IF(OR(Inputs_General!B73="Tier I",Inputs_General!C73="Fuel Switching"),PRODUCT(Inputs_General!F73,Inputs_General!H73,Inputs_General!K73), "")</f>
        <v/>
      </c>
    </row>
    <row r="83" spans="7:11" ht="15.5" x14ac:dyDescent="0.35">
      <c r="G83" s="50"/>
      <c r="K83" s="340" t="str">
        <f>IF(OR(Inputs_General!B74="Tier I",Inputs_General!C74="Fuel Switching"),PRODUCT(Inputs_General!F74,Inputs_General!H74,Inputs_General!K74), "")</f>
        <v/>
      </c>
    </row>
    <row r="84" spans="7:11" ht="15.5" x14ac:dyDescent="0.35">
      <c r="G84" s="50"/>
      <c r="K84" s="340" t="str">
        <f>IF(OR(Inputs_General!B75="Tier I",Inputs_General!C75="Fuel Switching"),PRODUCT(Inputs_General!F75,Inputs_General!H75,Inputs_General!K75), "")</f>
        <v/>
      </c>
    </row>
    <row r="85" spans="7:11" ht="15.5" x14ac:dyDescent="0.35">
      <c r="G85" s="50"/>
      <c r="K85" s="340" t="str">
        <f>IF(OR(Inputs_General!B76="Tier I",Inputs_General!C76="Fuel Switching"),PRODUCT(Inputs_General!F76,Inputs_General!H76,Inputs_General!K76), "")</f>
        <v/>
      </c>
    </row>
    <row r="86" spans="7:11" ht="15.5" x14ac:dyDescent="0.35">
      <c r="G86" s="50"/>
      <c r="K86" s="340" t="str">
        <f>IF(OR(Inputs_General!B77="Tier I",Inputs_General!C77="Fuel Switching"),PRODUCT(Inputs_General!F77,Inputs_General!H77,Inputs_General!K77), "")</f>
        <v/>
      </c>
    </row>
    <row r="87" spans="7:11" ht="15.5" x14ac:dyDescent="0.35">
      <c r="G87" s="50"/>
      <c r="K87" s="340" t="str">
        <f>IF(OR(Inputs_General!B78="Tier I",Inputs_General!C78="Fuel Switching"),PRODUCT(Inputs_General!F78,Inputs_General!H78,Inputs_General!K78), "")</f>
        <v/>
      </c>
    </row>
    <row r="88" spans="7:11" ht="15.5" x14ac:dyDescent="0.35">
      <c r="G88" s="50"/>
      <c r="K88" s="340" t="str">
        <f>IF(OR(Inputs_General!B79="Tier I",Inputs_General!C79="Fuel Switching"),PRODUCT(Inputs_General!F79,Inputs_General!H79,Inputs_General!K79), "")</f>
        <v/>
      </c>
    </row>
    <row r="89" spans="7:11" ht="15.5" x14ac:dyDescent="0.35">
      <c r="G89" s="50"/>
      <c r="K89" s="340" t="str">
        <f>IF(OR(Inputs_General!B80="Tier I",Inputs_General!C80="Fuel Switching"),PRODUCT(Inputs_General!F80,Inputs_General!H80,Inputs_General!K80), "")</f>
        <v/>
      </c>
    </row>
    <row r="90" spans="7:11" ht="15.5" x14ac:dyDescent="0.35">
      <c r="G90" s="50"/>
      <c r="K90" s="340" t="str">
        <f>IF(OR(Inputs_General!B81="Tier I",Inputs_General!C81="Fuel Switching"),PRODUCT(Inputs_General!F81,Inputs_General!H81,Inputs_General!K81), "")</f>
        <v/>
      </c>
    </row>
    <row r="91" spans="7:11" ht="15.5" x14ac:dyDescent="0.35">
      <c r="G91" s="50"/>
      <c r="K91" s="340" t="str">
        <f>IF(OR(Inputs_General!B82="Tier I",Inputs_General!C82="Fuel Switching"),PRODUCT(Inputs_General!F82,Inputs_General!H82,Inputs_General!K82), "")</f>
        <v/>
      </c>
    </row>
    <row r="92" spans="7:11" ht="15.5" x14ac:dyDescent="0.35">
      <c r="G92" s="50"/>
      <c r="K92" s="340" t="str">
        <f>IF(OR(Inputs_General!B83="Tier I",Inputs_General!C83="Fuel Switching"),PRODUCT(Inputs_General!F83,Inputs_General!H83,Inputs_General!K83), "")</f>
        <v/>
      </c>
    </row>
    <row r="93" spans="7:11" ht="15.5" x14ac:dyDescent="0.35">
      <c r="G93" s="50"/>
      <c r="K93" s="340" t="str">
        <f>IF(OR(Inputs_General!B84="Tier I",Inputs_General!C84="Fuel Switching"),PRODUCT(Inputs_General!F84,Inputs_General!H84,Inputs_General!K84), "")</f>
        <v/>
      </c>
    </row>
    <row r="94" spans="7:11" ht="15.5" x14ac:dyDescent="0.35">
      <c r="G94" s="50"/>
      <c r="K94" s="340" t="str">
        <f>IF(OR(Inputs_General!B85="Tier I",Inputs_General!C85="Fuel Switching"),PRODUCT(Inputs_General!F85,Inputs_General!H85,Inputs_General!K85), "")</f>
        <v/>
      </c>
    </row>
    <row r="95" spans="7:11" ht="15.5" x14ac:dyDescent="0.35">
      <c r="G95" s="50"/>
      <c r="K95" s="340" t="str">
        <f>IF(OR(Inputs_General!B86="Tier I",Inputs_General!C86="Fuel Switching"),PRODUCT(Inputs_General!F86,Inputs_General!H86,Inputs_General!K86), "")</f>
        <v/>
      </c>
    </row>
    <row r="96" spans="7:11" ht="15.5" x14ac:dyDescent="0.35">
      <c r="G96" s="50"/>
      <c r="K96" s="340" t="str">
        <f>IF(OR(Inputs_General!B87="Tier I",Inputs_General!C87="Fuel Switching"),PRODUCT(Inputs_General!F87,Inputs_General!H87,Inputs_General!K87), "")</f>
        <v/>
      </c>
    </row>
    <row r="97" spans="7:11" ht="15.5" x14ac:dyDescent="0.35">
      <c r="G97" s="50"/>
      <c r="K97" s="340" t="str">
        <f>IF(OR(Inputs_General!B88="Tier I",Inputs_General!C88="Fuel Switching"),PRODUCT(Inputs_General!F88,Inputs_General!H88,Inputs_General!K88), "")</f>
        <v/>
      </c>
    </row>
    <row r="98" spans="7:11" ht="15.5" x14ac:dyDescent="0.35">
      <c r="G98" s="50"/>
      <c r="K98" s="340" t="str">
        <f>IF(OR(Inputs_General!B89="Tier I",Inputs_General!C89="Fuel Switching"),PRODUCT(Inputs_General!F89,Inputs_General!H89,Inputs_General!K89), "")</f>
        <v/>
      </c>
    </row>
    <row r="99" spans="7:11" ht="15.5" x14ac:dyDescent="0.35">
      <c r="G99" s="50"/>
      <c r="K99" s="340" t="str">
        <f>IF(OR(Inputs_General!B90="Tier I",Inputs_General!C90="Fuel Switching"),PRODUCT(Inputs_General!F90,Inputs_General!H90,Inputs_General!K90), "")</f>
        <v/>
      </c>
    </row>
    <row r="100" spans="7:11" ht="15.5" x14ac:dyDescent="0.35">
      <c r="G100" s="50"/>
      <c r="K100" s="340" t="str">
        <f>IF(OR(Inputs_General!B91="Tier I",Inputs_General!C91="Fuel Switching"),PRODUCT(Inputs_General!F91,Inputs_General!H91,Inputs_General!K91), "")</f>
        <v/>
      </c>
    </row>
    <row r="101" spans="7:11" ht="15.5" x14ac:dyDescent="0.35">
      <c r="G101" s="50"/>
      <c r="K101" s="340" t="str">
        <f>IF(OR(Inputs_General!B92="Tier I",Inputs_General!C92="Fuel Switching"),PRODUCT(Inputs_General!F92,Inputs_General!H92,Inputs_General!K92), "")</f>
        <v/>
      </c>
    </row>
    <row r="102" spans="7:11" ht="15.5" x14ac:dyDescent="0.35">
      <c r="G102" s="50"/>
      <c r="K102" s="340" t="str">
        <f>IF(OR(Inputs_General!B93="Tier I",Inputs_General!C93="Fuel Switching"),PRODUCT(Inputs_General!F93,Inputs_General!H93,Inputs_General!K93), "")</f>
        <v/>
      </c>
    </row>
    <row r="103" spans="7:11" ht="15.5" x14ac:dyDescent="0.35">
      <c r="G103" s="50"/>
      <c r="K103" s="340" t="str">
        <f>IF(OR(Inputs_General!B94="Tier I",Inputs_General!C94="Fuel Switching"),PRODUCT(Inputs_General!F94,Inputs_General!H94,Inputs_General!K94), "")</f>
        <v/>
      </c>
    </row>
    <row r="104" spans="7:11" ht="15.5" x14ac:dyDescent="0.35">
      <c r="G104" s="50"/>
      <c r="K104" s="340" t="str">
        <f>IF(OR(Inputs_General!B95="Tier I",Inputs_General!C95="Fuel Switching"),PRODUCT(Inputs_General!F95,Inputs_General!H95,Inputs_General!K95), "")</f>
        <v/>
      </c>
    </row>
    <row r="105" spans="7:11" ht="15.5" x14ac:dyDescent="0.35">
      <c r="G105" s="50"/>
      <c r="K105" s="340" t="str">
        <f>IF(OR(Inputs_General!B96="Tier I",Inputs_General!C96="Fuel Switching"),PRODUCT(Inputs_General!F96,Inputs_General!H96,Inputs_General!K96), "")</f>
        <v/>
      </c>
    </row>
    <row r="106" spans="7:11" ht="15.5" x14ac:dyDescent="0.35">
      <c r="G106" s="50"/>
      <c r="K106" s="340" t="str">
        <f>IF(OR(Inputs_General!B97="Tier I",Inputs_General!C97="Fuel Switching"),PRODUCT(Inputs_General!F97,Inputs_General!H97,Inputs_General!K97), "")</f>
        <v/>
      </c>
    </row>
    <row r="107" spans="7:11" ht="15.5" x14ac:dyDescent="0.35">
      <c r="G107" s="50"/>
      <c r="K107" s="340" t="str">
        <f>IF(OR(Inputs_General!B98="Tier I",Inputs_General!C98="Fuel Switching"),PRODUCT(Inputs_General!F98,Inputs_General!H98,Inputs_General!K98), "")</f>
        <v/>
      </c>
    </row>
    <row r="108" spans="7:11" ht="15.5" x14ac:dyDescent="0.35">
      <c r="G108" s="50"/>
      <c r="K108" s="340" t="str">
        <f>IF(OR(Inputs_General!B99="Tier I",Inputs_General!C99="Fuel Switching"),PRODUCT(Inputs_General!F99,Inputs_General!H99,Inputs_General!K99), "")</f>
        <v/>
      </c>
    </row>
    <row r="109" spans="7:11" ht="15.5" x14ac:dyDescent="0.35">
      <c r="G109" s="50"/>
      <c r="K109" s="340" t="str">
        <f>IF(OR(Inputs_General!B100="Tier I",Inputs_General!C100="Fuel Switching"),PRODUCT(Inputs_General!F100,Inputs_General!H100,Inputs_General!K100), "")</f>
        <v/>
      </c>
    </row>
    <row r="110" spans="7:11" ht="15.5" x14ac:dyDescent="0.35">
      <c r="G110" s="50"/>
      <c r="K110" s="340" t="str">
        <f>IF(OR(Inputs_General!B101="Tier I",Inputs_General!C101="Fuel Switching"),PRODUCT(Inputs_General!F101,Inputs_General!H101,Inputs_General!K101), "")</f>
        <v/>
      </c>
    </row>
    <row r="111" spans="7:11" ht="15.5" x14ac:dyDescent="0.35">
      <c r="G111" s="50"/>
      <c r="K111" s="340" t="str">
        <f>IF(OR(Inputs_General!B102="Tier I",Inputs_General!C102="Fuel Switching"),PRODUCT(Inputs_General!F102,Inputs_General!H102,Inputs_General!K102), "")</f>
        <v/>
      </c>
    </row>
    <row r="112" spans="7:11" ht="15.5" x14ac:dyDescent="0.35">
      <c r="G112" s="50"/>
      <c r="K112" s="340" t="str">
        <f>IF(OR(Inputs_General!B103="Tier I",Inputs_General!C103="Fuel Switching"),PRODUCT(Inputs_General!F103,Inputs_General!H103,Inputs_General!K103), "")</f>
        <v/>
      </c>
    </row>
    <row r="113" spans="7:11" ht="15.5" x14ac:dyDescent="0.35">
      <c r="G113" s="50"/>
      <c r="K113" s="340" t="str">
        <f>IF(OR(Inputs_General!B104="Tier I",Inputs_General!C104="Fuel Switching"),PRODUCT(Inputs_General!F104,Inputs_General!H104,Inputs_General!K104), "")</f>
        <v/>
      </c>
    </row>
    <row r="114" spans="7:11" ht="15.5" x14ac:dyDescent="0.35">
      <c r="G114" s="50"/>
    </row>
    <row r="115" spans="7:11" ht="15.5" x14ac:dyDescent="0.35">
      <c r="G115" s="50"/>
    </row>
    <row r="116" spans="7:11" ht="15.5" x14ac:dyDescent="0.35">
      <c r="G116" s="50"/>
    </row>
    <row r="117" spans="7:11" ht="15.5" x14ac:dyDescent="0.35">
      <c r="G117" s="50"/>
    </row>
    <row r="118" spans="7:11" ht="15.5" x14ac:dyDescent="0.35">
      <c r="G118" s="50"/>
    </row>
    <row r="119" spans="7:11" ht="15.5" x14ac:dyDescent="0.35">
      <c r="G119" s="50"/>
    </row>
    <row r="120" spans="7:11" ht="15.5" x14ac:dyDescent="0.35">
      <c r="G120" s="50"/>
    </row>
    <row r="121" spans="7:11" ht="15.5" x14ac:dyDescent="0.35">
      <c r="G121" s="50"/>
    </row>
    <row r="122" spans="7:11" ht="15.5" x14ac:dyDescent="0.35">
      <c r="G122" s="50"/>
    </row>
    <row r="123" spans="7:11" ht="15.5" x14ac:dyDescent="0.35">
      <c r="G123" s="50"/>
    </row>
    <row r="124" spans="7:11" ht="15.5" x14ac:dyDescent="0.35">
      <c r="G124" s="50"/>
    </row>
    <row r="125" spans="7:11" ht="15.5" x14ac:dyDescent="0.35">
      <c r="G125" s="50"/>
    </row>
    <row r="126" spans="7:11" ht="15.5" x14ac:dyDescent="0.35">
      <c r="G126" s="50"/>
    </row>
    <row r="127" spans="7:11" ht="15.5" x14ac:dyDescent="0.35">
      <c r="G127" s="50"/>
    </row>
    <row r="128" spans="7:11" ht="15.5" x14ac:dyDescent="0.35">
      <c r="G128" s="50"/>
    </row>
    <row r="129" spans="7:7" ht="15.5" x14ac:dyDescent="0.35">
      <c r="G129" s="50"/>
    </row>
    <row r="130" spans="7:7" ht="15.5" x14ac:dyDescent="0.35">
      <c r="G130" s="50"/>
    </row>
    <row r="131" spans="7:7" ht="15.5" x14ac:dyDescent="0.35">
      <c r="G131" s="50"/>
    </row>
    <row r="132" spans="7:7" ht="15.5" x14ac:dyDescent="0.35">
      <c r="G132" s="50"/>
    </row>
    <row r="133" spans="7:7" ht="15.5" x14ac:dyDescent="0.35">
      <c r="G133" s="50"/>
    </row>
    <row r="134" spans="7:7" ht="15.5" x14ac:dyDescent="0.35">
      <c r="G134" s="50"/>
    </row>
    <row r="135" spans="7:7" ht="15.5" x14ac:dyDescent="0.35">
      <c r="G135" s="50"/>
    </row>
    <row r="136" spans="7:7" ht="15.5" x14ac:dyDescent="0.35">
      <c r="G136" s="50"/>
    </row>
    <row r="137" spans="7:7" ht="15.5" x14ac:dyDescent="0.35">
      <c r="G137" s="50"/>
    </row>
    <row r="138" spans="7:7" ht="15.5" x14ac:dyDescent="0.35">
      <c r="G138" s="50"/>
    </row>
    <row r="139" spans="7:7" ht="15.5" x14ac:dyDescent="0.35">
      <c r="G139" s="50"/>
    </row>
    <row r="140" spans="7:7" ht="15.5" x14ac:dyDescent="0.35">
      <c r="G140" s="50"/>
    </row>
    <row r="141" spans="7:7" ht="15.5" x14ac:dyDescent="0.35">
      <c r="G141" s="50"/>
    </row>
    <row r="142" spans="7:7" ht="15.5" x14ac:dyDescent="0.35">
      <c r="G142" s="50"/>
    </row>
    <row r="143" spans="7:7" ht="15.5" x14ac:dyDescent="0.35">
      <c r="G143" s="50"/>
    </row>
    <row r="144" spans="7:7" ht="15.5" x14ac:dyDescent="0.35">
      <c r="G144" s="50"/>
    </row>
  </sheetData>
  <pageMargins left="0.7" right="0.7" top="0.98479166666666662" bottom="0.75" header="0.3" footer="0.3"/>
  <pageSetup scale="68" fitToHeight="0" orientation="landscape" r:id="rId1"/>
  <headerFooter>
    <oddHeader>&amp;C&amp;G</oddHeader>
    <oddFooter>&amp;L&amp;"Avenir LT Std 35 Light,Regular"&amp;12&amp;K000000FINAL November 24, 2020&amp;C&amp;"Avenir LT Std 35 Light,Regular"&amp;12Page &amp;P of &amp;N&amp;R&amp;"Avenir LT Std 35 Light,Regular"&amp;12&amp;K000000&amp;A</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B1:AC439"/>
  <sheetViews>
    <sheetView showGridLines="0" zoomScaleNormal="100" workbookViewId="0"/>
  </sheetViews>
  <sheetFormatPr defaultColWidth="9.1796875" defaultRowHeight="15.5" x14ac:dyDescent="0.35"/>
  <cols>
    <col min="1" max="1" width="2.81640625" style="22" customWidth="1"/>
    <col min="2" max="2" width="46.54296875" style="20" hidden="1" customWidth="1"/>
    <col min="3" max="3" width="39.54296875" style="22" customWidth="1"/>
    <col min="4" max="4" width="22" style="22" bestFit="1" customWidth="1"/>
    <col min="5" max="5" width="23.1796875" style="22" bestFit="1" customWidth="1"/>
    <col min="6" max="6" width="21.453125" style="22" customWidth="1"/>
    <col min="7" max="7" width="22.1796875" style="22" bestFit="1" customWidth="1"/>
    <col min="8" max="8" width="19.453125" style="22" bestFit="1" customWidth="1"/>
    <col min="9" max="9" width="20.54296875" style="22" bestFit="1" customWidth="1"/>
    <col min="10" max="10" width="34.54296875" style="22" bestFit="1" customWidth="1"/>
    <col min="11" max="11" width="19.453125" style="22" customWidth="1"/>
    <col min="12" max="12" width="16.81640625" style="22" customWidth="1"/>
    <col min="13" max="13" width="14.1796875" style="22" customWidth="1"/>
    <col min="14" max="14" width="31.7265625" style="22" customWidth="1"/>
    <col min="15" max="16384" width="9.1796875" style="22"/>
  </cols>
  <sheetData>
    <row r="1" spans="3:7" ht="18.75" customHeight="1" x14ac:dyDescent="0.35">
      <c r="C1" s="21" t="s">
        <v>0</v>
      </c>
      <c r="D1" s="21"/>
      <c r="E1" s="21"/>
      <c r="F1" s="21"/>
      <c r="G1" s="21"/>
    </row>
    <row r="2" spans="3:7" ht="15" customHeight="1" x14ac:dyDescent="0.35">
      <c r="C2" s="23"/>
      <c r="D2" s="23"/>
      <c r="E2" s="23"/>
      <c r="F2" s="23"/>
      <c r="G2" s="23"/>
    </row>
    <row r="3" spans="3:7" ht="18.75" customHeight="1" x14ac:dyDescent="0.35">
      <c r="C3" s="21" t="s">
        <v>1</v>
      </c>
      <c r="D3" s="21"/>
      <c r="E3" s="21"/>
      <c r="F3" s="21"/>
      <c r="G3" s="21"/>
    </row>
    <row r="4" spans="3:7" ht="18.75" customHeight="1" x14ac:dyDescent="0.35">
      <c r="C4" s="24" t="s">
        <v>2</v>
      </c>
      <c r="D4" s="24"/>
      <c r="E4" s="24"/>
      <c r="F4" s="24"/>
      <c r="G4" s="24"/>
    </row>
    <row r="5" spans="3:7" ht="15" customHeight="1" x14ac:dyDescent="0.35">
      <c r="C5" s="25"/>
      <c r="D5" s="25"/>
      <c r="E5" s="25"/>
      <c r="F5" s="25"/>
      <c r="G5" s="25"/>
    </row>
    <row r="6" spans="3:7" ht="15" customHeight="1" x14ac:dyDescent="0.35">
      <c r="C6" s="21" t="s">
        <v>3</v>
      </c>
      <c r="D6" s="25"/>
      <c r="E6" s="25"/>
      <c r="F6" s="25"/>
      <c r="G6" s="25"/>
    </row>
    <row r="7" spans="3:7" ht="18.75" customHeight="1" x14ac:dyDescent="0.35">
      <c r="C7" s="26" t="s">
        <v>4</v>
      </c>
      <c r="D7" s="21"/>
      <c r="E7" s="21"/>
      <c r="F7" s="21"/>
      <c r="G7" s="21"/>
    </row>
    <row r="8" spans="3:7" ht="15" customHeight="1" x14ac:dyDescent="0.35"/>
    <row r="9" spans="3:7" ht="15" customHeight="1" thickBot="1" x14ac:dyDescent="0.4">
      <c r="C9" s="27"/>
      <c r="D9" s="28"/>
      <c r="E9" s="28"/>
      <c r="F9" s="28"/>
      <c r="G9" s="28"/>
    </row>
    <row r="10" spans="3:7" x14ac:dyDescent="0.35">
      <c r="C10" s="29" t="s">
        <v>430</v>
      </c>
      <c r="D10" s="30"/>
      <c r="E10" s="31"/>
      <c r="F10" s="28"/>
      <c r="G10" s="32"/>
    </row>
    <row r="11" spans="3:7" ht="16" thickBot="1" x14ac:dyDescent="0.4">
      <c r="C11" s="33" t="s">
        <v>431</v>
      </c>
      <c r="D11" s="34" t="s">
        <v>432</v>
      </c>
      <c r="E11" s="35" t="s">
        <v>433</v>
      </c>
    </row>
    <row r="12" spans="3:7" ht="17.5" x14ac:dyDescent="0.45">
      <c r="C12" s="36"/>
      <c r="D12" s="37">
        <f>53.06*0.1/1000</f>
        <v>5.3060000000000008E-3</v>
      </c>
      <c r="E12" s="38" t="s">
        <v>434</v>
      </c>
    </row>
    <row r="13" spans="3:7" ht="17.5" x14ac:dyDescent="0.45">
      <c r="C13" s="39"/>
      <c r="D13" s="40">
        <f>D12*2204.62</f>
        <v>11.697713720000001</v>
      </c>
      <c r="E13" s="41" t="s">
        <v>435</v>
      </c>
    </row>
    <row r="14" spans="3:7" ht="17.5" x14ac:dyDescent="0.45">
      <c r="C14" s="39" t="s">
        <v>436</v>
      </c>
      <c r="D14" s="42">
        <f>D13*10</f>
        <v>116.97713720000002</v>
      </c>
      <c r="E14" s="41" t="s">
        <v>437</v>
      </c>
    </row>
    <row r="15" spans="3:7" ht="17.5" x14ac:dyDescent="0.45">
      <c r="C15" s="39"/>
      <c r="D15" s="43">
        <v>5.4440000000000002E-2</v>
      </c>
      <c r="E15" s="41" t="s">
        <v>438</v>
      </c>
      <c r="F15" s="44"/>
    </row>
    <row r="16" spans="3:7" ht="18" thickBot="1" x14ac:dyDescent="0.5">
      <c r="C16" s="45"/>
      <c r="D16" s="46">
        <f>D15*2.204</f>
        <v>0.11998576000000001</v>
      </c>
      <c r="E16" s="47" t="s">
        <v>439</v>
      </c>
    </row>
    <row r="17" spans="2:29" ht="20.25" customHeight="1" x14ac:dyDescent="0.35">
      <c r="C17" s="36"/>
      <c r="D17" s="48">
        <v>0.21064475489616943</v>
      </c>
      <c r="E17" s="38" t="s">
        <v>440</v>
      </c>
    </row>
    <row r="18" spans="2:29" ht="20.25" customHeight="1" x14ac:dyDescent="0.35">
      <c r="C18" s="39" t="s">
        <v>441</v>
      </c>
      <c r="D18" s="49">
        <v>2.1064475489616943E-4</v>
      </c>
      <c r="E18" s="41" t="s">
        <v>442</v>
      </c>
      <c r="H18" s="50"/>
      <c r="I18" s="50"/>
      <c r="J18" s="50"/>
      <c r="K18" s="50"/>
      <c r="L18" s="50"/>
      <c r="M18" s="50"/>
      <c r="N18" s="50"/>
      <c r="O18" s="50"/>
      <c r="P18" s="50"/>
      <c r="Q18" s="50"/>
      <c r="R18" s="50"/>
      <c r="S18" s="50"/>
      <c r="T18" s="50"/>
      <c r="U18" s="50"/>
      <c r="V18" s="50"/>
      <c r="W18" s="50"/>
      <c r="X18" s="50"/>
      <c r="Y18" s="50"/>
      <c r="Z18" s="50"/>
      <c r="AA18" s="51"/>
      <c r="AB18" s="51"/>
      <c r="AC18" s="50"/>
    </row>
    <row r="19" spans="2:29" ht="20.25" customHeight="1" x14ac:dyDescent="0.35">
      <c r="C19" s="39" t="s">
        <v>430</v>
      </c>
      <c r="D19" s="52">
        <v>464.39163953919302</v>
      </c>
      <c r="E19" s="41" t="s">
        <v>443</v>
      </c>
      <c r="H19" s="50"/>
      <c r="I19" s="50"/>
      <c r="J19" s="50"/>
      <c r="K19" s="50"/>
      <c r="L19" s="50"/>
      <c r="M19" s="50"/>
    </row>
    <row r="20" spans="2:29" ht="20.25" customHeight="1" thickBot="1" x14ac:dyDescent="0.4">
      <c r="C20" s="39"/>
      <c r="D20" s="53">
        <v>0.46439163953919305</v>
      </c>
      <c r="E20" s="54" t="s">
        <v>444</v>
      </c>
      <c r="H20" s="50"/>
      <c r="I20" s="50"/>
      <c r="J20" s="50"/>
      <c r="K20" s="50"/>
      <c r="L20" s="50"/>
      <c r="M20" s="50"/>
    </row>
    <row r="21" spans="2:29" x14ac:dyDescent="0.35">
      <c r="C21" s="55" t="s">
        <v>445</v>
      </c>
      <c r="D21" s="56"/>
      <c r="E21" s="56"/>
      <c r="F21" s="56"/>
      <c r="G21" s="57"/>
      <c r="H21" s="50"/>
      <c r="I21" s="50"/>
      <c r="J21" s="50"/>
      <c r="K21" s="50"/>
      <c r="L21" s="50"/>
      <c r="M21" s="50"/>
    </row>
    <row r="22" spans="2:29" x14ac:dyDescent="0.35">
      <c r="C22" s="58" t="s">
        <v>446</v>
      </c>
      <c r="D22" s="59"/>
      <c r="E22" s="59"/>
      <c r="F22" s="59"/>
      <c r="G22" s="60"/>
      <c r="H22" s="61"/>
      <c r="I22" s="61"/>
      <c r="J22" s="61"/>
      <c r="K22" s="61"/>
      <c r="L22" s="61"/>
      <c r="M22" s="50"/>
    </row>
    <row r="23" spans="2:29" x14ac:dyDescent="0.35">
      <c r="C23" s="62" t="s">
        <v>447</v>
      </c>
      <c r="D23" s="59"/>
      <c r="E23" s="59"/>
      <c r="F23" s="59"/>
      <c r="G23" s="60"/>
      <c r="H23" s="61"/>
      <c r="I23" s="61"/>
      <c r="J23" s="61"/>
      <c r="K23" s="61"/>
      <c r="L23" s="61"/>
      <c r="M23" s="50"/>
    </row>
    <row r="24" spans="2:29" x14ac:dyDescent="0.35">
      <c r="C24" s="58" t="s">
        <v>448</v>
      </c>
      <c r="D24" s="59"/>
      <c r="E24" s="59"/>
      <c r="F24" s="59"/>
      <c r="G24" s="60"/>
      <c r="H24" s="61"/>
      <c r="I24" s="61"/>
      <c r="J24" s="61"/>
      <c r="K24" s="61"/>
      <c r="L24" s="61"/>
      <c r="M24" s="50"/>
    </row>
    <row r="25" spans="2:29" s="68" customFormat="1" ht="15.75" customHeight="1" x14ac:dyDescent="0.35">
      <c r="B25" s="63"/>
      <c r="C25" s="64" t="s">
        <v>449</v>
      </c>
      <c r="D25" s="65"/>
      <c r="E25" s="65"/>
      <c r="F25" s="65"/>
      <c r="G25" s="66"/>
      <c r="H25" s="63"/>
      <c r="I25" s="63"/>
      <c r="J25" s="63"/>
      <c r="K25" s="63"/>
      <c r="L25" s="63"/>
      <c r="M25" s="67"/>
    </row>
    <row r="26" spans="2:29" ht="6.75" customHeight="1" x14ac:dyDescent="0.35">
      <c r="C26" s="62"/>
      <c r="D26" s="20"/>
      <c r="E26" s="20"/>
      <c r="F26" s="20"/>
      <c r="G26" s="69"/>
      <c r="H26" s="20"/>
      <c r="I26" s="20"/>
      <c r="J26" s="20"/>
      <c r="K26" s="20"/>
      <c r="L26" s="20"/>
      <c r="M26" s="50"/>
    </row>
    <row r="27" spans="2:29" ht="15.75" customHeight="1" x14ac:dyDescent="0.35">
      <c r="C27" s="62" t="s">
        <v>450</v>
      </c>
      <c r="D27" s="20"/>
      <c r="E27" s="20"/>
      <c r="F27" s="20"/>
      <c r="G27" s="69"/>
      <c r="H27" s="20"/>
      <c r="I27" s="20"/>
      <c r="J27" s="20"/>
      <c r="K27" s="20"/>
      <c r="L27" s="20"/>
      <c r="M27" s="50"/>
    </row>
    <row r="28" spans="2:29" x14ac:dyDescent="0.35">
      <c r="C28" s="70" t="s">
        <v>451</v>
      </c>
      <c r="D28" s="20"/>
      <c r="E28" s="20"/>
      <c r="F28" s="20"/>
      <c r="G28" s="69"/>
      <c r="H28" s="20"/>
      <c r="I28" s="20"/>
      <c r="J28" s="20"/>
      <c r="K28" s="20"/>
      <c r="L28" s="20"/>
      <c r="M28" s="50"/>
    </row>
    <row r="29" spans="2:29" ht="6.75" customHeight="1" x14ac:dyDescent="0.35">
      <c r="C29" s="71"/>
      <c r="D29" s="72"/>
      <c r="E29" s="72"/>
      <c r="F29" s="72"/>
      <c r="G29" s="73"/>
      <c r="H29" s="50"/>
      <c r="I29" s="50"/>
      <c r="J29" s="50"/>
      <c r="K29" s="50"/>
      <c r="L29" s="50"/>
      <c r="M29" s="50"/>
    </row>
    <row r="30" spans="2:29" x14ac:dyDescent="0.35">
      <c r="C30" s="62" t="s">
        <v>452</v>
      </c>
      <c r="D30" s="74"/>
      <c r="E30" s="74"/>
      <c r="F30" s="74"/>
      <c r="G30" s="73"/>
      <c r="H30" s="50"/>
      <c r="I30" s="50"/>
      <c r="J30" s="50"/>
      <c r="K30" s="50"/>
      <c r="L30" s="50"/>
      <c r="M30" s="50"/>
    </row>
    <row r="31" spans="2:29" ht="16" thickBot="1" x14ac:dyDescent="0.4">
      <c r="C31" s="75" t="s">
        <v>453</v>
      </c>
      <c r="D31" s="76"/>
      <c r="E31" s="76"/>
      <c r="F31" s="76"/>
      <c r="G31" s="77"/>
      <c r="H31" s="50"/>
      <c r="I31" s="50"/>
      <c r="J31" s="50"/>
      <c r="K31" s="50"/>
      <c r="L31" s="50"/>
      <c r="M31" s="50"/>
    </row>
    <row r="32" spans="2:29" x14ac:dyDescent="0.35">
      <c r="C32" s="72"/>
      <c r="D32" s="72"/>
      <c r="E32" s="72"/>
      <c r="F32" s="72"/>
      <c r="H32" s="50"/>
      <c r="I32" s="50"/>
      <c r="J32" s="50"/>
      <c r="K32" s="50"/>
      <c r="L32" s="50"/>
      <c r="M32" s="50"/>
    </row>
    <row r="33" spans="2:13" ht="15" customHeight="1" thickBot="1" x14ac:dyDescent="0.4">
      <c r="H33" s="50"/>
      <c r="I33" s="50"/>
      <c r="J33" s="50"/>
      <c r="K33" s="50"/>
      <c r="L33" s="50"/>
      <c r="M33" s="50"/>
    </row>
    <row r="34" spans="2:13" x14ac:dyDescent="0.35">
      <c r="C34" s="78" t="s">
        <v>454</v>
      </c>
      <c r="D34" s="79"/>
      <c r="E34" s="79"/>
      <c r="F34" s="79"/>
      <c r="G34" s="79"/>
      <c r="H34" s="79"/>
      <c r="I34" s="80"/>
      <c r="J34" s="50"/>
      <c r="K34" s="50"/>
      <c r="L34" s="50"/>
      <c r="M34" s="50"/>
    </row>
    <row r="35" spans="2:13" ht="18" thickBot="1" x14ac:dyDescent="0.4">
      <c r="C35" s="81" t="s">
        <v>455</v>
      </c>
      <c r="D35" s="82"/>
      <c r="E35" s="82"/>
      <c r="F35" s="82"/>
      <c r="G35" s="82"/>
      <c r="H35" s="82"/>
      <c r="I35" s="83"/>
      <c r="J35" s="50"/>
      <c r="K35" s="50"/>
      <c r="L35" s="50"/>
      <c r="M35" s="50"/>
    </row>
    <row r="36" spans="2:13" ht="31.5" thickBot="1" x14ac:dyDescent="0.4">
      <c r="C36" s="84" t="s">
        <v>456</v>
      </c>
      <c r="D36" s="85" t="s">
        <v>457</v>
      </c>
      <c r="E36" s="85" t="s">
        <v>458</v>
      </c>
      <c r="F36" s="85" t="s">
        <v>459</v>
      </c>
      <c r="G36" s="85" t="s">
        <v>460</v>
      </c>
      <c r="H36" s="85" t="s">
        <v>461</v>
      </c>
      <c r="I36" s="86" t="s">
        <v>462</v>
      </c>
      <c r="J36" s="50"/>
      <c r="K36" s="50"/>
      <c r="L36" s="50"/>
      <c r="M36" s="50"/>
    </row>
    <row r="37" spans="2:13" ht="20.25" customHeight="1" x14ac:dyDescent="0.35">
      <c r="C37" s="87" t="s">
        <v>463</v>
      </c>
      <c r="D37" s="88"/>
      <c r="E37" s="89"/>
      <c r="F37" s="89"/>
      <c r="G37" s="89"/>
      <c r="H37" s="89"/>
      <c r="I37" s="90"/>
      <c r="J37" s="50"/>
      <c r="K37" s="50"/>
      <c r="L37" s="50"/>
      <c r="M37" s="50"/>
    </row>
    <row r="38" spans="2:13" ht="20.25" customHeight="1" x14ac:dyDescent="0.35">
      <c r="B38" s="20" t="s">
        <v>464</v>
      </c>
      <c r="C38" s="91" t="s">
        <v>465</v>
      </c>
      <c r="D38" s="92">
        <v>280</v>
      </c>
      <c r="E38" s="93">
        <f>D38*0.00045359</f>
        <v>0.12700520000000001</v>
      </c>
      <c r="F38" s="93">
        <f>D38/1020</f>
        <v>0.27450980392156865</v>
      </c>
      <c r="G38" s="94">
        <f>F38*0.00045359</f>
        <v>1.2451490196078432E-4</v>
      </c>
      <c r="H38" s="93">
        <f>F38/10</f>
        <v>2.7450980392156866E-2</v>
      </c>
      <c r="I38" s="95">
        <f>H38*0.00045359</f>
        <v>1.2451490196078434E-5</v>
      </c>
      <c r="J38" s="50"/>
      <c r="K38" s="50"/>
      <c r="L38" s="50"/>
      <c r="M38" s="50"/>
    </row>
    <row r="39" spans="2:13" ht="20.25" customHeight="1" x14ac:dyDescent="0.35">
      <c r="B39" s="20" t="s">
        <v>466</v>
      </c>
      <c r="C39" s="91" t="s">
        <v>467</v>
      </c>
      <c r="D39" s="96">
        <v>190</v>
      </c>
      <c r="E39" s="97">
        <f t="shared" ref="E39:E41" si="0">D39*0.00045359</f>
        <v>8.6182100000000011E-2</v>
      </c>
      <c r="F39" s="97">
        <f>D39/1020</f>
        <v>0.18627450980392157</v>
      </c>
      <c r="G39" s="98">
        <f t="shared" ref="G39:G41" si="1">F39*0.00045359</f>
        <v>8.4492254901960789E-5</v>
      </c>
      <c r="H39" s="97">
        <f>F39/10</f>
        <v>1.8627450980392157E-2</v>
      </c>
      <c r="I39" s="99">
        <f>H39*0.00045359</f>
        <v>8.4492254901960782E-6</v>
      </c>
      <c r="J39" s="50"/>
      <c r="K39" s="50"/>
      <c r="L39" s="50"/>
      <c r="M39" s="50"/>
    </row>
    <row r="40" spans="2:13" ht="20.25" customHeight="1" x14ac:dyDescent="0.45">
      <c r="B40" s="20" t="s">
        <v>468</v>
      </c>
      <c r="C40" s="91" t="s">
        <v>469</v>
      </c>
      <c r="D40" s="96">
        <v>140</v>
      </c>
      <c r="E40" s="97">
        <f t="shared" si="0"/>
        <v>6.3502600000000006E-2</v>
      </c>
      <c r="F40" s="97">
        <f>D40/1020</f>
        <v>0.13725490196078433</v>
      </c>
      <c r="G40" s="98">
        <f t="shared" si="1"/>
        <v>6.225745098039216E-5</v>
      </c>
      <c r="H40" s="97">
        <f>F40/10</f>
        <v>1.3725490196078433E-2</v>
      </c>
      <c r="I40" s="99">
        <f>H40*0.00045359</f>
        <v>6.2257450980392171E-6</v>
      </c>
      <c r="J40" s="50"/>
      <c r="K40" s="50"/>
      <c r="L40" s="50"/>
      <c r="M40" s="50"/>
    </row>
    <row r="41" spans="2:13" ht="20.25" customHeight="1" thickBot="1" x14ac:dyDescent="0.4">
      <c r="B41" s="20" t="s">
        <v>470</v>
      </c>
      <c r="C41" s="100" t="s">
        <v>471</v>
      </c>
      <c r="D41" s="101">
        <v>100</v>
      </c>
      <c r="E41" s="102">
        <f t="shared" si="0"/>
        <v>4.5359000000000003E-2</v>
      </c>
      <c r="F41" s="102">
        <f>D41/1020</f>
        <v>9.8039215686274508E-2</v>
      </c>
      <c r="G41" s="103">
        <f t="shared" si="1"/>
        <v>4.4469607843137257E-5</v>
      </c>
      <c r="H41" s="102">
        <f>F41/10</f>
        <v>9.8039215686274508E-3</v>
      </c>
      <c r="I41" s="104">
        <f>H41*0.00045359</f>
        <v>4.4469607843137257E-6</v>
      </c>
      <c r="J41" s="50"/>
      <c r="K41" s="50"/>
      <c r="L41" s="50"/>
      <c r="M41" s="50"/>
    </row>
    <row r="42" spans="2:13" ht="20.25" customHeight="1" x14ac:dyDescent="0.35">
      <c r="B42" s="69"/>
      <c r="C42" s="105" t="s">
        <v>472</v>
      </c>
      <c r="D42" s="106"/>
      <c r="E42" s="107"/>
      <c r="F42" s="107"/>
      <c r="G42" s="107"/>
      <c r="H42" s="107"/>
      <c r="I42" s="108"/>
      <c r="J42" s="50"/>
      <c r="K42" s="50"/>
      <c r="L42" s="50"/>
      <c r="M42" s="50"/>
    </row>
    <row r="43" spans="2:13" ht="20.25" customHeight="1" x14ac:dyDescent="0.35">
      <c r="B43" s="69" t="s">
        <v>473</v>
      </c>
      <c r="C43" s="91" t="s">
        <v>474</v>
      </c>
      <c r="D43" s="92">
        <v>100</v>
      </c>
      <c r="E43" s="93">
        <f>D43*0.00045359</f>
        <v>4.5359000000000003E-2</v>
      </c>
      <c r="F43" s="93">
        <f>D43/1020</f>
        <v>9.8039215686274508E-2</v>
      </c>
      <c r="G43" s="94">
        <f>F43*0.00045359</f>
        <v>4.4469607843137257E-5</v>
      </c>
      <c r="H43" s="93">
        <f>F43/10</f>
        <v>9.8039215686274508E-3</v>
      </c>
      <c r="I43" s="95">
        <f>H43*0.00045359</f>
        <v>4.4469607843137257E-6</v>
      </c>
      <c r="J43" s="50"/>
      <c r="K43" s="50"/>
      <c r="L43" s="50"/>
      <c r="M43" s="50"/>
    </row>
    <row r="44" spans="2:13" ht="20.25" customHeight="1" x14ac:dyDescent="0.45">
      <c r="B44" s="20" t="s">
        <v>475</v>
      </c>
      <c r="C44" s="91" t="s">
        <v>469</v>
      </c>
      <c r="D44" s="96">
        <v>50</v>
      </c>
      <c r="E44" s="97">
        <f>D44*0.00045359</f>
        <v>2.2679500000000002E-2</v>
      </c>
      <c r="F44" s="97">
        <f>D44/1020</f>
        <v>4.9019607843137254E-2</v>
      </c>
      <c r="G44" s="98">
        <f>F44*0.00045359</f>
        <v>2.2234803921568629E-5</v>
      </c>
      <c r="H44" s="97">
        <f>F44/10</f>
        <v>4.9019607843137254E-3</v>
      </c>
      <c r="I44" s="99">
        <f>H44*0.00045359</f>
        <v>2.2234803921568629E-6</v>
      </c>
      <c r="J44" s="50"/>
      <c r="K44" s="50"/>
      <c r="L44" s="50"/>
      <c r="M44" s="50"/>
    </row>
    <row r="45" spans="2:13" ht="33.5" thickBot="1" x14ac:dyDescent="0.5">
      <c r="B45" s="20" t="s">
        <v>476</v>
      </c>
      <c r="C45" s="109" t="s">
        <v>477</v>
      </c>
      <c r="D45" s="101">
        <v>32</v>
      </c>
      <c r="E45" s="102">
        <f>D45*0.00045359</f>
        <v>1.4514880000000001E-2</v>
      </c>
      <c r="F45" s="102">
        <f>D45/1020</f>
        <v>3.1372549019607843E-2</v>
      </c>
      <c r="G45" s="103">
        <f>F45*0.00045359</f>
        <v>1.4230274509803922E-5</v>
      </c>
      <c r="H45" s="102">
        <f>F45/10</f>
        <v>3.1372549019607842E-3</v>
      </c>
      <c r="I45" s="104">
        <f>H45*0.00045359</f>
        <v>1.4230274509803922E-6</v>
      </c>
      <c r="J45" s="50"/>
      <c r="K45" s="50"/>
      <c r="L45" s="50"/>
      <c r="M45" s="50"/>
    </row>
    <row r="46" spans="2:13" ht="20.25" customHeight="1" x14ac:dyDescent="0.35">
      <c r="B46" s="69"/>
      <c r="C46" s="105" t="s">
        <v>478</v>
      </c>
      <c r="D46" s="106"/>
      <c r="E46" s="107"/>
      <c r="F46" s="107"/>
      <c r="G46" s="107"/>
      <c r="H46" s="107"/>
      <c r="I46" s="108"/>
      <c r="J46" s="50"/>
      <c r="K46" s="50"/>
      <c r="L46" s="50"/>
      <c r="M46" s="50"/>
    </row>
    <row r="47" spans="2:13" ht="20.25" customHeight="1" x14ac:dyDescent="0.35">
      <c r="B47" s="69" t="s">
        <v>479</v>
      </c>
      <c r="C47" s="91" t="s">
        <v>474</v>
      </c>
      <c r="D47" s="92">
        <v>170</v>
      </c>
      <c r="E47" s="93">
        <f>D47*0.00045359</f>
        <v>7.7110300000000007E-2</v>
      </c>
      <c r="F47" s="93">
        <f>D47/1020</f>
        <v>0.16666666666666666</v>
      </c>
      <c r="G47" s="94">
        <f>F47*0.00045359</f>
        <v>7.5598333333333338E-5</v>
      </c>
      <c r="H47" s="93">
        <f>F47/10</f>
        <v>1.6666666666666666E-2</v>
      </c>
      <c r="I47" s="95">
        <f>H47*0.00045359</f>
        <v>7.5598333333333334E-6</v>
      </c>
      <c r="J47" s="50"/>
      <c r="K47" s="50"/>
      <c r="L47" s="50"/>
      <c r="M47" s="50"/>
    </row>
    <row r="48" spans="2:13" ht="20.25" customHeight="1" thickBot="1" x14ac:dyDescent="0.4">
      <c r="B48" s="20" t="s">
        <v>480</v>
      </c>
      <c r="C48" s="100" t="s">
        <v>471</v>
      </c>
      <c r="D48" s="110">
        <v>76</v>
      </c>
      <c r="E48" s="111">
        <f>D48*0.00045359</f>
        <v>3.4472840000000005E-2</v>
      </c>
      <c r="F48" s="111">
        <f>D48/1020</f>
        <v>7.4509803921568626E-2</v>
      </c>
      <c r="G48" s="112">
        <f>F48*0.00045359</f>
        <v>3.3796901960784313E-5</v>
      </c>
      <c r="H48" s="111">
        <f>F48/10</f>
        <v>7.4509803921568628E-3</v>
      </c>
      <c r="I48" s="113">
        <f>H48*0.00045359</f>
        <v>3.3796901960784315E-6</v>
      </c>
      <c r="J48" s="50"/>
      <c r="K48" s="50"/>
      <c r="L48" s="50"/>
      <c r="M48" s="50"/>
    </row>
    <row r="49" spans="3:13" ht="20.25" customHeight="1" thickBot="1" x14ac:dyDescent="0.4">
      <c r="C49" s="114" t="s">
        <v>481</v>
      </c>
      <c r="D49" s="115">
        <f>AVERAGE(D38:D41,D43:D45,D47:D48)</f>
        <v>126.44444444444444</v>
      </c>
      <c r="E49" s="116">
        <f t="shared" ref="E49:I49" si="2">AVERAGE(E38:E41,E43:E45,E47:E48)</f>
        <v>5.7353935555555555E-2</v>
      </c>
      <c r="F49" s="116">
        <f t="shared" si="2"/>
        <v>0.12396514161220044</v>
      </c>
      <c r="G49" s="117">
        <f t="shared" si="2"/>
        <v>5.6229348583877996E-5</v>
      </c>
      <c r="H49" s="116">
        <f>AVERAGE(H38:H41,H43:H45,H47:H48)</f>
        <v>1.2396514161220042E-2</v>
      </c>
      <c r="I49" s="118">
        <f t="shared" si="2"/>
        <v>5.6229348583878005E-6</v>
      </c>
      <c r="J49" s="50"/>
      <c r="K49" s="50"/>
      <c r="L49" s="50"/>
      <c r="M49" s="50"/>
    </row>
    <row r="50" spans="3:13" ht="20.25" customHeight="1" thickBot="1" x14ac:dyDescent="0.4">
      <c r="C50" s="81" t="s">
        <v>482</v>
      </c>
      <c r="D50" s="82"/>
      <c r="E50" s="82"/>
      <c r="F50" s="82"/>
      <c r="G50" s="82"/>
      <c r="H50" s="82"/>
      <c r="I50" s="83"/>
      <c r="J50" s="50"/>
      <c r="K50" s="50"/>
      <c r="L50" s="50"/>
      <c r="M50" s="50"/>
    </row>
    <row r="51" spans="3:13" ht="20.25" customHeight="1" x14ac:dyDescent="0.35">
      <c r="C51" s="119" t="s">
        <v>483</v>
      </c>
      <c r="D51" s="120" t="s">
        <v>484</v>
      </c>
      <c r="E51" s="120" t="s">
        <v>485</v>
      </c>
      <c r="F51" s="120" t="s">
        <v>486</v>
      </c>
      <c r="G51" s="120" t="s">
        <v>487</v>
      </c>
      <c r="H51" s="120" t="s">
        <v>488</v>
      </c>
      <c r="I51" s="121" t="s">
        <v>489</v>
      </c>
      <c r="J51" s="50"/>
      <c r="K51" s="50"/>
      <c r="L51" s="50"/>
      <c r="M51" s="50"/>
    </row>
    <row r="52" spans="3:13" ht="20.25" customHeight="1" x14ac:dyDescent="0.35">
      <c r="C52" s="122" t="s">
        <v>490</v>
      </c>
      <c r="D52" s="96">
        <v>7.6</v>
      </c>
      <c r="E52" s="97">
        <f>D52*0.00045359</f>
        <v>3.4472840000000001E-3</v>
      </c>
      <c r="F52" s="97">
        <f>D52/1020</f>
        <v>7.4509803921568628E-3</v>
      </c>
      <c r="G52" s="123">
        <f>F52*0.00045359</f>
        <v>3.3796901960784315E-6</v>
      </c>
      <c r="H52" s="124">
        <f>F52/10</f>
        <v>7.4509803921568628E-4</v>
      </c>
      <c r="I52" s="125">
        <f>H52*0.00045359</f>
        <v>3.3796901960784317E-7</v>
      </c>
      <c r="J52" s="50"/>
      <c r="K52" s="50"/>
      <c r="L52" s="50"/>
      <c r="M52" s="50"/>
    </row>
    <row r="53" spans="3:13" ht="20.25" customHeight="1" x14ac:dyDescent="0.35">
      <c r="C53" s="122" t="s">
        <v>491</v>
      </c>
      <c r="D53" s="96">
        <v>5.7</v>
      </c>
      <c r="E53" s="97">
        <f t="shared" ref="E53:E55" si="3">D53*0.00045359</f>
        <v>2.5854630000000001E-3</v>
      </c>
      <c r="F53" s="97">
        <f>D53/1020</f>
        <v>5.5882352941176473E-3</v>
      </c>
      <c r="G53" s="123">
        <f t="shared" ref="G53:G55" si="4">F53*0.00045359</f>
        <v>2.5347676470588238E-6</v>
      </c>
      <c r="H53" s="124">
        <f t="shared" ref="H53:H55" si="5">F53/10</f>
        <v>5.5882352941176471E-4</v>
      </c>
      <c r="I53" s="125">
        <f>H53*0.00045359</f>
        <v>2.5347676470588235E-7</v>
      </c>
      <c r="J53" s="50"/>
      <c r="K53" s="50"/>
      <c r="L53" s="50"/>
      <c r="M53" s="50"/>
    </row>
    <row r="54" spans="3:13" ht="20.25" customHeight="1" x14ac:dyDescent="0.35">
      <c r="C54" s="122" t="s">
        <v>492</v>
      </c>
      <c r="D54" s="96">
        <v>1.9</v>
      </c>
      <c r="E54" s="97">
        <f t="shared" si="3"/>
        <v>8.6182100000000003E-4</v>
      </c>
      <c r="F54" s="97">
        <f>D54/1020</f>
        <v>1.8627450980392157E-3</v>
      </c>
      <c r="G54" s="123">
        <f t="shared" si="4"/>
        <v>8.4492254901960787E-7</v>
      </c>
      <c r="H54" s="124">
        <f t="shared" si="5"/>
        <v>1.8627450980392157E-4</v>
      </c>
      <c r="I54" s="125">
        <f>H54*0.00045359</f>
        <v>8.4492254901960792E-8</v>
      </c>
      <c r="J54" s="50"/>
      <c r="K54" s="50"/>
      <c r="L54" s="50"/>
      <c r="M54" s="50"/>
    </row>
    <row r="55" spans="3:13" ht="20.25" customHeight="1" thickBot="1" x14ac:dyDescent="0.4">
      <c r="C55" s="126" t="s">
        <v>493</v>
      </c>
      <c r="D55" s="101">
        <v>8.1999999999999993</v>
      </c>
      <c r="E55" s="102">
        <f t="shared" si="3"/>
        <v>3.7194379999999998E-3</v>
      </c>
      <c r="F55" s="102">
        <f>D55/1020</f>
        <v>8.0392156862745083E-3</v>
      </c>
      <c r="G55" s="127">
        <f t="shared" si="4"/>
        <v>3.6465078431372544E-6</v>
      </c>
      <c r="H55" s="128">
        <f t="shared" si="5"/>
        <v>8.0392156862745087E-4</v>
      </c>
      <c r="I55" s="129">
        <f>H55*0.00045359</f>
        <v>3.6465078431372545E-7</v>
      </c>
      <c r="J55" s="50"/>
      <c r="K55" s="50"/>
      <c r="L55" s="50"/>
      <c r="M55" s="50"/>
    </row>
    <row r="56" spans="3:13" x14ac:dyDescent="0.35">
      <c r="C56" s="130" t="s">
        <v>494</v>
      </c>
      <c r="D56" s="131"/>
      <c r="E56" s="131"/>
      <c r="F56" s="131"/>
      <c r="G56" s="131"/>
      <c r="H56" s="131"/>
      <c r="I56" s="132"/>
      <c r="J56" s="50"/>
      <c r="K56" s="50"/>
      <c r="L56" s="50"/>
      <c r="M56" s="50"/>
    </row>
    <row r="57" spans="3:13" x14ac:dyDescent="0.35">
      <c r="C57" s="133" t="s">
        <v>495</v>
      </c>
      <c r="D57" s="134"/>
      <c r="E57" s="134"/>
      <c r="F57" s="134"/>
      <c r="G57" s="134"/>
      <c r="H57" s="134"/>
      <c r="I57" s="135"/>
      <c r="J57" s="50"/>
      <c r="K57" s="50"/>
      <c r="L57" s="50"/>
      <c r="M57" s="50"/>
    </row>
    <row r="58" spans="3:13" x14ac:dyDescent="0.35">
      <c r="C58" s="136" t="s">
        <v>496</v>
      </c>
      <c r="D58" s="137"/>
      <c r="E58" s="137"/>
      <c r="F58" s="137"/>
      <c r="G58" s="137"/>
      <c r="H58" s="137"/>
      <c r="I58" s="138"/>
      <c r="J58" s="50"/>
      <c r="K58" s="50"/>
      <c r="L58" s="50"/>
      <c r="M58" s="50"/>
    </row>
    <row r="59" spans="3:13" x14ac:dyDescent="0.35">
      <c r="C59" s="133" t="s">
        <v>497</v>
      </c>
      <c r="D59" s="134"/>
      <c r="E59" s="134"/>
      <c r="F59" s="134"/>
      <c r="G59" s="134"/>
      <c r="H59" s="134"/>
      <c r="I59" s="135"/>
      <c r="J59" s="50"/>
      <c r="K59" s="50"/>
      <c r="L59" s="50"/>
      <c r="M59" s="50"/>
    </row>
    <row r="60" spans="3:13" x14ac:dyDescent="0.35">
      <c r="C60" s="139" t="s">
        <v>498</v>
      </c>
      <c r="D60" s="140"/>
      <c r="E60" s="140"/>
      <c r="F60" s="140"/>
      <c r="G60" s="140"/>
      <c r="H60" s="140"/>
      <c r="I60" s="141"/>
      <c r="J60" s="50"/>
      <c r="K60" s="50"/>
      <c r="L60" s="50"/>
      <c r="M60" s="50"/>
    </row>
    <row r="61" spans="3:13" x14ac:dyDescent="0.35">
      <c r="C61" s="133" t="s">
        <v>499</v>
      </c>
      <c r="D61" s="134"/>
      <c r="E61" s="134"/>
      <c r="F61" s="134"/>
      <c r="G61" s="134"/>
      <c r="H61" s="134"/>
      <c r="I61" s="135"/>
      <c r="J61" s="50"/>
      <c r="K61" s="50"/>
      <c r="L61" s="50"/>
      <c r="M61" s="50"/>
    </row>
    <row r="62" spans="3:13" x14ac:dyDescent="0.35">
      <c r="C62" s="142" t="s">
        <v>500</v>
      </c>
      <c r="D62" s="143"/>
      <c r="E62" s="143"/>
      <c r="F62" s="143"/>
      <c r="G62" s="143"/>
      <c r="H62" s="143"/>
      <c r="I62" s="144"/>
      <c r="J62" s="50"/>
      <c r="K62" s="50"/>
      <c r="L62" s="50"/>
      <c r="M62" s="50"/>
    </row>
    <row r="63" spans="3:13" x14ac:dyDescent="0.35">
      <c r="C63" s="139" t="s">
        <v>501</v>
      </c>
      <c r="D63" s="140"/>
      <c r="E63" s="140"/>
      <c r="F63" s="140"/>
      <c r="G63" s="140"/>
      <c r="H63" s="140"/>
      <c r="I63" s="141"/>
      <c r="J63" s="50"/>
      <c r="K63" s="50"/>
      <c r="L63" s="50"/>
      <c r="M63" s="50"/>
    </row>
    <row r="64" spans="3:13" x14ac:dyDescent="0.35">
      <c r="C64" s="133" t="s">
        <v>502</v>
      </c>
      <c r="D64" s="134"/>
      <c r="E64" s="134"/>
      <c r="F64" s="134"/>
      <c r="G64" s="134"/>
      <c r="H64" s="134"/>
      <c r="I64" s="135"/>
      <c r="J64" s="50"/>
      <c r="K64" s="50"/>
      <c r="L64" s="50"/>
      <c r="M64" s="50"/>
    </row>
    <row r="65" spans="3:13" x14ac:dyDescent="0.35">
      <c r="C65" s="139" t="s">
        <v>503</v>
      </c>
      <c r="D65" s="140"/>
      <c r="E65" s="140"/>
      <c r="F65" s="140"/>
      <c r="G65" s="140"/>
      <c r="H65" s="140"/>
      <c r="I65" s="141"/>
      <c r="J65" s="50"/>
      <c r="K65" s="50"/>
      <c r="L65" s="50"/>
      <c r="M65" s="50"/>
    </row>
    <row r="66" spans="3:13" x14ac:dyDescent="0.35">
      <c r="C66" s="133" t="s">
        <v>504</v>
      </c>
      <c r="D66" s="134"/>
      <c r="E66" s="134"/>
      <c r="F66" s="134"/>
      <c r="G66" s="134"/>
      <c r="H66" s="134"/>
      <c r="I66" s="135"/>
      <c r="J66" s="50"/>
      <c r="K66" s="50"/>
      <c r="L66" s="50"/>
      <c r="M66" s="50"/>
    </row>
    <row r="67" spans="3:13" x14ac:dyDescent="0.35">
      <c r="C67" s="133" t="s">
        <v>505</v>
      </c>
      <c r="D67" s="134"/>
      <c r="E67" s="134"/>
      <c r="F67" s="134"/>
      <c r="G67" s="134"/>
      <c r="H67" s="134"/>
      <c r="I67" s="135"/>
      <c r="J67" s="50"/>
      <c r="K67" s="50"/>
      <c r="L67" s="50"/>
      <c r="M67" s="50"/>
    </row>
    <row r="68" spans="3:13" x14ac:dyDescent="0.35">
      <c r="C68" s="139" t="s">
        <v>506</v>
      </c>
      <c r="D68" s="140"/>
      <c r="E68" s="140"/>
      <c r="F68" s="140"/>
      <c r="G68" s="140"/>
      <c r="H68" s="140"/>
      <c r="I68" s="141"/>
      <c r="J68" s="50"/>
      <c r="K68" s="50"/>
      <c r="L68" s="50"/>
      <c r="M68" s="50"/>
    </row>
    <row r="69" spans="3:13" ht="20.149999999999999" customHeight="1" thickBot="1" x14ac:dyDescent="0.4">
      <c r="C69" s="145" t="s">
        <v>507</v>
      </c>
      <c r="D69" s="146"/>
      <c r="E69" s="146"/>
      <c r="F69" s="146"/>
      <c r="G69" s="146"/>
      <c r="H69" s="146"/>
      <c r="I69" s="147"/>
      <c r="J69" s="50"/>
      <c r="K69" s="50"/>
      <c r="L69" s="50"/>
      <c r="M69" s="50"/>
    </row>
    <row r="70" spans="3:13" x14ac:dyDescent="0.35">
      <c r="C70" s="148" t="s">
        <v>445</v>
      </c>
      <c r="D70" s="149"/>
      <c r="E70" s="149"/>
      <c r="F70" s="149"/>
      <c r="G70" s="149"/>
      <c r="H70" s="149"/>
      <c r="I70" s="150"/>
      <c r="J70" s="50"/>
      <c r="K70" s="50"/>
      <c r="L70" s="50"/>
      <c r="M70" s="50"/>
    </row>
    <row r="71" spans="3:13" x14ac:dyDescent="0.35">
      <c r="C71" s="151" t="s">
        <v>508</v>
      </c>
      <c r="D71" s="74"/>
      <c r="E71" s="74"/>
      <c r="F71" s="74"/>
      <c r="G71" s="74"/>
      <c r="H71" s="74"/>
      <c r="I71" s="152"/>
      <c r="J71" s="50"/>
      <c r="K71" s="50"/>
      <c r="L71" s="50"/>
      <c r="M71" s="50"/>
    </row>
    <row r="72" spans="3:13" x14ac:dyDescent="0.35">
      <c r="C72" s="151" t="s">
        <v>509</v>
      </c>
      <c r="I72" s="73"/>
      <c r="J72" s="153"/>
      <c r="K72" s="153"/>
      <c r="L72" s="153"/>
      <c r="M72" s="153"/>
    </row>
    <row r="73" spans="3:13" x14ac:dyDescent="0.35">
      <c r="C73" s="154" t="s">
        <v>510</v>
      </c>
      <c r="E73" s="153"/>
      <c r="I73" s="73"/>
      <c r="J73" s="153"/>
      <c r="K73" s="153"/>
      <c r="L73" s="153"/>
      <c r="M73" s="153"/>
    </row>
    <row r="74" spans="3:13" ht="6.75" customHeight="1" x14ac:dyDescent="0.35">
      <c r="C74" s="151"/>
      <c r="D74" s="155"/>
      <c r="E74" s="74"/>
      <c r="F74" s="74"/>
      <c r="G74" s="74"/>
      <c r="H74" s="74"/>
      <c r="I74" s="152"/>
      <c r="J74" s="50"/>
      <c r="K74" s="50"/>
      <c r="L74" s="50"/>
      <c r="M74" s="50"/>
    </row>
    <row r="75" spans="3:13" x14ac:dyDescent="0.35">
      <c r="C75" s="62" t="s">
        <v>511</v>
      </c>
      <c r="D75" s="20"/>
      <c r="E75" s="20"/>
      <c r="F75" s="20"/>
      <c r="G75" s="20"/>
      <c r="H75" s="20"/>
      <c r="I75" s="152"/>
      <c r="J75" s="50"/>
      <c r="K75" s="50"/>
      <c r="L75" s="50"/>
      <c r="M75" s="50"/>
    </row>
    <row r="76" spans="3:13" x14ac:dyDescent="0.35">
      <c r="C76" s="156" t="s">
        <v>512</v>
      </c>
      <c r="D76" s="65"/>
      <c r="E76" s="20"/>
      <c r="F76" s="20"/>
      <c r="G76" s="20"/>
      <c r="H76" s="20"/>
      <c r="I76" s="152"/>
      <c r="J76" s="50"/>
      <c r="K76" s="50"/>
      <c r="L76" s="50"/>
      <c r="M76" s="50"/>
    </row>
    <row r="77" spans="3:13" ht="6.75" customHeight="1" x14ac:dyDescent="0.35">
      <c r="C77" s="62"/>
      <c r="D77" s="20"/>
      <c r="E77" s="20"/>
      <c r="F77" s="20"/>
      <c r="G77" s="20"/>
      <c r="H77" s="20"/>
      <c r="I77" s="152"/>
      <c r="J77" s="50"/>
      <c r="K77" s="50"/>
      <c r="L77" s="50"/>
      <c r="M77" s="50"/>
    </row>
    <row r="78" spans="3:13" x14ac:dyDescent="0.35">
      <c r="C78" s="62" t="s">
        <v>513</v>
      </c>
      <c r="D78" s="20"/>
      <c r="E78" s="20"/>
      <c r="F78" s="20"/>
      <c r="G78" s="20"/>
      <c r="H78" s="20"/>
      <c r="I78" s="152"/>
      <c r="J78" s="50"/>
      <c r="K78" s="50"/>
      <c r="L78" s="50"/>
      <c r="M78" s="50"/>
    </row>
    <row r="79" spans="3:13" ht="16" thickBot="1" x14ac:dyDescent="0.4">
      <c r="C79" s="157" t="s">
        <v>514</v>
      </c>
      <c r="D79" s="158"/>
      <c r="E79" s="159"/>
      <c r="F79" s="159"/>
      <c r="G79" s="159"/>
      <c r="H79" s="159"/>
      <c r="I79" s="160"/>
      <c r="J79" s="50"/>
      <c r="K79" s="50"/>
      <c r="L79" s="50"/>
      <c r="M79" s="50"/>
    </row>
    <row r="80" spans="3:13" x14ac:dyDescent="0.35">
      <c r="C80" s="161"/>
      <c r="D80" s="161"/>
      <c r="E80" s="161"/>
      <c r="F80" s="161"/>
      <c r="G80" s="161"/>
      <c r="H80" s="161"/>
      <c r="I80" s="161"/>
      <c r="J80" s="50"/>
      <c r="K80" s="50"/>
      <c r="L80" s="50"/>
      <c r="M80" s="50"/>
    </row>
    <row r="81" spans="3:13" ht="16" thickBot="1" x14ac:dyDescent="0.4">
      <c r="C81" s="162"/>
      <c r="D81" s="162"/>
      <c r="E81" s="162"/>
      <c r="F81" s="162"/>
      <c r="G81" s="162"/>
      <c r="H81" s="50"/>
      <c r="I81" s="50"/>
      <c r="J81" s="50"/>
      <c r="K81" s="50"/>
      <c r="L81" s="50"/>
      <c r="M81" s="50"/>
    </row>
    <row r="82" spans="3:13" ht="20.25" customHeight="1" thickBot="1" x14ac:dyDescent="0.4">
      <c r="C82" s="163" t="s">
        <v>515</v>
      </c>
      <c r="D82" s="164"/>
      <c r="E82" s="164"/>
      <c r="F82" s="164"/>
      <c r="G82" s="165"/>
      <c r="H82" s="50"/>
      <c r="I82" s="50"/>
      <c r="J82" s="50"/>
      <c r="K82" s="50"/>
      <c r="L82" s="50"/>
      <c r="M82" s="50"/>
    </row>
    <row r="83" spans="3:13" ht="20.25" customHeight="1" x14ac:dyDescent="0.35">
      <c r="C83" s="119" t="s">
        <v>483</v>
      </c>
      <c r="D83" s="120" t="s">
        <v>516</v>
      </c>
      <c r="E83" s="120" t="s">
        <v>517</v>
      </c>
      <c r="F83" s="120" t="s">
        <v>443</v>
      </c>
      <c r="G83" s="121" t="s">
        <v>444</v>
      </c>
      <c r="H83" s="50"/>
      <c r="I83" s="50"/>
      <c r="J83" s="50"/>
      <c r="K83" s="50"/>
      <c r="L83" s="50"/>
      <c r="M83" s="50"/>
    </row>
    <row r="84" spans="3:13" ht="20.25" customHeight="1" x14ac:dyDescent="0.35">
      <c r="C84" s="166" t="s">
        <v>518</v>
      </c>
      <c r="D84" s="98">
        <v>7.2689081737967529E-6</v>
      </c>
      <c r="E84" s="167">
        <v>7.268908173796753E-9</v>
      </c>
      <c r="F84" s="97">
        <v>1.6025180338115796E-2</v>
      </c>
      <c r="G84" s="99">
        <v>1.6025180338115795E-5</v>
      </c>
      <c r="H84" s="50"/>
      <c r="I84" s="50"/>
      <c r="J84" s="50"/>
      <c r="K84" s="50"/>
      <c r="L84" s="50"/>
      <c r="M84" s="50"/>
    </row>
    <row r="85" spans="3:13" ht="20.25" customHeight="1" x14ac:dyDescent="0.35">
      <c r="C85" s="166" t="s">
        <v>519</v>
      </c>
      <c r="D85" s="98">
        <v>4.4267827637501882E-5</v>
      </c>
      <c r="E85" s="167">
        <v>4.4267827637501882E-8</v>
      </c>
      <c r="F85" s="97">
        <v>9.7593738166189395E-2</v>
      </c>
      <c r="G85" s="99">
        <v>9.75937381661894E-5</v>
      </c>
      <c r="H85" s="50"/>
      <c r="I85" s="50"/>
      <c r="J85" s="50"/>
      <c r="K85" s="50"/>
      <c r="L85" s="50"/>
      <c r="M85" s="50"/>
    </row>
    <row r="86" spans="3:13" ht="20.25" customHeight="1" x14ac:dyDescent="0.35">
      <c r="C86" s="166" t="s">
        <v>520</v>
      </c>
      <c r="D86" s="98">
        <v>1.1761128797019077E-5</v>
      </c>
      <c r="E86" s="167">
        <v>1.1761128797019078E-8</v>
      </c>
      <c r="F86" s="97">
        <v>2.5928819768484195E-2</v>
      </c>
      <c r="G86" s="99">
        <v>2.5928819768484197E-5</v>
      </c>
      <c r="H86" s="50"/>
      <c r="I86" s="50"/>
      <c r="J86" s="50"/>
      <c r="K86" s="50"/>
      <c r="L86" s="50"/>
      <c r="M86" s="50"/>
    </row>
    <row r="87" spans="3:13" ht="20.25" customHeight="1" x14ac:dyDescent="0.35">
      <c r="C87" s="166" t="s">
        <v>521</v>
      </c>
      <c r="D87" s="98">
        <v>1.1283609281952136E-5</v>
      </c>
      <c r="E87" s="167">
        <v>1.1283609281952137E-8</v>
      </c>
      <c r="F87" s="97">
        <v>2.4876070695177319E-2</v>
      </c>
      <c r="G87" s="99">
        <v>2.4876070695177319E-5</v>
      </c>
      <c r="H87" s="50"/>
      <c r="I87" s="50"/>
      <c r="J87" s="50"/>
      <c r="K87" s="50"/>
      <c r="L87" s="50"/>
      <c r="M87" s="50"/>
    </row>
    <row r="88" spans="3:13" ht="20.25" customHeight="1" thickBot="1" x14ac:dyDescent="0.4">
      <c r="C88" s="168" t="s">
        <v>522</v>
      </c>
      <c r="D88" s="112">
        <v>1.066460250316166E-5</v>
      </c>
      <c r="E88" s="169">
        <v>1.066460250316166E-8</v>
      </c>
      <c r="F88" s="111">
        <v>2.3511395970520259E-2</v>
      </c>
      <c r="G88" s="113">
        <v>2.3511395970520257E-5</v>
      </c>
      <c r="H88" s="50"/>
      <c r="I88" s="50"/>
      <c r="J88" s="50"/>
      <c r="K88" s="50"/>
      <c r="L88" s="50"/>
      <c r="M88" s="50"/>
    </row>
    <row r="89" spans="3:13" ht="20.25" customHeight="1" x14ac:dyDescent="0.35">
      <c r="C89" s="55" t="s">
        <v>445</v>
      </c>
      <c r="D89" s="56"/>
      <c r="E89" s="56"/>
      <c r="F89" s="56"/>
      <c r="G89" s="56"/>
      <c r="H89" s="56"/>
      <c r="I89" s="57"/>
      <c r="J89" s="50"/>
      <c r="K89" s="50"/>
      <c r="L89" s="50"/>
      <c r="M89" s="50"/>
    </row>
    <row r="90" spans="3:13" ht="15.75" customHeight="1" x14ac:dyDescent="0.35">
      <c r="C90" s="58" t="s">
        <v>523</v>
      </c>
      <c r="D90" s="170"/>
      <c r="E90" s="170"/>
      <c r="F90" s="170"/>
      <c r="G90" s="170"/>
      <c r="H90" s="170"/>
      <c r="I90" s="171"/>
      <c r="J90" s="61"/>
      <c r="K90" s="61"/>
      <c r="L90" s="61"/>
      <c r="M90" s="50"/>
    </row>
    <row r="91" spans="3:13" x14ac:dyDescent="0.35">
      <c r="C91" s="62" t="s">
        <v>524</v>
      </c>
      <c r="D91" s="59"/>
      <c r="E91" s="59"/>
      <c r="F91" s="59"/>
      <c r="G91" s="59"/>
      <c r="H91" s="59"/>
      <c r="I91" s="60"/>
      <c r="J91" s="61"/>
      <c r="K91" s="61"/>
      <c r="L91" s="61"/>
      <c r="M91" s="50"/>
    </row>
    <row r="92" spans="3:13" x14ac:dyDescent="0.35">
      <c r="C92" s="58" t="s">
        <v>525</v>
      </c>
      <c r="D92" s="59"/>
      <c r="E92" s="59"/>
      <c r="F92" s="59"/>
      <c r="G92" s="59"/>
      <c r="H92" s="59"/>
      <c r="I92" s="60"/>
      <c r="J92" s="61"/>
      <c r="K92" s="61"/>
      <c r="L92" s="61"/>
      <c r="M92" s="50"/>
    </row>
    <row r="93" spans="3:13" ht="15.75" customHeight="1" x14ac:dyDescent="0.35">
      <c r="C93" s="64" t="s">
        <v>526</v>
      </c>
      <c r="D93" s="65"/>
      <c r="E93" s="65"/>
      <c r="F93" s="65"/>
      <c r="G93" s="65"/>
      <c r="H93" s="65"/>
      <c r="I93" s="66"/>
      <c r="J93" s="20"/>
      <c r="K93" s="20"/>
      <c r="L93" s="20"/>
      <c r="M93" s="50"/>
    </row>
    <row r="94" spans="3:13" ht="6.75" customHeight="1" x14ac:dyDescent="0.35">
      <c r="C94" s="172"/>
      <c r="D94" s="20"/>
      <c r="E94" s="20"/>
      <c r="F94" s="20"/>
      <c r="G94" s="20"/>
      <c r="H94" s="20"/>
      <c r="I94" s="69"/>
      <c r="J94" s="20"/>
      <c r="K94" s="20"/>
      <c r="L94" s="20"/>
      <c r="M94" s="50"/>
    </row>
    <row r="95" spans="3:13" ht="15.75" customHeight="1" x14ac:dyDescent="0.35">
      <c r="C95" s="62" t="s">
        <v>527</v>
      </c>
      <c r="D95" s="20"/>
      <c r="E95" s="20"/>
      <c r="F95" s="20"/>
      <c r="G95" s="20"/>
      <c r="H95" s="20"/>
      <c r="I95" s="69"/>
      <c r="J95" s="20"/>
      <c r="K95" s="20"/>
      <c r="L95" s="20"/>
      <c r="M95" s="50"/>
    </row>
    <row r="96" spans="3:13" ht="16" thickBot="1" x14ac:dyDescent="0.4">
      <c r="C96" s="173" t="s">
        <v>451</v>
      </c>
      <c r="D96" s="159"/>
      <c r="E96" s="159"/>
      <c r="F96" s="159"/>
      <c r="G96" s="159"/>
      <c r="H96" s="159"/>
      <c r="I96" s="174"/>
      <c r="J96" s="20"/>
      <c r="K96" s="20"/>
      <c r="L96" s="20"/>
      <c r="M96" s="50"/>
    </row>
    <row r="97" spans="3:13" x14ac:dyDescent="0.35">
      <c r="C97" s="175"/>
      <c r="D97" s="176"/>
      <c r="E97" s="177"/>
      <c r="F97" s="178"/>
      <c r="G97" s="176"/>
      <c r="H97" s="50"/>
      <c r="I97" s="50"/>
      <c r="J97" s="50"/>
      <c r="K97" s="50"/>
      <c r="L97" s="50"/>
      <c r="M97" s="50"/>
    </row>
    <row r="98" spans="3:13" ht="16" thickBot="1" x14ac:dyDescent="0.4">
      <c r="C98" s="20"/>
      <c r="D98" s="20"/>
      <c r="E98" s="20"/>
      <c r="F98" s="20"/>
      <c r="G98" s="20"/>
      <c r="H98" s="50"/>
      <c r="I98" s="50"/>
      <c r="J98" s="50"/>
      <c r="K98" s="50"/>
      <c r="L98" s="50"/>
      <c r="M98" s="50"/>
    </row>
    <row r="99" spans="3:13" s="20" customFormat="1" ht="15" customHeight="1" thickBot="1" x14ac:dyDescent="0.4">
      <c r="C99" s="179" t="s">
        <v>528</v>
      </c>
      <c r="D99" s="180"/>
      <c r="E99" s="180"/>
      <c r="F99" s="180"/>
      <c r="G99" s="180"/>
      <c r="H99" s="180"/>
      <c r="I99" s="180"/>
      <c r="J99" s="181"/>
      <c r="K99" s="50"/>
      <c r="L99" s="50"/>
      <c r="M99" s="50"/>
    </row>
    <row r="100" spans="3:13" s="20" customFormat="1" ht="33.75" customHeight="1" x14ac:dyDescent="0.35">
      <c r="C100" s="182"/>
      <c r="D100" s="183" t="s">
        <v>529</v>
      </c>
      <c r="E100" s="184" t="s">
        <v>530</v>
      </c>
      <c r="F100" s="185" t="s">
        <v>445</v>
      </c>
      <c r="G100" s="186"/>
      <c r="H100" s="186"/>
      <c r="I100" s="186"/>
      <c r="J100" s="187"/>
      <c r="K100" s="50"/>
      <c r="L100" s="50"/>
      <c r="M100" s="50"/>
    </row>
    <row r="101" spans="3:13" s="20" customFormat="1" ht="17.5" x14ac:dyDescent="0.45">
      <c r="C101" s="188" t="s">
        <v>531</v>
      </c>
      <c r="D101" s="189">
        <v>3327.7550000000001</v>
      </c>
      <c r="E101" s="190" t="s">
        <v>532</v>
      </c>
      <c r="F101" s="191" t="s">
        <v>533</v>
      </c>
      <c r="G101" s="192"/>
      <c r="H101" s="192"/>
      <c r="I101" s="192"/>
      <c r="J101" s="193"/>
      <c r="K101" s="50"/>
      <c r="L101" s="50"/>
      <c r="M101" s="50"/>
    </row>
    <row r="102" spans="3:13" s="20" customFormat="1" ht="17.5" x14ac:dyDescent="0.45">
      <c r="C102" s="188" t="s">
        <v>534</v>
      </c>
      <c r="D102" s="189">
        <v>1810</v>
      </c>
      <c r="E102" s="190" t="s">
        <v>532</v>
      </c>
      <c r="F102" s="194" t="s">
        <v>535</v>
      </c>
      <c r="G102" s="195"/>
      <c r="H102" s="195"/>
      <c r="I102" s="195"/>
      <c r="J102" s="196"/>
      <c r="K102" s="50"/>
      <c r="L102" s="50"/>
      <c r="M102" s="50"/>
    </row>
    <row r="103" spans="3:13" s="20" customFormat="1" ht="17.5" x14ac:dyDescent="0.45">
      <c r="C103" s="188" t="s">
        <v>536</v>
      </c>
      <c r="D103" s="189">
        <v>3</v>
      </c>
      <c r="E103" s="190" t="s">
        <v>532</v>
      </c>
      <c r="F103" s="194" t="s">
        <v>535</v>
      </c>
      <c r="G103" s="195"/>
      <c r="H103" s="195"/>
      <c r="I103" s="195"/>
      <c r="J103" s="196"/>
      <c r="K103" s="50"/>
      <c r="L103" s="50"/>
      <c r="M103" s="50"/>
    </row>
    <row r="104" spans="3:13" s="20" customFormat="1" ht="17.5" x14ac:dyDescent="0.45">
      <c r="C104" s="188" t="s">
        <v>537</v>
      </c>
      <c r="D104" s="189">
        <v>3922</v>
      </c>
      <c r="E104" s="190" t="s">
        <v>532</v>
      </c>
      <c r="F104" s="194" t="s">
        <v>535</v>
      </c>
      <c r="G104" s="195"/>
      <c r="H104" s="195"/>
      <c r="I104" s="195"/>
      <c r="J104" s="196"/>
      <c r="K104" s="50"/>
      <c r="L104" s="50"/>
      <c r="M104" s="50"/>
    </row>
    <row r="105" spans="3:13" s="20" customFormat="1" ht="17.5" x14ac:dyDescent="0.45">
      <c r="C105" s="188" t="s">
        <v>538</v>
      </c>
      <c r="D105" s="189">
        <v>1386</v>
      </c>
      <c r="E105" s="190" t="s">
        <v>532</v>
      </c>
      <c r="F105" s="194" t="s">
        <v>535</v>
      </c>
      <c r="G105" s="195"/>
      <c r="H105" s="195"/>
      <c r="I105" s="195"/>
      <c r="J105" s="196"/>
      <c r="K105" s="50"/>
      <c r="L105" s="50"/>
      <c r="M105" s="50"/>
    </row>
    <row r="106" spans="3:13" s="20" customFormat="1" ht="17.5" x14ac:dyDescent="0.45">
      <c r="C106" s="188" t="s">
        <v>539</v>
      </c>
      <c r="D106" s="189">
        <v>1396</v>
      </c>
      <c r="E106" s="190" t="s">
        <v>532</v>
      </c>
      <c r="F106" s="194" t="s">
        <v>535</v>
      </c>
      <c r="G106" s="192"/>
      <c r="H106" s="192"/>
      <c r="I106" s="192"/>
      <c r="J106" s="193"/>
      <c r="K106" s="50"/>
      <c r="L106" s="50"/>
      <c r="M106" s="50"/>
    </row>
    <row r="107" spans="3:13" s="20" customFormat="1" ht="17.5" x14ac:dyDescent="0.45">
      <c r="C107" s="188" t="s">
        <v>540</v>
      </c>
      <c r="D107" s="189">
        <v>3985</v>
      </c>
      <c r="E107" s="190" t="s">
        <v>532</v>
      </c>
      <c r="F107" s="194" t="s">
        <v>535</v>
      </c>
      <c r="G107" s="195"/>
      <c r="H107" s="195"/>
      <c r="I107" s="195"/>
      <c r="J107" s="196"/>
      <c r="K107" s="50"/>
      <c r="L107" s="50"/>
      <c r="M107" s="50"/>
    </row>
    <row r="108" spans="3:13" s="20" customFormat="1" ht="17.5" x14ac:dyDescent="0.45">
      <c r="C108" s="188" t="s">
        <v>541</v>
      </c>
      <c r="D108" s="189">
        <v>0</v>
      </c>
      <c r="E108" s="190" t="s">
        <v>532</v>
      </c>
      <c r="F108" s="194" t="s">
        <v>535</v>
      </c>
      <c r="G108" s="195"/>
      <c r="H108" s="195"/>
      <c r="I108" s="195"/>
      <c r="J108" s="196"/>
      <c r="K108" s="50"/>
      <c r="L108" s="50"/>
      <c r="M108" s="50"/>
    </row>
    <row r="109" spans="3:13" s="20" customFormat="1" ht="17.5" x14ac:dyDescent="0.45">
      <c r="C109" s="188" t="s">
        <v>542</v>
      </c>
      <c r="D109" s="189">
        <v>0</v>
      </c>
      <c r="E109" s="190" t="s">
        <v>532</v>
      </c>
      <c r="F109" s="194" t="s">
        <v>543</v>
      </c>
      <c r="G109" s="195"/>
      <c r="H109" s="195"/>
      <c r="I109" s="195"/>
      <c r="J109" s="196"/>
      <c r="K109" s="50"/>
      <c r="L109" s="50"/>
      <c r="M109" s="50"/>
    </row>
    <row r="110" spans="3:13" s="20" customFormat="1" ht="17.5" x14ac:dyDescent="0.45">
      <c r="C110" s="188" t="s">
        <v>544</v>
      </c>
      <c r="D110" s="189">
        <v>0</v>
      </c>
      <c r="E110" s="190" t="s">
        <v>532</v>
      </c>
      <c r="F110" s="194" t="s">
        <v>543</v>
      </c>
      <c r="G110" s="195"/>
      <c r="H110" s="195"/>
      <c r="I110" s="195"/>
      <c r="J110" s="196"/>
      <c r="K110" s="50"/>
      <c r="L110" s="50"/>
      <c r="M110" s="50"/>
    </row>
    <row r="111" spans="3:13" s="20" customFormat="1" ht="17.5" x14ac:dyDescent="0.45">
      <c r="C111" s="188" t="s">
        <v>545</v>
      </c>
      <c r="D111" s="189">
        <v>1</v>
      </c>
      <c r="E111" s="190" t="s">
        <v>532</v>
      </c>
      <c r="F111" s="194" t="s">
        <v>535</v>
      </c>
      <c r="G111" s="195"/>
      <c r="H111" s="195"/>
      <c r="I111" s="195"/>
      <c r="J111" s="196"/>
      <c r="K111" s="50"/>
      <c r="L111" s="50"/>
      <c r="M111" s="50"/>
    </row>
    <row r="112" spans="3:13" s="20" customFormat="1" ht="17.5" x14ac:dyDescent="0.45">
      <c r="C112" s="188" t="s">
        <v>546</v>
      </c>
      <c r="D112" s="189">
        <v>4750</v>
      </c>
      <c r="E112" s="190" t="s">
        <v>532</v>
      </c>
      <c r="F112" s="194" t="s">
        <v>543</v>
      </c>
      <c r="G112" s="195"/>
      <c r="H112" s="195"/>
      <c r="I112" s="195"/>
      <c r="J112" s="196"/>
      <c r="K112" s="50"/>
      <c r="L112" s="50"/>
      <c r="M112" s="50"/>
    </row>
    <row r="113" spans="3:13" s="20" customFormat="1" ht="17.5" x14ac:dyDescent="0.45">
      <c r="C113" s="188" t="s">
        <v>547</v>
      </c>
      <c r="D113" s="189">
        <v>10900</v>
      </c>
      <c r="E113" s="190" t="s">
        <v>532</v>
      </c>
      <c r="F113" s="194" t="s">
        <v>535</v>
      </c>
      <c r="G113" s="195"/>
      <c r="H113" s="195"/>
      <c r="I113" s="195"/>
      <c r="J113" s="196"/>
      <c r="K113" s="50"/>
      <c r="L113" s="50"/>
      <c r="M113" s="50"/>
    </row>
    <row r="114" spans="3:13" s="20" customFormat="1" ht="17.5" x14ac:dyDescent="0.45">
      <c r="C114" s="188" t="s">
        <v>548</v>
      </c>
      <c r="D114" s="189">
        <v>14400</v>
      </c>
      <c r="E114" s="190" t="s">
        <v>532</v>
      </c>
      <c r="F114" s="194" t="s">
        <v>543</v>
      </c>
      <c r="G114" s="195"/>
      <c r="H114" s="195"/>
      <c r="I114" s="195"/>
      <c r="J114" s="196"/>
      <c r="K114" s="50"/>
      <c r="L114" s="50"/>
      <c r="M114" s="50"/>
    </row>
    <row r="115" spans="3:13" s="20" customFormat="1" ht="17.5" x14ac:dyDescent="0.45">
      <c r="C115" s="188" t="s">
        <v>549</v>
      </c>
      <c r="D115" s="189">
        <v>7140</v>
      </c>
      <c r="E115" s="190" t="s">
        <v>532</v>
      </c>
      <c r="F115" s="194" t="s">
        <v>543</v>
      </c>
      <c r="G115" s="195"/>
      <c r="H115" s="195"/>
      <c r="I115" s="195"/>
      <c r="J115" s="196"/>
      <c r="K115" s="50"/>
      <c r="L115" s="50"/>
      <c r="M115" s="50"/>
    </row>
    <row r="116" spans="3:13" s="20" customFormat="1" ht="17.5" x14ac:dyDescent="0.45">
      <c r="C116" s="188" t="s">
        <v>550</v>
      </c>
      <c r="D116" s="189">
        <v>7390</v>
      </c>
      <c r="E116" s="190" t="s">
        <v>532</v>
      </c>
      <c r="F116" s="194" t="s">
        <v>543</v>
      </c>
      <c r="G116" s="195"/>
      <c r="H116" s="195"/>
      <c r="I116" s="195"/>
      <c r="J116" s="196"/>
      <c r="K116" s="50"/>
      <c r="L116" s="50"/>
      <c r="M116" s="50"/>
    </row>
    <row r="117" spans="3:13" s="20" customFormat="1" ht="17.5" x14ac:dyDescent="0.45">
      <c r="C117" s="188" t="s">
        <v>551</v>
      </c>
      <c r="D117" s="189">
        <v>14800</v>
      </c>
      <c r="E117" s="190" t="s">
        <v>532</v>
      </c>
      <c r="F117" s="191" t="s">
        <v>543</v>
      </c>
      <c r="G117" s="195"/>
      <c r="H117" s="195"/>
      <c r="I117" s="195"/>
      <c r="J117" s="196"/>
      <c r="K117" s="50"/>
      <c r="L117" s="50"/>
      <c r="M117" s="50"/>
    </row>
    <row r="118" spans="3:13" s="20" customFormat="1" ht="17.5" x14ac:dyDescent="0.45">
      <c r="C118" s="188" t="s">
        <v>552</v>
      </c>
      <c r="D118" s="189">
        <v>675</v>
      </c>
      <c r="E118" s="190" t="s">
        <v>532</v>
      </c>
      <c r="F118" s="194" t="s">
        <v>543</v>
      </c>
      <c r="G118" s="195"/>
      <c r="H118" s="195"/>
      <c r="I118" s="195"/>
      <c r="J118" s="196"/>
      <c r="K118" s="50"/>
      <c r="L118" s="50"/>
      <c r="M118" s="50"/>
    </row>
    <row r="119" spans="3:13" s="20" customFormat="1" ht="17.5" x14ac:dyDescent="0.45">
      <c r="C119" s="188" t="s">
        <v>553</v>
      </c>
      <c r="D119" s="189">
        <v>6130</v>
      </c>
      <c r="E119" s="190" t="s">
        <v>532</v>
      </c>
      <c r="F119" s="194" t="s">
        <v>543</v>
      </c>
      <c r="G119" s="195"/>
      <c r="H119" s="195"/>
      <c r="I119" s="195"/>
      <c r="J119" s="196"/>
      <c r="K119" s="50"/>
      <c r="L119" s="50"/>
      <c r="M119" s="50"/>
    </row>
    <row r="120" spans="3:13" s="20" customFormat="1" ht="17.5" x14ac:dyDescent="0.45">
      <c r="C120" s="188" t="s">
        <v>554</v>
      </c>
      <c r="D120" s="189">
        <v>10000</v>
      </c>
      <c r="E120" s="190" t="s">
        <v>532</v>
      </c>
      <c r="F120" s="194" t="s">
        <v>543</v>
      </c>
      <c r="G120" s="195"/>
      <c r="H120" s="195"/>
      <c r="I120" s="195"/>
      <c r="J120" s="196"/>
      <c r="K120" s="50"/>
      <c r="L120" s="50"/>
      <c r="M120" s="50"/>
    </row>
    <row r="121" spans="3:13" s="20" customFormat="1" ht="17.5" x14ac:dyDescent="0.45">
      <c r="C121" s="188" t="s">
        <v>555</v>
      </c>
      <c r="D121" s="189">
        <v>7370</v>
      </c>
      <c r="E121" s="190" t="s">
        <v>532</v>
      </c>
      <c r="F121" s="194" t="s">
        <v>543</v>
      </c>
      <c r="G121" s="195"/>
      <c r="H121" s="195"/>
      <c r="I121" s="195"/>
      <c r="J121" s="196"/>
      <c r="K121" s="50"/>
      <c r="L121" s="50"/>
      <c r="M121" s="50"/>
    </row>
    <row r="122" spans="3:13" s="20" customFormat="1" ht="17.5" x14ac:dyDescent="0.45">
      <c r="C122" s="188" t="s">
        <v>556</v>
      </c>
      <c r="D122" s="189">
        <v>12200</v>
      </c>
      <c r="E122" s="190" t="s">
        <v>532</v>
      </c>
      <c r="F122" s="194" t="s">
        <v>543</v>
      </c>
      <c r="G122" s="195"/>
      <c r="H122" s="195"/>
      <c r="I122" s="195"/>
      <c r="J122" s="196"/>
      <c r="K122" s="50"/>
      <c r="L122" s="50"/>
      <c r="M122" s="50"/>
    </row>
    <row r="123" spans="3:13" s="20" customFormat="1" ht="17.5" x14ac:dyDescent="0.45">
      <c r="C123" s="188" t="s">
        <v>557</v>
      </c>
      <c r="D123" s="189">
        <v>77</v>
      </c>
      <c r="E123" s="190" t="s">
        <v>532</v>
      </c>
      <c r="F123" s="194" t="s">
        <v>543</v>
      </c>
      <c r="G123" s="195"/>
      <c r="H123" s="195"/>
      <c r="I123" s="195"/>
      <c r="J123" s="196"/>
      <c r="K123" s="50"/>
      <c r="L123" s="50"/>
      <c r="M123" s="50"/>
    </row>
    <row r="124" spans="3:13" s="20" customFormat="1" ht="17.5" x14ac:dyDescent="0.45">
      <c r="C124" s="188" t="s">
        <v>558</v>
      </c>
      <c r="D124" s="189">
        <v>609</v>
      </c>
      <c r="E124" s="190" t="s">
        <v>532</v>
      </c>
      <c r="F124" s="194" t="s">
        <v>543</v>
      </c>
      <c r="G124" s="195"/>
      <c r="H124" s="195"/>
      <c r="I124" s="195"/>
      <c r="J124" s="196"/>
      <c r="K124" s="50"/>
      <c r="L124" s="50"/>
      <c r="M124" s="50"/>
    </row>
    <row r="125" spans="3:13" s="20" customFormat="1" ht="17.5" x14ac:dyDescent="0.45">
      <c r="C125" s="188" t="s">
        <v>559</v>
      </c>
      <c r="D125" s="189">
        <v>3500</v>
      </c>
      <c r="E125" s="190" t="s">
        <v>532</v>
      </c>
      <c r="F125" s="194" t="s">
        <v>543</v>
      </c>
      <c r="G125" s="195"/>
      <c r="H125" s="195"/>
      <c r="I125" s="195"/>
      <c r="J125" s="196"/>
      <c r="K125" s="50"/>
      <c r="L125" s="50"/>
      <c r="M125" s="50"/>
    </row>
    <row r="126" spans="3:13" s="20" customFormat="1" ht="17.5" x14ac:dyDescent="0.45">
      <c r="C126" s="188" t="s">
        <v>560</v>
      </c>
      <c r="D126" s="189">
        <v>1430</v>
      </c>
      <c r="E126" s="190" t="s">
        <v>532</v>
      </c>
      <c r="F126" s="194" t="s">
        <v>561</v>
      </c>
      <c r="G126" s="195"/>
      <c r="H126" s="195"/>
      <c r="I126" s="195"/>
      <c r="J126" s="196"/>
      <c r="K126" s="50"/>
      <c r="L126" s="50"/>
      <c r="M126" s="50"/>
    </row>
    <row r="127" spans="3:13" s="20" customFormat="1" ht="17.5" x14ac:dyDescent="0.45">
      <c r="C127" s="188" t="s">
        <v>562</v>
      </c>
      <c r="D127" s="189">
        <v>725</v>
      </c>
      <c r="E127" s="190" t="s">
        <v>532</v>
      </c>
      <c r="F127" s="194" t="s">
        <v>543</v>
      </c>
      <c r="G127" s="195"/>
      <c r="H127" s="195"/>
      <c r="I127" s="195"/>
      <c r="J127" s="196"/>
      <c r="K127" s="50"/>
      <c r="L127" s="50"/>
      <c r="M127" s="50"/>
    </row>
    <row r="128" spans="3:13" s="20" customFormat="1" ht="17.5" x14ac:dyDescent="0.45">
      <c r="C128" s="188" t="s">
        <v>563</v>
      </c>
      <c r="D128" s="189">
        <v>2310</v>
      </c>
      <c r="E128" s="190" t="s">
        <v>532</v>
      </c>
      <c r="F128" s="194" t="s">
        <v>543</v>
      </c>
      <c r="G128" s="195"/>
      <c r="H128" s="195"/>
      <c r="I128" s="195"/>
      <c r="J128" s="196"/>
      <c r="K128" s="50"/>
      <c r="L128" s="50"/>
      <c r="M128" s="50"/>
    </row>
    <row r="129" spans="3:13" s="20" customFormat="1" ht="17.5" x14ac:dyDescent="0.45">
      <c r="C129" s="188" t="s">
        <v>564</v>
      </c>
      <c r="D129" s="189">
        <v>4470</v>
      </c>
      <c r="E129" s="190" t="s">
        <v>532</v>
      </c>
      <c r="F129" s="194" t="s">
        <v>535</v>
      </c>
      <c r="G129" s="195"/>
      <c r="H129" s="195"/>
      <c r="I129" s="195"/>
      <c r="J129" s="196"/>
      <c r="K129" s="50"/>
      <c r="L129" s="50"/>
      <c r="M129" s="50"/>
    </row>
    <row r="130" spans="3:13" s="20" customFormat="1" ht="17.5" x14ac:dyDescent="0.45">
      <c r="C130" s="188" t="s">
        <v>565</v>
      </c>
      <c r="D130" s="189">
        <v>124</v>
      </c>
      <c r="E130" s="190" t="s">
        <v>532</v>
      </c>
      <c r="F130" s="194" t="s">
        <v>543</v>
      </c>
      <c r="G130" s="195"/>
      <c r="H130" s="195"/>
      <c r="I130" s="195"/>
      <c r="J130" s="196"/>
      <c r="K130" s="50"/>
      <c r="L130" s="50"/>
      <c r="M130" s="50"/>
    </row>
    <row r="131" spans="3:13" s="20" customFormat="1" ht="17.5" x14ac:dyDescent="0.45">
      <c r="C131" s="188" t="s">
        <v>566</v>
      </c>
      <c r="D131" s="189">
        <v>12</v>
      </c>
      <c r="E131" s="190" t="s">
        <v>532</v>
      </c>
      <c r="F131" s="194" t="s">
        <v>543</v>
      </c>
      <c r="G131" s="195"/>
      <c r="H131" s="195"/>
      <c r="I131" s="195"/>
      <c r="J131" s="196"/>
      <c r="K131" s="50"/>
      <c r="L131" s="50"/>
      <c r="M131" s="50"/>
    </row>
    <row r="132" spans="3:13" s="20" customFormat="1" ht="17.5" x14ac:dyDescent="0.45">
      <c r="C132" s="188" t="s">
        <v>567</v>
      </c>
      <c r="D132" s="189">
        <v>6</v>
      </c>
      <c r="E132" s="190" t="s">
        <v>532</v>
      </c>
      <c r="F132" s="194" t="s">
        <v>543</v>
      </c>
      <c r="G132" s="195"/>
      <c r="H132" s="195"/>
      <c r="I132" s="195"/>
      <c r="J132" s="196"/>
      <c r="K132" s="50"/>
      <c r="L132" s="50"/>
      <c r="M132" s="50"/>
    </row>
    <row r="133" spans="3:13" s="20" customFormat="1" ht="17.5" x14ac:dyDescent="0.45">
      <c r="C133" s="188" t="s">
        <v>568</v>
      </c>
      <c r="D133" s="189">
        <v>8830</v>
      </c>
      <c r="E133" s="190" t="s">
        <v>532</v>
      </c>
      <c r="F133" s="194" t="s">
        <v>543</v>
      </c>
      <c r="G133" s="192"/>
      <c r="H133" s="192"/>
      <c r="I133" s="192"/>
      <c r="J133" s="193"/>
      <c r="K133" s="50"/>
      <c r="L133" s="50"/>
      <c r="M133" s="50"/>
    </row>
    <row r="134" spans="3:13" s="20" customFormat="1" ht="17.5" x14ac:dyDescent="0.45">
      <c r="C134" s="188" t="s">
        <v>569</v>
      </c>
      <c r="D134" s="189">
        <v>122</v>
      </c>
      <c r="E134" s="190" t="s">
        <v>532</v>
      </c>
      <c r="F134" s="194" t="s">
        <v>543</v>
      </c>
      <c r="G134" s="195"/>
      <c r="H134" s="195"/>
      <c r="I134" s="195"/>
      <c r="J134" s="196"/>
      <c r="K134" s="50"/>
      <c r="L134" s="50"/>
      <c r="M134" s="50"/>
    </row>
    <row r="135" spans="3:13" s="20" customFormat="1" ht="17.5" x14ac:dyDescent="0.45">
      <c r="C135" s="188" t="s">
        <v>570</v>
      </c>
      <c r="D135" s="189">
        <v>595</v>
      </c>
      <c r="E135" s="190" t="s">
        <v>532</v>
      </c>
      <c r="F135" s="194" t="s">
        <v>543</v>
      </c>
      <c r="G135" s="195"/>
      <c r="H135" s="195"/>
      <c r="I135" s="195"/>
      <c r="J135" s="196"/>
      <c r="K135" s="50"/>
      <c r="L135" s="50"/>
      <c r="M135" s="50"/>
    </row>
    <row r="136" spans="3:13" s="20" customFormat="1" ht="17.5" x14ac:dyDescent="0.45">
      <c r="C136" s="188" t="s">
        <v>571</v>
      </c>
      <c r="D136" s="189">
        <v>3220</v>
      </c>
      <c r="E136" s="190" t="s">
        <v>532</v>
      </c>
      <c r="F136" s="194" t="s">
        <v>543</v>
      </c>
      <c r="G136" s="195"/>
      <c r="H136" s="195"/>
      <c r="I136" s="195"/>
      <c r="J136" s="196"/>
      <c r="K136" s="50"/>
      <c r="L136" s="50"/>
      <c r="M136" s="50"/>
    </row>
    <row r="137" spans="3:13" s="20" customFormat="1" ht="17.5" x14ac:dyDescent="0.45">
      <c r="C137" s="188" t="s">
        <v>572</v>
      </c>
      <c r="D137" s="189">
        <v>9810</v>
      </c>
      <c r="E137" s="190" t="s">
        <v>532</v>
      </c>
      <c r="F137" s="194" t="s">
        <v>543</v>
      </c>
      <c r="G137" s="195"/>
      <c r="H137" s="195"/>
      <c r="I137" s="195"/>
      <c r="J137" s="196"/>
      <c r="K137" s="50"/>
      <c r="L137" s="50"/>
      <c r="M137" s="50"/>
    </row>
    <row r="138" spans="3:13" s="20" customFormat="1" ht="17.5" x14ac:dyDescent="0.45">
      <c r="C138" s="188" t="s">
        <v>573</v>
      </c>
      <c r="D138" s="189">
        <v>1030</v>
      </c>
      <c r="E138" s="190" t="s">
        <v>532</v>
      </c>
      <c r="F138" s="194" t="s">
        <v>543</v>
      </c>
      <c r="G138" s="195"/>
      <c r="H138" s="195"/>
      <c r="I138" s="195"/>
      <c r="J138" s="196"/>
      <c r="K138" s="50"/>
      <c r="L138" s="50"/>
      <c r="M138" s="50"/>
    </row>
    <row r="139" spans="3:13" s="20" customFormat="1" ht="17.5" x14ac:dyDescent="0.45">
      <c r="C139" s="188" t="s">
        <v>574</v>
      </c>
      <c r="D139" s="189">
        <v>3</v>
      </c>
      <c r="E139" s="190" t="s">
        <v>532</v>
      </c>
      <c r="F139" s="194" t="s">
        <v>535</v>
      </c>
      <c r="G139" s="195"/>
      <c r="H139" s="195"/>
      <c r="I139" s="195"/>
      <c r="J139" s="196"/>
      <c r="K139" s="50"/>
      <c r="L139" s="50"/>
      <c r="M139" s="50"/>
    </row>
    <row r="140" spans="3:13" s="20" customFormat="1" ht="17.5" x14ac:dyDescent="0.45">
      <c r="C140" s="188" t="s">
        <v>575</v>
      </c>
      <c r="D140" s="189">
        <v>794</v>
      </c>
      <c r="E140" s="190" t="s">
        <v>532</v>
      </c>
      <c r="F140" s="194" t="s">
        <v>543</v>
      </c>
      <c r="G140" s="195"/>
      <c r="H140" s="195"/>
      <c r="I140" s="195"/>
      <c r="J140" s="196"/>
      <c r="K140" s="50"/>
      <c r="L140" s="50"/>
      <c r="M140" s="50"/>
    </row>
    <row r="141" spans="3:13" s="20" customFormat="1" ht="17.5" x14ac:dyDescent="0.45">
      <c r="C141" s="188" t="s">
        <v>576</v>
      </c>
      <c r="D141" s="189">
        <v>1182</v>
      </c>
      <c r="E141" s="190" t="s">
        <v>532</v>
      </c>
      <c r="F141" s="194" t="s">
        <v>535</v>
      </c>
      <c r="G141" s="195"/>
      <c r="H141" s="195"/>
      <c r="I141" s="195"/>
      <c r="J141" s="196"/>
      <c r="K141" s="50"/>
      <c r="L141" s="50"/>
      <c r="M141" s="50"/>
    </row>
    <row r="142" spans="3:13" s="20" customFormat="1" ht="17.5" x14ac:dyDescent="0.45">
      <c r="C142" s="188" t="s">
        <v>577</v>
      </c>
      <c r="D142" s="189">
        <v>1288</v>
      </c>
      <c r="E142" s="190" t="s">
        <v>532</v>
      </c>
      <c r="F142" s="194" t="s">
        <v>535</v>
      </c>
      <c r="G142" s="195"/>
      <c r="H142" s="195"/>
      <c r="I142" s="195"/>
      <c r="J142" s="196"/>
      <c r="K142" s="50"/>
      <c r="L142" s="50"/>
      <c r="M142" s="50"/>
    </row>
    <row r="143" spans="3:13" s="20" customFormat="1" ht="17.5" x14ac:dyDescent="0.45">
      <c r="C143" s="188" t="s">
        <v>578</v>
      </c>
      <c r="D143" s="189">
        <v>933</v>
      </c>
      <c r="E143" s="190" t="s">
        <v>532</v>
      </c>
      <c r="F143" s="194" t="s">
        <v>543</v>
      </c>
      <c r="G143" s="195"/>
      <c r="H143" s="195"/>
      <c r="I143" s="195"/>
      <c r="J143" s="196"/>
      <c r="K143" s="50"/>
      <c r="L143" s="50"/>
      <c r="M143" s="50"/>
    </row>
    <row r="144" spans="3:13" s="20" customFormat="1" ht="17.5" x14ac:dyDescent="0.45">
      <c r="C144" s="188" t="s">
        <v>579</v>
      </c>
      <c r="D144" s="189">
        <v>2788</v>
      </c>
      <c r="E144" s="190" t="s">
        <v>532</v>
      </c>
      <c r="F144" s="194" t="s">
        <v>535</v>
      </c>
      <c r="G144" s="195"/>
      <c r="H144" s="195"/>
      <c r="I144" s="195"/>
      <c r="J144" s="196"/>
      <c r="K144" s="50"/>
      <c r="L144" s="50"/>
      <c r="M144" s="50"/>
    </row>
    <row r="145" spans="3:13" s="20" customFormat="1" ht="17.5" x14ac:dyDescent="0.45">
      <c r="C145" s="188" t="s">
        <v>580</v>
      </c>
      <c r="D145" s="189">
        <v>2416</v>
      </c>
      <c r="E145" s="190" t="s">
        <v>532</v>
      </c>
      <c r="F145" s="194" t="s">
        <v>535</v>
      </c>
      <c r="G145" s="195"/>
      <c r="H145" s="195"/>
      <c r="I145" s="195"/>
      <c r="J145" s="196"/>
      <c r="K145" s="50"/>
      <c r="L145" s="50"/>
      <c r="M145" s="50"/>
    </row>
    <row r="146" spans="3:13" s="20" customFormat="1" ht="17.5" x14ac:dyDescent="0.45">
      <c r="C146" s="188" t="s">
        <v>581</v>
      </c>
      <c r="D146" s="189">
        <v>4457.5</v>
      </c>
      <c r="E146" s="190" t="s">
        <v>532</v>
      </c>
      <c r="F146" s="194" t="s">
        <v>543</v>
      </c>
      <c r="G146" s="195"/>
      <c r="H146" s="195"/>
      <c r="I146" s="195"/>
      <c r="J146" s="196"/>
      <c r="K146" s="50"/>
      <c r="L146" s="50"/>
      <c r="M146" s="50"/>
    </row>
    <row r="147" spans="3:13" s="20" customFormat="1" ht="17.5" x14ac:dyDescent="0.45">
      <c r="C147" s="188" t="s">
        <v>582</v>
      </c>
      <c r="D147" s="189">
        <v>1943</v>
      </c>
      <c r="E147" s="190" t="s">
        <v>532</v>
      </c>
      <c r="F147" s="194" t="s">
        <v>535</v>
      </c>
      <c r="G147" s="195"/>
      <c r="H147" s="195"/>
      <c r="I147" s="195"/>
      <c r="J147" s="196"/>
      <c r="K147" s="50"/>
      <c r="L147" s="50"/>
      <c r="M147" s="50"/>
    </row>
    <row r="148" spans="3:13" s="20" customFormat="1" ht="17.5" x14ac:dyDescent="0.45">
      <c r="C148" s="188" t="s">
        <v>583</v>
      </c>
      <c r="D148" s="189">
        <v>2107</v>
      </c>
      <c r="E148" s="190" t="s">
        <v>532</v>
      </c>
      <c r="F148" s="194" t="s">
        <v>535</v>
      </c>
      <c r="G148" s="195"/>
      <c r="H148" s="195"/>
      <c r="I148" s="195"/>
      <c r="J148" s="196"/>
      <c r="K148" s="50"/>
      <c r="L148" s="50"/>
      <c r="M148" s="50"/>
    </row>
    <row r="149" spans="3:13" s="20" customFormat="1" ht="17.5" x14ac:dyDescent="0.45">
      <c r="C149" s="188" t="s">
        <v>584</v>
      </c>
      <c r="D149" s="189">
        <v>2803</v>
      </c>
      <c r="E149" s="190" t="s">
        <v>532</v>
      </c>
      <c r="F149" s="194" t="s">
        <v>535</v>
      </c>
      <c r="G149" s="195"/>
      <c r="H149" s="195"/>
      <c r="I149" s="195"/>
      <c r="J149" s="196"/>
      <c r="K149" s="50"/>
      <c r="L149" s="50"/>
      <c r="M149" s="50"/>
    </row>
    <row r="150" spans="3:13" s="20" customFormat="1" ht="17.5" x14ac:dyDescent="0.45">
      <c r="C150" s="188" t="s">
        <v>585</v>
      </c>
      <c r="D150" s="189">
        <v>1774</v>
      </c>
      <c r="E150" s="190" t="s">
        <v>532</v>
      </c>
      <c r="F150" s="194" t="s">
        <v>535</v>
      </c>
      <c r="G150" s="195"/>
      <c r="H150" s="195"/>
      <c r="I150" s="195"/>
      <c r="J150" s="196"/>
      <c r="K150" s="50"/>
      <c r="L150" s="50"/>
      <c r="M150" s="50"/>
    </row>
    <row r="151" spans="3:13" s="20" customFormat="1" ht="17.5" x14ac:dyDescent="0.45">
      <c r="C151" s="188" t="s">
        <v>586</v>
      </c>
      <c r="D151" s="189">
        <v>1627</v>
      </c>
      <c r="E151" s="190" t="s">
        <v>532</v>
      </c>
      <c r="F151" s="194" t="s">
        <v>543</v>
      </c>
      <c r="G151" s="195"/>
      <c r="H151" s="195"/>
      <c r="I151" s="195"/>
      <c r="J151" s="196"/>
      <c r="K151" s="50"/>
      <c r="L151" s="50"/>
      <c r="M151" s="50"/>
    </row>
    <row r="152" spans="3:13" s="20" customFormat="1" ht="17.5" x14ac:dyDescent="0.45">
      <c r="C152" s="188" t="s">
        <v>587</v>
      </c>
      <c r="D152" s="189">
        <v>1825</v>
      </c>
      <c r="E152" s="190" t="s">
        <v>532</v>
      </c>
      <c r="F152" s="194" t="s">
        <v>535</v>
      </c>
      <c r="G152" s="195"/>
      <c r="H152" s="195"/>
      <c r="I152" s="195"/>
      <c r="J152" s="196"/>
      <c r="K152" s="50"/>
      <c r="L152" s="50"/>
      <c r="M152" s="50"/>
    </row>
    <row r="153" spans="3:13" s="20" customFormat="1" ht="17.5" x14ac:dyDescent="0.45">
      <c r="C153" s="188" t="s">
        <v>588</v>
      </c>
      <c r="D153" s="189">
        <v>1495</v>
      </c>
      <c r="E153" s="190" t="s">
        <v>532</v>
      </c>
      <c r="F153" s="194" t="s">
        <v>535</v>
      </c>
      <c r="J153" s="69"/>
      <c r="K153" s="50"/>
      <c r="L153" s="50"/>
      <c r="M153" s="50"/>
    </row>
    <row r="154" spans="3:13" s="20" customFormat="1" ht="17.5" x14ac:dyDescent="0.45">
      <c r="C154" s="188" t="s">
        <v>589</v>
      </c>
      <c r="D154" s="189">
        <v>3152</v>
      </c>
      <c r="E154" s="190" t="s">
        <v>532</v>
      </c>
      <c r="F154" s="194" t="s">
        <v>535</v>
      </c>
      <c r="G154" s="192"/>
      <c r="H154" s="192"/>
      <c r="I154" s="192"/>
      <c r="J154" s="193"/>
      <c r="K154" s="50"/>
      <c r="L154" s="50"/>
      <c r="M154" s="50"/>
    </row>
    <row r="155" spans="3:13" s="20" customFormat="1" ht="17.5" x14ac:dyDescent="0.45">
      <c r="C155" s="188" t="s">
        <v>590</v>
      </c>
      <c r="D155" s="189">
        <v>1585</v>
      </c>
      <c r="E155" s="190" t="s">
        <v>532</v>
      </c>
      <c r="F155" s="194" t="s">
        <v>535</v>
      </c>
      <c r="G155" s="195"/>
      <c r="H155" s="195"/>
      <c r="I155" s="195"/>
      <c r="J155" s="196"/>
      <c r="K155" s="50"/>
      <c r="L155" s="50"/>
      <c r="M155" s="50"/>
    </row>
    <row r="156" spans="3:13" s="20" customFormat="1" ht="17.5" x14ac:dyDescent="0.45">
      <c r="C156" s="188" t="s">
        <v>591</v>
      </c>
      <c r="D156" s="189">
        <v>2088</v>
      </c>
      <c r="E156" s="190" t="s">
        <v>532</v>
      </c>
      <c r="F156" s="194" t="s">
        <v>535</v>
      </c>
      <c r="G156" s="195"/>
      <c r="H156" s="195"/>
      <c r="I156" s="195"/>
      <c r="J156" s="196"/>
      <c r="K156" s="50"/>
      <c r="L156" s="50"/>
      <c r="M156" s="50"/>
    </row>
    <row r="157" spans="3:13" s="20" customFormat="1" ht="17.5" x14ac:dyDescent="0.45">
      <c r="C157" s="188" t="s">
        <v>592</v>
      </c>
      <c r="D157" s="189">
        <v>2229</v>
      </c>
      <c r="E157" s="190" t="s">
        <v>532</v>
      </c>
      <c r="F157" s="194" t="s">
        <v>543</v>
      </c>
      <c r="G157" s="195"/>
      <c r="H157" s="195"/>
      <c r="I157" s="195"/>
      <c r="J157" s="196"/>
      <c r="K157" s="50"/>
      <c r="L157" s="50"/>
      <c r="M157" s="50"/>
    </row>
    <row r="158" spans="3:13" s="20" customFormat="1" ht="17.5" x14ac:dyDescent="0.45">
      <c r="C158" s="188" t="s">
        <v>593</v>
      </c>
      <c r="D158" s="189">
        <v>1597</v>
      </c>
      <c r="E158" s="190" t="s">
        <v>532</v>
      </c>
      <c r="F158" s="194" t="s">
        <v>535</v>
      </c>
      <c r="G158" s="195"/>
      <c r="H158" s="195"/>
      <c r="I158" s="195"/>
      <c r="J158" s="196"/>
      <c r="K158" s="50"/>
      <c r="L158" s="50"/>
      <c r="M158" s="50"/>
    </row>
    <row r="159" spans="3:13" s="20" customFormat="1" ht="17.5" x14ac:dyDescent="0.45">
      <c r="C159" s="188" t="s">
        <v>594</v>
      </c>
      <c r="D159" s="189">
        <v>1705</v>
      </c>
      <c r="E159" s="190" t="s">
        <v>532</v>
      </c>
      <c r="F159" s="194" t="s">
        <v>535</v>
      </c>
      <c r="G159" s="195"/>
      <c r="H159" s="195"/>
      <c r="I159" s="195"/>
      <c r="J159" s="196"/>
      <c r="K159" s="50"/>
      <c r="L159" s="50"/>
      <c r="M159" s="50"/>
    </row>
    <row r="160" spans="3:13" s="20" customFormat="1" ht="17.5" x14ac:dyDescent="0.45">
      <c r="C160" s="188" t="s">
        <v>595</v>
      </c>
      <c r="D160" s="189">
        <v>2053.25</v>
      </c>
      <c r="E160" s="190" t="s">
        <v>532</v>
      </c>
      <c r="F160" s="194" t="s">
        <v>543</v>
      </c>
      <c r="G160" s="195"/>
      <c r="H160" s="195"/>
      <c r="I160" s="195"/>
      <c r="J160" s="196"/>
      <c r="K160" s="50"/>
      <c r="L160" s="50"/>
      <c r="M160" s="50"/>
    </row>
    <row r="161" spans="3:13" s="20" customFormat="1" ht="17.5" x14ac:dyDescent="0.45">
      <c r="C161" s="188" t="s">
        <v>596</v>
      </c>
      <c r="D161" s="189">
        <v>1478</v>
      </c>
      <c r="E161" s="190" t="s">
        <v>532</v>
      </c>
      <c r="F161" s="194" t="s">
        <v>535</v>
      </c>
      <c r="G161" s="195"/>
      <c r="H161" s="195"/>
      <c r="I161" s="195"/>
      <c r="J161" s="196"/>
      <c r="K161" s="50"/>
      <c r="L161" s="50"/>
      <c r="M161" s="50"/>
    </row>
    <row r="162" spans="3:13" s="20" customFormat="1" ht="17.5" x14ac:dyDescent="0.45">
      <c r="C162" s="188" t="s">
        <v>597</v>
      </c>
      <c r="D162" s="189">
        <v>1362</v>
      </c>
      <c r="E162" s="190" t="s">
        <v>532</v>
      </c>
      <c r="F162" s="194" t="s">
        <v>535</v>
      </c>
      <c r="G162" s="195"/>
      <c r="H162" s="195"/>
      <c r="I162" s="195"/>
      <c r="J162" s="196"/>
      <c r="K162" s="50"/>
      <c r="L162" s="50"/>
      <c r="M162" s="50"/>
    </row>
    <row r="163" spans="3:13" s="20" customFormat="1" ht="17.5" x14ac:dyDescent="0.45">
      <c r="C163" s="188" t="s">
        <v>598</v>
      </c>
      <c r="D163" s="189">
        <v>1084</v>
      </c>
      <c r="E163" s="190" t="s">
        <v>532</v>
      </c>
      <c r="F163" s="194" t="s">
        <v>535</v>
      </c>
      <c r="G163" s="195"/>
      <c r="H163" s="195"/>
      <c r="I163" s="195"/>
      <c r="J163" s="196"/>
      <c r="K163" s="50"/>
      <c r="L163" s="50"/>
      <c r="M163" s="50"/>
    </row>
    <row r="164" spans="3:13" s="20" customFormat="1" ht="17.5" x14ac:dyDescent="0.45">
      <c r="C164" s="188" t="s">
        <v>599</v>
      </c>
      <c r="D164" s="189">
        <v>2346</v>
      </c>
      <c r="E164" s="190" t="s">
        <v>532</v>
      </c>
      <c r="F164" s="194" t="s">
        <v>535</v>
      </c>
      <c r="G164" s="195"/>
      <c r="H164" s="195"/>
      <c r="I164" s="195"/>
      <c r="J164" s="196"/>
      <c r="K164" s="50"/>
      <c r="L164" s="50"/>
      <c r="M164" s="50"/>
    </row>
    <row r="165" spans="3:13" s="20" customFormat="1" ht="17.5" x14ac:dyDescent="0.45">
      <c r="C165" s="188" t="s">
        <v>600</v>
      </c>
      <c r="D165" s="189">
        <v>1809</v>
      </c>
      <c r="E165" s="190" t="s">
        <v>532</v>
      </c>
      <c r="F165" s="194" t="s">
        <v>535</v>
      </c>
      <c r="G165" s="192"/>
      <c r="H165" s="192"/>
      <c r="I165" s="192"/>
      <c r="J165" s="193"/>
      <c r="K165" s="50"/>
      <c r="L165" s="50"/>
      <c r="M165" s="50"/>
    </row>
    <row r="166" spans="3:13" s="20" customFormat="1" ht="17.5" x14ac:dyDescent="0.45">
      <c r="C166" s="188" t="s">
        <v>601</v>
      </c>
      <c r="D166" s="189">
        <v>1536</v>
      </c>
      <c r="E166" s="190" t="s">
        <v>532</v>
      </c>
      <c r="F166" s="194" t="s">
        <v>535</v>
      </c>
      <c r="G166" s="195"/>
      <c r="H166" s="195"/>
      <c r="I166" s="195"/>
      <c r="J166" s="196"/>
      <c r="K166" s="50"/>
      <c r="L166" s="50"/>
      <c r="M166" s="50"/>
    </row>
    <row r="167" spans="3:13" s="20" customFormat="1" ht="17.5" x14ac:dyDescent="0.45">
      <c r="C167" s="188" t="s">
        <v>602</v>
      </c>
      <c r="D167" s="189">
        <v>2631</v>
      </c>
      <c r="E167" s="190" t="s">
        <v>532</v>
      </c>
      <c r="F167" s="194" t="s">
        <v>535</v>
      </c>
      <c r="G167" s="195"/>
      <c r="H167" s="195"/>
      <c r="I167" s="195"/>
      <c r="J167" s="196"/>
      <c r="K167" s="50"/>
      <c r="L167" s="50"/>
      <c r="M167" s="50"/>
    </row>
    <row r="168" spans="3:13" s="20" customFormat="1" ht="17.5" x14ac:dyDescent="0.45">
      <c r="C168" s="188" t="s">
        <v>603</v>
      </c>
      <c r="D168" s="189">
        <v>3190</v>
      </c>
      <c r="E168" s="190" t="s">
        <v>532</v>
      </c>
      <c r="F168" s="194" t="s">
        <v>543</v>
      </c>
      <c r="G168" s="195"/>
      <c r="H168" s="195"/>
      <c r="I168" s="195"/>
      <c r="J168" s="196"/>
      <c r="K168" s="50"/>
      <c r="L168" s="50"/>
      <c r="M168" s="50"/>
    </row>
    <row r="169" spans="3:13" s="20" customFormat="1" ht="17.5" x14ac:dyDescent="0.45">
      <c r="C169" s="188" t="s">
        <v>604</v>
      </c>
      <c r="D169" s="189">
        <v>3143.12</v>
      </c>
      <c r="E169" s="190" t="s">
        <v>532</v>
      </c>
      <c r="F169" s="194" t="s">
        <v>543</v>
      </c>
      <c r="G169" s="195"/>
      <c r="H169" s="195"/>
      <c r="I169" s="195"/>
      <c r="J169" s="196"/>
      <c r="K169" s="50"/>
      <c r="L169" s="50"/>
      <c r="M169" s="50"/>
    </row>
    <row r="170" spans="3:13" s="20" customFormat="1" ht="17.5" x14ac:dyDescent="0.45">
      <c r="C170" s="188" t="s">
        <v>605</v>
      </c>
      <c r="D170" s="189">
        <v>2526</v>
      </c>
      <c r="E170" s="190" t="s">
        <v>532</v>
      </c>
      <c r="F170" s="194" t="s">
        <v>535</v>
      </c>
      <c r="G170" s="195"/>
      <c r="H170" s="195"/>
      <c r="I170" s="195"/>
      <c r="J170" s="196"/>
      <c r="K170" s="50"/>
      <c r="L170" s="50"/>
      <c r="M170" s="50"/>
    </row>
    <row r="171" spans="3:13" s="20" customFormat="1" ht="17.5" x14ac:dyDescent="0.45">
      <c r="C171" s="188" t="s">
        <v>606</v>
      </c>
      <c r="D171" s="189">
        <v>3084.65</v>
      </c>
      <c r="E171" s="190" t="s">
        <v>532</v>
      </c>
      <c r="F171" s="194" t="s">
        <v>543</v>
      </c>
      <c r="G171" s="195"/>
      <c r="H171" s="195"/>
      <c r="I171" s="195"/>
      <c r="J171" s="196"/>
      <c r="K171" s="50"/>
      <c r="L171" s="50"/>
      <c r="M171" s="50"/>
    </row>
    <row r="172" spans="3:13" s="20" customFormat="1" ht="17.5" x14ac:dyDescent="0.45">
      <c r="C172" s="188" t="s">
        <v>607</v>
      </c>
      <c r="D172" s="189">
        <v>2729</v>
      </c>
      <c r="E172" s="190" t="s">
        <v>532</v>
      </c>
      <c r="F172" s="194" t="s">
        <v>535</v>
      </c>
      <c r="G172" s="195"/>
      <c r="H172" s="195"/>
      <c r="I172" s="195"/>
      <c r="J172" s="196"/>
      <c r="K172" s="50"/>
      <c r="L172" s="50"/>
      <c r="M172" s="50"/>
    </row>
    <row r="173" spans="3:13" s="20" customFormat="1" ht="17.5" x14ac:dyDescent="0.45">
      <c r="C173" s="188" t="s">
        <v>608</v>
      </c>
      <c r="D173" s="189">
        <v>2280.25</v>
      </c>
      <c r="E173" s="190" t="s">
        <v>532</v>
      </c>
      <c r="F173" s="194" t="s">
        <v>543</v>
      </c>
      <c r="G173" s="195"/>
      <c r="H173" s="195"/>
      <c r="I173" s="195"/>
      <c r="J173" s="196"/>
      <c r="K173" s="50"/>
      <c r="L173" s="50"/>
      <c r="M173" s="50"/>
    </row>
    <row r="174" spans="3:13" s="20" customFormat="1" ht="17.5" x14ac:dyDescent="0.45">
      <c r="C174" s="188" t="s">
        <v>609</v>
      </c>
      <c r="D174" s="189">
        <v>2440</v>
      </c>
      <c r="E174" s="190" t="s">
        <v>532</v>
      </c>
      <c r="F174" s="194" t="s">
        <v>535</v>
      </c>
      <c r="G174" s="195"/>
      <c r="H174" s="195"/>
      <c r="I174" s="195"/>
      <c r="J174" s="196"/>
      <c r="K174" s="50"/>
      <c r="L174" s="50"/>
      <c r="M174" s="50"/>
    </row>
    <row r="175" spans="3:13" s="20" customFormat="1" ht="17.5" x14ac:dyDescent="0.45">
      <c r="C175" s="188" t="s">
        <v>610</v>
      </c>
      <c r="D175" s="189">
        <v>1508</v>
      </c>
      <c r="E175" s="190" t="s">
        <v>532</v>
      </c>
      <c r="F175" s="194" t="s">
        <v>535</v>
      </c>
      <c r="G175" s="195"/>
      <c r="H175" s="195"/>
      <c r="I175" s="195"/>
      <c r="J175" s="196"/>
      <c r="K175" s="50"/>
      <c r="L175" s="50"/>
      <c r="M175" s="50"/>
    </row>
    <row r="176" spans="3:13" s="20" customFormat="1" ht="17.5" x14ac:dyDescent="0.45">
      <c r="C176" s="188" t="s">
        <v>611</v>
      </c>
      <c r="D176" s="189">
        <v>2138</v>
      </c>
      <c r="E176" s="190" t="s">
        <v>532</v>
      </c>
      <c r="F176" s="194" t="s">
        <v>535</v>
      </c>
      <c r="G176" s="195"/>
      <c r="H176" s="195"/>
      <c r="I176" s="195"/>
      <c r="J176" s="196"/>
      <c r="K176" s="50"/>
      <c r="L176" s="50"/>
      <c r="M176" s="50"/>
    </row>
    <row r="177" spans="3:13" s="20" customFormat="1" ht="17.5" x14ac:dyDescent="0.45">
      <c r="C177" s="188" t="s">
        <v>612</v>
      </c>
      <c r="D177" s="189">
        <v>3607</v>
      </c>
      <c r="E177" s="190" t="s">
        <v>532</v>
      </c>
      <c r="F177" s="194" t="s">
        <v>543</v>
      </c>
      <c r="G177" s="195"/>
      <c r="H177" s="195"/>
      <c r="I177" s="195"/>
      <c r="J177" s="196"/>
      <c r="K177" s="50"/>
      <c r="L177" s="50"/>
      <c r="M177" s="50"/>
    </row>
    <row r="178" spans="3:13" s="20" customFormat="1" ht="17.5" x14ac:dyDescent="0.45">
      <c r="C178" s="188" t="s">
        <v>613</v>
      </c>
      <c r="D178" s="189">
        <v>2070</v>
      </c>
      <c r="E178" s="190" t="s">
        <v>532</v>
      </c>
      <c r="F178" s="194" t="s">
        <v>543</v>
      </c>
      <c r="G178" s="195"/>
      <c r="H178" s="195"/>
      <c r="I178" s="195"/>
      <c r="J178" s="196"/>
      <c r="K178" s="50"/>
      <c r="L178" s="50"/>
      <c r="M178" s="50"/>
    </row>
    <row r="179" spans="3:13" s="20" customFormat="1" ht="17.5" x14ac:dyDescent="0.45">
      <c r="C179" s="188" t="s">
        <v>614</v>
      </c>
      <c r="D179" s="189">
        <v>1805</v>
      </c>
      <c r="E179" s="190" t="s">
        <v>532</v>
      </c>
      <c r="F179" s="194" t="s">
        <v>535</v>
      </c>
      <c r="G179" s="195"/>
      <c r="H179" s="195"/>
      <c r="I179" s="195"/>
      <c r="J179" s="196"/>
      <c r="K179" s="50"/>
      <c r="L179" s="50"/>
      <c r="M179" s="50"/>
    </row>
    <row r="180" spans="3:13" s="20" customFormat="1" ht="17.5" x14ac:dyDescent="0.45">
      <c r="C180" s="188" t="s">
        <v>615</v>
      </c>
      <c r="D180" s="189">
        <v>2238</v>
      </c>
      <c r="E180" s="190" t="s">
        <v>532</v>
      </c>
      <c r="F180" s="194" t="s">
        <v>535</v>
      </c>
      <c r="G180" s="195"/>
      <c r="H180" s="195"/>
      <c r="I180" s="195"/>
      <c r="J180" s="196"/>
      <c r="K180" s="50"/>
      <c r="L180" s="50"/>
      <c r="M180" s="50"/>
    </row>
    <row r="181" spans="3:13" s="20" customFormat="1" ht="17.5" x14ac:dyDescent="0.45">
      <c r="C181" s="188" t="s">
        <v>616</v>
      </c>
      <c r="D181" s="189">
        <v>1888</v>
      </c>
      <c r="E181" s="190" t="s">
        <v>532</v>
      </c>
      <c r="F181" s="194" t="s">
        <v>535</v>
      </c>
      <c r="G181" s="195"/>
      <c r="H181" s="195"/>
      <c r="I181" s="195"/>
      <c r="J181" s="196"/>
      <c r="K181" s="50"/>
      <c r="L181" s="50"/>
      <c r="M181" s="50"/>
    </row>
    <row r="182" spans="3:13" s="20" customFormat="1" ht="17.5" x14ac:dyDescent="0.45">
      <c r="C182" s="188" t="s">
        <v>617</v>
      </c>
      <c r="D182" s="189">
        <v>1411</v>
      </c>
      <c r="E182" s="190" t="s">
        <v>532</v>
      </c>
      <c r="F182" s="194" t="s">
        <v>535</v>
      </c>
      <c r="G182" s="195"/>
      <c r="H182" s="195"/>
      <c r="I182" s="195"/>
      <c r="J182" s="196"/>
      <c r="K182" s="50"/>
      <c r="L182" s="50"/>
      <c r="M182" s="50"/>
    </row>
    <row r="183" spans="3:13" s="20" customFormat="1" ht="17.5" x14ac:dyDescent="0.45">
      <c r="C183" s="188" t="s">
        <v>618</v>
      </c>
      <c r="D183" s="189">
        <v>601</v>
      </c>
      <c r="E183" s="190" t="s">
        <v>532</v>
      </c>
      <c r="F183" s="194" t="s">
        <v>535</v>
      </c>
      <c r="G183" s="195"/>
      <c r="H183" s="195"/>
      <c r="I183" s="195"/>
      <c r="J183" s="196"/>
      <c r="K183" s="50"/>
      <c r="L183" s="50"/>
      <c r="M183" s="50"/>
    </row>
    <row r="184" spans="3:13" s="20" customFormat="1" ht="17.5" x14ac:dyDescent="0.45">
      <c r="C184" s="188" t="s">
        <v>619</v>
      </c>
      <c r="D184" s="189">
        <v>2141</v>
      </c>
      <c r="E184" s="190" t="s">
        <v>532</v>
      </c>
      <c r="F184" s="194" t="s">
        <v>543</v>
      </c>
      <c r="G184" s="195"/>
      <c r="H184" s="195"/>
      <c r="I184" s="195"/>
      <c r="J184" s="196"/>
      <c r="K184" s="50"/>
      <c r="L184" s="50"/>
      <c r="M184" s="50"/>
    </row>
    <row r="185" spans="3:13" s="20" customFormat="1" ht="17.5" x14ac:dyDescent="0.45">
      <c r="C185" s="188" t="s">
        <v>620</v>
      </c>
      <c r="D185" s="189">
        <v>676</v>
      </c>
      <c r="E185" s="190" t="s">
        <v>532</v>
      </c>
      <c r="F185" s="194" t="s">
        <v>543</v>
      </c>
      <c r="G185" s="195"/>
      <c r="H185" s="195"/>
      <c r="I185" s="195"/>
      <c r="J185" s="196"/>
      <c r="K185" s="50"/>
      <c r="L185" s="50"/>
      <c r="M185" s="50"/>
    </row>
    <row r="186" spans="3:13" s="20" customFormat="1" ht="17.5" x14ac:dyDescent="0.45">
      <c r="C186" s="188" t="s">
        <v>621</v>
      </c>
      <c r="D186" s="189">
        <v>1765</v>
      </c>
      <c r="E186" s="190" t="s">
        <v>532</v>
      </c>
      <c r="F186" s="194" t="s">
        <v>535</v>
      </c>
      <c r="G186" s="195"/>
      <c r="H186" s="195"/>
      <c r="I186" s="195"/>
      <c r="J186" s="196"/>
      <c r="K186" s="50"/>
      <c r="L186" s="50"/>
      <c r="M186" s="50"/>
    </row>
    <row r="187" spans="3:13" s="20" customFormat="1" ht="17.5" x14ac:dyDescent="0.45">
      <c r="C187" s="188" t="s">
        <v>622</v>
      </c>
      <c r="D187" s="189">
        <v>466</v>
      </c>
      <c r="E187" s="190" t="s">
        <v>532</v>
      </c>
      <c r="F187" s="194" t="s">
        <v>543</v>
      </c>
      <c r="G187" s="195"/>
      <c r="H187" s="195"/>
      <c r="I187" s="195"/>
      <c r="J187" s="196"/>
      <c r="K187" s="50"/>
      <c r="L187" s="50"/>
      <c r="M187" s="50"/>
    </row>
    <row r="188" spans="3:13" s="20" customFormat="1" ht="17.5" x14ac:dyDescent="0.45">
      <c r="C188" s="188" t="s">
        <v>623</v>
      </c>
      <c r="D188" s="189">
        <v>733</v>
      </c>
      <c r="E188" s="190" t="s">
        <v>532</v>
      </c>
      <c r="F188" s="194" t="s">
        <v>543</v>
      </c>
      <c r="G188" s="195"/>
      <c r="H188" s="195"/>
      <c r="I188" s="195"/>
      <c r="J188" s="196"/>
      <c r="K188" s="50"/>
      <c r="L188" s="50"/>
      <c r="M188" s="50"/>
    </row>
    <row r="189" spans="3:13" s="20" customFormat="1" ht="17.5" x14ac:dyDescent="0.45">
      <c r="C189" s="188" t="s">
        <v>624</v>
      </c>
      <c r="D189" s="189">
        <v>8077</v>
      </c>
      <c r="E189" s="190" t="s">
        <v>532</v>
      </c>
      <c r="F189" s="191" t="s">
        <v>543</v>
      </c>
      <c r="G189" s="195"/>
      <c r="H189" s="195"/>
      <c r="I189" s="195"/>
      <c r="J189" s="196"/>
      <c r="K189" s="50"/>
      <c r="L189" s="50"/>
      <c r="M189" s="50"/>
    </row>
    <row r="190" spans="3:13" s="20" customFormat="1" ht="17.5" x14ac:dyDescent="0.45">
      <c r="C190" s="188" t="s">
        <v>625</v>
      </c>
      <c r="D190" s="189">
        <v>4657</v>
      </c>
      <c r="E190" s="190" t="s">
        <v>532</v>
      </c>
      <c r="F190" s="194" t="s">
        <v>535</v>
      </c>
      <c r="G190" s="195"/>
      <c r="H190" s="195"/>
      <c r="I190" s="195"/>
      <c r="J190" s="196"/>
      <c r="K190" s="50"/>
      <c r="L190" s="50"/>
      <c r="M190" s="50"/>
    </row>
    <row r="191" spans="3:13" s="20" customFormat="1" ht="17.5" x14ac:dyDescent="0.45">
      <c r="C191" s="188" t="s">
        <v>626</v>
      </c>
      <c r="D191" s="189">
        <v>14560</v>
      </c>
      <c r="E191" s="190" t="s">
        <v>532</v>
      </c>
      <c r="F191" s="194" t="s">
        <v>543</v>
      </c>
      <c r="G191" s="195"/>
      <c r="H191" s="195"/>
      <c r="I191" s="195"/>
      <c r="J191" s="196"/>
      <c r="K191" s="50"/>
      <c r="L191" s="50"/>
      <c r="M191" s="50"/>
    </row>
    <row r="192" spans="3:13" s="20" customFormat="1" ht="17.5" x14ac:dyDescent="0.45">
      <c r="C192" s="188" t="s">
        <v>627</v>
      </c>
      <c r="D192" s="189">
        <v>13396</v>
      </c>
      <c r="E192" s="190" t="s">
        <v>532</v>
      </c>
      <c r="F192" s="194" t="s">
        <v>543</v>
      </c>
      <c r="G192" s="195"/>
      <c r="H192" s="195"/>
      <c r="I192" s="195"/>
      <c r="J192" s="196"/>
      <c r="K192" s="50"/>
      <c r="L192" s="50"/>
      <c r="M192" s="50"/>
    </row>
    <row r="193" spans="3:13" s="20" customFormat="1" ht="17.5" x14ac:dyDescent="0.45">
      <c r="C193" s="188" t="s">
        <v>628</v>
      </c>
      <c r="D193" s="189">
        <v>631</v>
      </c>
      <c r="E193" s="190" t="s">
        <v>532</v>
      </c>
      <c r="F193" s="194" t="s">
        <v>535</v>
      </c>
      <c r="G193" s="195"/>
      <c r="H193" s="195"/>
      <c r="I193" s="195"/>
      <c r="J193" s="196"/>
      <c r="K193" s="50"/>
      <c r="L193" s="50"/>
      <c r="M193" s="50"/>
    </row>
    <row r="194" spans="3:13" s="20" customFormat="1" ht="17.5" x14ac:dyDescent="0.45">
      <c r="C194" s="188" t="s">
        <v>629</v>
      </c>
      <c r="D194" s="189">
        <v>2</v>
      </c>
      <c r="E194" s="190" t="s">
        <v>532</v>
      </c>
      <c r="F194" s="194" t="s">
        <v>630</v>
      </c>
      <c r="G194" s="195"/>
      <c r="H194" s="195"/>
      <c r="I194" s="195"/>
      <c r="J194" s="196"/>
      <c r="K194" s="50"/>
      <c r="L194" s="50"/>
      <c r="M194" s="50"/>
    </row>
    <row r="195" spans="3:13" s="20" customFormat="1" ht="17.5" x14ac:dyDescent="0.45">
      <c r="C195" s="188" t="s">
        <v>631</v>
      </c>
      <c r="D195" s="189">
        <v>3</v>
      </c>
      <c r="E195" s="190" t="s">
        <v>532</v>
      </c>
      <c r="F195" s="194" t="s">
        <v>535</v>
      </c>
      <c r="G195" s="195"/>
      <c r="H195" s="195"/>
      <c r="I195" s="195"/>
      <c r="J195" s="196"/>
      <c r="K195" s="50"/>
      <c r="L195" s="50"/>
      <c r="M195" s="50"/>
    </row>
    <row r="196" spans="3:13" s="20" customFormat="1" ht="17.5" x14ac:dyDescent="0.45">
      <c r="C196" s="188" t="s">
        <v>632</v>
      </c>
      <c r="D196" s="189">
        <v>5</v>
      </c>
      <c r="E196" s="190" t="s">
        <v>532</v>
      </c>
      <c r="F196" s="194" t="s">
        <v>535</v>
      </c>
      <c r="G196" s="195"/>
      <c r="H196" s="195"/>
      <c r="I196" s="195"/>
      <c r="J196" s="196"/>
      <c r="K196" s="50"/>
      <c r="L196" s="50"/>
      <c r="M196" s="50"/>
    </row>
    <row r="197" spans="3:13" s="20" customFormat="1" ht="17.5" x14ac:dyDescent="0.45">
      <c r="C197" s="188" t="s">
        <v>633</v>
      </c>
      <c r="D197" s="189">
        <v>0</v>
      </c>
      <c r="E197" s="190" t="s">
        <v>532</v>
      </c>
      <c r="F197" s="194" t="s">
        <v>535</v>
      </c>
      <c r="G197" s="195"/>
      <c r="H197" s="195"/>
      <c r="I197" s="195"/>
      <c r="J197" s="196"/>
      <c r="K197" s="50"/>
      <c r="L197" s="50"/>
      <c r="M197" s="50"/>
    </row>
    <row r="198" spans="3:13" s="20" customFormat="1" ht="17.5" x14ac:dyDescent="0.45">
      <c r="C198" s="188" t="s">
        <v>634</v>
      </c>
      <c r="D198" s="189">
        <v>1</v>
      </c>
      <c r="E198" s="190" t="s">
        <v>532</v>
      </c>
      <c r="F198" s="194" t="s">
        <v>535</v>
      </c>
      <c r="G198" s="195"/>
      <c r="H198" s="195"/>
      <c r="I198" s="195"/>
      <c r="J198" s="196"/>
      <c r="K198" s="50"/>
      <c r="L198" s="50"/>
      <c r="M198" s="50"/>
    </row>
    <row r="199" spans="3:13" s="20" customFormat="1" ht="17.5" x14ac:dyDescent="0.45">
      <c r="C199" s="188" t="s">
        <v>635</v>
      </c>
      <c r="D199" s="189">
        <v>1</v>
      </c>
      <c r="E199" s="190" t="s">
        <v>532</v>
      </c>
      <c r="F199" s="194" t="s">
        <v>630</v>
      </c>
      <c r="G199" s="195"/>
      <c r="H199" s="195"/>
      <c r="I199" s="195"/>
      <c r="J199" s="196"/>
      <c r="K199" s="50"/>
      <c r="L199" s="50"/>
      <c r="M199" s="50"/>
    </row>
    <row r="200" spans="3:13" s="20" customFormat="1" ht="17.5" x14ac:dyDescent="0.45">
      <c r="C200" s="188" t="s">
        <v>636</v>
      </c>
      <c r="D200" s="189">
        <v>1</v>
      </c>
      <c r="E200" s="190" t="s">
        <v>532</v>
      </c>
      <c r="F200" s="194" t="s">
        <v>630</v>
      </c>
      <c r="G200" s="195"/>
      <c r="H200" s="195"/>
      <c r="I200" s="195"/>
      <c r="J200" s="196"/>
      <c r="K200" s="50"/>
      <c r="L200" s="50"/>
      <c r="M200" s="50"/>
    </row>
    <row r="201" spans="3:13" s="20" customFormat="1" ht="17.5" x14ac:dyDescent="0.45">
      <c r="C201" s="188" t="s">
        <v>637</v>
      </c>
      <c r="D201" s="189">
        <v>1</v>
      </c>
      <c r="E201" s="190" t="s">
        <v>532</v>
      </c>
      <c r="F201" s="194" t="s">
        <v>543</v>
      </c>
      <c r="G201" s="195"/>
      <c r="H201" s="195"/>
      <c r="I201" s="195"/>
      <c r="J201" s="196"/>
      <c r="K201" s="50"/>
      <c r="L201" s="50"/>
      <c r="M201" s="50"/>
    </row>
    <row r="202" spans="3:13" s="20" customFormat="1" ht="17.5" x14ac:dyDescent="0.45">
      <c r="C202" s="188" t="s">
        <v>638</v>
      </c>
      <c r="D202" s="189">
        <v>1</v>
      </c>
      <c r="E202" s="190" t="s">
        <v>532</v>
      </c>
      <c r="F202" s="194" t="s">
        <v>630</v>
      </c>
      <c r="G202" s="195"/>
      <c r="H202" s="195"/>
      <c r="I202" s="195"/>
      <c r="J202" s="196"/>
      <c r="K202" s="50"/>
      <c r="L202" s="50"/>
      <c r="M202" s="50"/>
    </row>
    <row r="203" spans="3:13" s="20" customFormat="1" ht="17.5" x14ac:dyDescent="0.45">
      <c r="C203" s="188" t="s">
        <v>639</v>
      </c>
      <c r="D203" s="189">
        <v>1</v>
      </c>
      <c r="E203" s="190" t="s">
        <v>532</v>
      </c>
      <c r="F203" s="194" t="s">
        <v>630</v>
      </c>
      <c r="G203" s="195"/>
      <c r="H203" s="195"/>
      <c r="I203" s="195"/>
      <c r="J203" s="196"/>
      <c r="K203" s="50"/>
      <c r="L203" s="50"/>
      <c r="M203" s="50"/>
    </row>
    <row r="204" spans="3:13" s="20" customFormat="1" ht="17.5" x14ac:dyDescent="0.45">
      <c r="C204" s="188" t="s">
        <v>640</v>
      </c>
      <c r="D204" s="189">
        <v>1</v>
      </c>
      <c r="E204" s="190" t="s">
        <v>532</v>
      </c>
      <c r="F204" s="194" t="s">
        <v>630</v>
      </c>
      <c r="G204" s="195"/>
      <c r="H204" s="195"/>
      <c r="I204" s="195"/>
      <c r="J204" s="196"/>
      <c r="K204" s="50"/>
      <c r="L204" s="50"/>
      <c r="M204" s="50"/>
    </row>
    <row r="205" spans="3:13" s="20" customFormat="1" ht="17.5" x14ac:dyDescent="0.45">
      <c r="C205" s="188" t="s">
        <v>641</v>
      </c>
      <c r="D205" s="189">
        <v>1</v>
      </c>
      <c r="E205" s="190" t="s">
        <v>532</v>
      </c>
      <c r="F205" s="194" t="s">
        <v>543</v>
      </c>
      <c r="G205" s="195"/>
      <c r="H205" s="195"/>
      <c r="I205" s="195"/>
      <c r="J205" s="196"/>
      <c r="K205" s="50"/>
      <c r="L205" s="50"/>
      <c r="M205" s="50"/>
    </row>
    <row r="206" spans="3:13" s="20" customFormat="1" ht="17.5" x14ac:dyDescent="0.45">
      <c r="C206" s="188" t="s">
        <v>642</v>
      </c>
      <c r="D206" s="189">
        <v>1</v>
      </c>
      <c r="E206" s="190" t="s">
        <v>532</v>
      </c>
      <c r="F206" s="194" t="s">
        <v>630</v>
      </c>
      <c r="G206" s="195"/>
      <c r="H206" s="195"/>
      <c r="I206" s="195"/>
      <c r="J206" s="196"/>
      <c r="K206" s="50"/>
      <c r="L206" s="50"/>
      <c r="M206" s="50"/>
    </row>
    <row r="207" spans="3:13" s="20" customFormat="1" ht="17.5" x14ac:dyDescent="0.45">
      <c r="C207" s="188" t="s">
        <v>643</v>
      </c>
      <c r="D207" s="189">
        <v>1</v>
      </c>
      <c r="E207" s="190" t="s">
        <v>532</v>
      </c>
      <c r="F207" s="194" t="s">
        <v>630</v>
      </c>
      <c r="G207" s="195"/>
      <c r="H207" s="195"/>
      <c r="I207" s="195"/>
      <c r="J207" s="196"/>
      <c r="K207" s="50"/>
      <c r="L207" s="50"/>
      <c r="M207" s="50"/>
    </row>
    <row r="208" spans="3:13" s="20" customFormat="1" ht="17.5" x14ac:dyDescent="0.45">
      <c r="C208" s="188" t="s">
        <v>644</v>
      </c>
      <c r="D208" s="189">
        <v>2</v>
      </c>
      <c r="E208" s="190" t="s">
        <v>532</v>
      </c>
      <c r="F208" s="194" t="s">
        <v>630</v>
      </c>
      <c r="G208" s="195"/>
      <c r="H208" s="195"/>
      <c r="I208" s="195"/>
      <c r="J208" s="196"/>
      <c r="K208" s="50"/>
      <c r="L208" s="50"/>
      <c r="M208" s="50"/>
    </row>
    <row r="209" spans="3:13" s="20" customFormat="1" ht="17.5" x14ac:dyDescent="0.45">
      <c r="C209" s="188" t="s">
        <v>645</v>
      </c>
      <c r="D209" s="189">
        <v>1640</v>
      </c>
      <c r="E209" s="190" t="s">
        <v>532</v>
      </c>
      <c r="F209" s="194" t="s">
        <v>543</v>
      </c>
      <c r="G209" s="195"/>
      <c r="H209" s="195"/>
      <c r="I209" s="195"/>
      <c r="J209" s="196"/>
      <c r="K209" s="50"/>
      <c r="L209" s="50"/>
      <c r="M209" s="50"/>
    </row>
    <row r="210" spans="3:13" s="20" customFormat="1" ht="17.5" x14ac:dyDescent="0.45">
      <c r="C210" s="188" t="s">
        <v>646</v>
      </c>
      <c r="D210" s="189">
        <v>6427.375</v>
      </c>
      <c r="E210" s="190" t="s">
        <v>532</v>
      </c>
      <c r="F210" s="194" t="s">
        <v>543</v>
      </c>
      <c r="G210" s="195"/>
      <c r="H210" s="195"/>
      <c r="I210" s="195"/>
      <c r="J210" s="196"/>
      <c r="K210" s="50"/>
      <c r="L210" s="50"/>
      <c r="M210" s="50"/>
    </row>
    <row r="211" spans="3:13" s="20" customFormat="1" ht="17.5" x14ac:dyDescent="0.45">
      <c r="C211" s="188" t="s">
        <v>647</v>
      </c>
      <c r="D211" s="189">
        <v>1221</v>
      </c>
      <c r="E211" s="190" t="s">
        <v>532</v>
      </c>
      <c r="F211" s="194" t="s">
        <v>535</v>
      </c>
      <c r="G211" s="195"/>
      <c r="H211" s="195"/>
      <c r="I211" s="195"/>
      <c r="J211" s="196"/>
      <c r="K211" s="50"/>
      <c r="L211" s="50"/>
      <c r="M211" s="50"/>
    </row>
    <row r="212" spans="3:13" s="20" customFormat="1" ht="17.5" x14ac:dyDescent="0.45">
      <c r="C212" s="188" t="s">
        <v>648</v>
      </c>
      <c r="D212" s="189">
        <v>1101</v>
      </c>
      <c r="E212" s="190" t="s">
        <v>532</v>
      </c>
      <c r="F212" s="194" t="s">
        <v>535</v>
      </c>
      <c r="G212" s="195"/>
      <c r="H212" s="195"/>
      <c r="I212" s="195"/>
      <c r="J212" s="196"/>
      <c r="K212" s="50"/>
      <c r="L212" s="50"/>
      <c r="M212" s="50"/>
    </row>
    <row r="213" spans="3:13" s="20" customFormat="1" ht="17.5" x14ac:dyDescent="0.45">
      <c r="C213" s="188" t="s">
        <v>649</v>
      </c>
      <c r="D213" s="189">
        <v>1569</v>
      </c>
      <c r="E213" s="190" t="s">
        <v>532</v>
      </c>
      <c r="F213" s="194" t="s">
        <v>535</v>
      </c>
      <c r="G213" s="195"/>
      <c r="H213" s="195"/>
      <c r="I213" s="195"/>
      <c r="J213" s="196"/>
      <c r="K213" s="50"/>
      <c r="L213" s="50"/>
      <c r="M213" s="50"/>
    </row>
    <row r="214" spans="3:13" s="20" customFormat="1" ht="17.5" x14ac:dyDescent="0.45">
      <c r="C214" s="188" t="s">
        <v>650</v>
      </c>
      <c r="D214" s="189">
        <v>1606</v>
      </c>
      <c r="E214" s="190" t="s">
        <v>532</v>
      </c>
      <c r="F214" s="194" t="s">
        <v>535</v>
      </c>
      <c r="G214" s="195"/>
      <c r="H214" s="195"/>
      <c r="I214" s="195"/>
      <c r="J214" s="196"/>
      <c r="K214" s="50"/>
      <c r="L214" s="50"/>
      <c r="M214" s="50"/>
    </row>
    <row r="215" spans="3:13" s="20" customFormat="1" ht="17.5" x14ac:dyDescent="0.45">
      <c r="C215" s="188" t="s">
        <v>651</v>
      </c>
      <c r="D215" s="189">
        <v>1731</v>
      </c>
      <c r="E215" s="190" t="s">
        <v>532</v>
      </c>
      <c r="F215" s="194" t="s">
        <v>543</v>
      </c>
      <c r="G215" s="195"/>
      <c r="H215" s="195"/>
      <c r="I215" s="195"/>
      <c r="J215" s="196"/>
      <c r="K215" s="50"/>
      <c r="L215" s="50"/>
      <c r="M215" s="50"/>
    </row>
    <row r="216" spans="3:13" s="20" customFormat="1" ht="17.5" x14ac:dyDescent="0.45">
      <c r="C216" s="188" t="s">
        <v>652</v>
      </c>
      <c r="D216" s="189">
        <v>1893</v>
      </c>
      <c r="E216" s="190" t="s">
        <v>532</v>
      </c>
      <c r="F216" s="194" t="s">
        <v>535</v>
      </c>
      <c r="G216" s="195"/>
      <c r="H216" s="195"/>
      <c r="I216" s="195"/>
      <c r="J216" s="196"/>
      <c r="K216" s="50"/>
      <c r="L216" s="50"/>
      <c r="M216" s="50"/>
    </row>
    <row r="217" spans="3:13" s="20" customFormat="1" ht="17.5" x14ac:dyDescent="0.45">
      <c r="C217" s="188" t="s">
        <v>653</v>
      </c>
      <c r="D217" s="189">
        <v>2377</v>
      </c>
      <c r="E217" s="190" t="s">
        <v>532</v>
      </c>
      <c r="F217" s="194" t="s">
        <v>543</v>
      </c>
      <c r="G217" s="195"/>
      <c r="H217" s="195"/>
      <c r="I217" s="195"/>
      <c r="J217" s="196"/>
      <c r="K217" s="50"/>
      <c r="L217" s="50"/>
      <c r="M217" s="50"/>
    </row>
    <row r="218" spans="3:13" s="20" customFormat="1" ht="17.5" x14ac:dyDescent="0.45">
      <c r="C218" s="188" t="s">
        <v>654</v>
      </c>
      <c r="D218" s="189">
        <v>0</v>
      </c>
      <c r="E218" s="190" t="s">
        <v>532</v>
      </c>
      <c r="F218" s="194" t="s">
        <v>543</v>
      </c>
      <c r="G218" s="195"/>
      <c r="H218" s="195"/>
      <c r="I218" s="195"/>
      <c r="J218" s="196"/>
      <c r="K218" s="50"/>
      <c r="L218" s="50"/>
      <c r="M218" s="50"/>
    </row>
    <row r="219" spans="3:13" s="20" customFormat="1" ht="17.5" x14ac:dyDescent="0.45">
      <c r="C219" s="188" t="s">
        <v>655</v>
      </c>
      <c r="D219" s="189">
        <v>1</v>
      </c>
      <c r="E219" s="190" t="s">
        <v>532</v>
      </c>
      <c r="F219" s="194" t="s">
        <v>630</v>
      </c>
      <c r="G219" s="195"/>
      <c r="H219" s="195"/>
      <c r="I219" s="195"/>
      <c r="J219" s="196"/>
      <c r="K219" s="50"/>
      <c r="L219" s="50"/>
      <c r="M219" s="50"/>
    </row>
    <row r="220" spans="3:13" s="20" customFormat="1" ht="17.5" x14ac:dyDescent="0.45">
      <c r="C220" s="188" t="s">
        <v>656</v>
      </c>
      <c r="D220" s="189">
        <v>1</v>
      </c>
      <c r="E220" s="190" t="s">
        <v>532</v>
      </c>
      <c r="F220" s="194" t="s">
        <v>630</v>
      </c>
      <c r="G220" s="195"/>
      <c r="H220" s="195"/>
      <c r="I220" s="195"/>
      <c r="J220" s="196"/>
      <c r="K220" s="50"/>
      <c r="L220" s="50"/>
      <c r="M220" s="50"/>
    </row>
    <row r="221" spans="3:13" s="20" customFormat="1" ht="17.5" x14ac:dyDescent="0.45">
      <c r="C221" s="188" t="s">
        <v>657</v>
      </c>
      <c r="D221" s="189">
        <v>1809</v>
      </c>
      <c r="E221" s="190" t="s">
        <v>532</v>
      </c>
      <c r="F221" s="194" t="s">
        <v>535</v>
      </c>
      <c r="G221" s="195"/>
      <c r="H221" s="195"/>
      <c r="I221" s="195"/>
      <c r="J221" s="196"/>
      <c r="K221" s="50"/>
      <c r="L221" s="50"/>
      <c r="M221" s="50"/>
    </row>
    <row r="222" spans="3:13" s="20" customFormat="1" ht="17.5" x14ac:dyDescent="0.45">
      <c r="C222" s="197" t="s">
        <v>658</v>
      </c>
      <c r="D222" s="198">
        <v>3804.9</v>
      </c>
      <c r="E222" s="190" t="s">
        <v>532</v>
      </c>
      <c r="F222" s="194" t="s">
        <v>543</v>
      </c>
      <c r="G222" s="192"/>
      <c r="H222" s="192"/>
      <c r="I222" s="192"/>
      <c r="J222" s="193"/>
      <c r="K222" s="50"/>
      <c r="L222" s="50"/>
      <c r="M222" s="50"/>
    </row>
    <row r="223" spans="3:13" s="20" customFormat="1" ht="18" thickBot="1" x14ac:dyDescent="0.5">
      <c r="C223" s="199" t="s">
        <v>659</v>
      </c>
      <c r="D223" s="200">
        <v>2375</v>
      </c>
      <c r="E223" s="201" t="s">
        <v>532</v>
      </c>
      <c r="F223" s="202" t="s">
        <v>535</v>
      </c>
      <c r="G223" s="159"/>
      <c r="H223" s="159"/>
      <c r="I223" s="159"/>
      <c r="J223" s="174"/>
      <c r="K223" s="50"/>
      <c r="L223" s="50"/>
      <c r="M223" s="50"/>
    </row>
    <row r="224" spans="3:13" s="20" customFormat="1" x14ac:dyDescent="0.35">
      <c r="C224" s="148" t="s">
        <v>445</v>
      </c>
      <c r="D224" s="149"/>
      <c r="E224" s="149"/>
      <c r="F224" s="149"/>
      <c r="G224" s="149"/>
      <c r="H224" s="149"/>
      <c r="I224" s="149"/>
      <c r="J224" s="150"/>
      <c r="K224" s="50"/>
      <c r="L224" s="50"/>
      <c r="M224" s="50"/>
    </row>
    <row r="225" spans="3:13" s="20" customFormat="1" x14ac:dyDescent="0.35">
      <c r="C225" s="62" t="s">
        <v>543</v>
      </c>
      <c r="D225" s="203"/>
      <c r="E225" s="203"/>
      <c r="J225" s="69"/>
      <c r="K225" s="50"/>
      <c r="L225" s="50"/>
      <c r="M225" s="50"/>
    </row>
    <row r="226" spans="3:13" s="20" customFormat="1" x14ac:dyDescent="0.35">
      <c r="C226" s="204" t="s">
        <v>660</v>
      </c>
      <c r="D226" s="203"/>
      <c r="E226" s="203"/>
      <c r="J226" s="69"/>
      <c r="K226" s="50"/>
      <c r="L226" s="50"/>
      <c r="M226" s="50"/>
    </row>
    <row r="227" spans="3:13" s="20" customFormat="1" x14ac:dyDescent="0.35">
      <c r="C227" s="205" t="s">
        <v>661</v>
      </c>
      <c r="D227" s="206"/>
      <c r="E227" s="203"/>
      <c r="J227" s="69"/>
      <c r="K227" s="50"/>
      <c r="L227" s="50"/>
      <c r="M227" s="50"/>
    </row>
    <row r="228" spans="3:13" s="20" customFormat="1" x14ac:dyDescent="0.35">
      <c r="C228" s="207" t="s">
        <v>662</v>
      </c>
      <c r="D228" s="206"/>
      <c r="E228" s="203"/>
      <c r="J228" s="69"/>
      <c r="K228" s="50"/>
      <c r="L228" s="50"/>
      <c r="M228" s="50"/>
    </row>
    <row r="229" spans="3:13" s="20" customFormat="1" x14ac:dyDescent="0.35">
      <c r="C229" s="207" t="s">
        <v>663</v>
      </c>
      <c r="D229" s="206"/>
      <c r="E229" s="203"/>
      <c r="J229" s="69"/>
      <c r="K229" s="50"/>
      <c r="L229" s="50"/>
      <c r="M229" s="50"/>
    </row>
    <row r="230" spans="3:13" s="20" customFormat="1" x14ac:dyDescent="0.35">
      <c r="C230" s="204" t="s">
        <v>664</v>
      </c>
      <c r="D230" s="206"/>
      <c r="E230" s="203"/>
      <c r="J230" s="69"/>
      <c r="K230" s="50"/>
      <c r="L230" s="50"/>
      <c r="M230" s="50"/>
    </row>
    <row r="231" spans="3:13" s="20" customFormat="1" x14ac:dyDescent="0.35">
      <c r="C231" s="208" t="s">
        <v>665</v>
      </c>
      <c r="D231" s="206"/>
      <c r="E231" s="203"/>
      <c r="J231" s="69"/>
      <c r="K231" s="50"/>
      <c r="L231" s="50"/>
      <c r="M231" s="50"/>
    </row>
    <row r="232" spans="3:13" s="20" customFormat="1" x14ac:dyDescent="0.35">
      <c r="C232" s="208" t="s">
        <v>666</v>
      </c>
      <c r="D232" s="206"/>
      <c r="E232" s="203"/>
      <c r="J232" s="69"/>
      <c r="K232" s="50"/>
      <c r="L232" s="50"/>
      <c r="M232" s="50"/>
    </row>
    <row r="233" spans="3:13" s="20" customFormat="1" ht="16" thickBot="1" x14ac:dyDescent="0.4">
      <c r="C233" s="209" t="s">
        <v>667</v>
      </c>
      <c r="D233" s="210"/>
      <c r="E233" s="211"/>
      <c r="F233" s="159"/>
      <c r="G233" s="159"/>
      <c r="H233" s="159"/>
      <c r="I233" s="159"/>
      <c r="J233" s="174"/>
      <c r="K233" s="50"/>
      <c r="L233" s="50"/>
      <c r="M233" s="50"/>
    </row>
    <row r="234" spans="3:13" s="20" customFormat="1" x14ac:dyDescent="0.35">
      <c r="D234" s="203"/>
      <c r="E234" s="203"/>
      <c r="K234" s="50"/>
      <c r="L234" s="50"/>
      <c r="M234" s="50"/>
    </row>
    <row r="235" spans="3:13" s="20" customFormat="1" ht="16" thickBot="1" x14ac:dyDescent="0.4">
      <c r="H235" s="50"/>
      <c r="I235" s="50"/>
      <c r="J235" s="50"/>
      <c r="K235" s="50"/>
      <c r="L235" s="50"/>
      <c r="M235" s="50"/>
    </row>
    <row r="236" spans="3:13" s="20" customFormat="1" ht="16" thickBot="1" x14ac:dyDescent="0.4">
      <c r="C236" s="179" t="s">
        <v>668</v>
      </c>
      <c r="D236" s="180"/>
      <c r="E236" s="180"/>
      <c r="F236" s="180"/>
      <c r="G236" s="181"/>
      <c r="H236" s="50"/>
      <c r="I236" s="50"/>
      <c r="J236" s="50"/>
      <c r="K236" s="50"/>
      <c r="L236" s="50"/>
      <c r="M236" s="50"/>
    </row>
    <row r="237" spans="3:13" s="20" customFormat="1" ht="31" x14ac:dyDescent="0.35">
      <c r="C237" s="182"/>
      <c r="D237" s="183" t="s">
        <v>669</v>
      </c>
      <c r="E237" s="184" t="s">
        <v>530</v>
      </c>
      <c r="F237" s="183" t="s">
        <v>670</v>
      </c>
      <c r="G237" s="212" t="s">
        <v>530</v>
      </c>
      <c r="H237" s="50"/>
      <c r="I237" s="50"/>
      <c r="J237" s="50"/>
      <c r="K237" s="50"/>
      <c r="L237" s="50"/>
      <c r="M237" s="50"/>
    </row>
    <row r="238" spans="3:13" s="20" customFormat="1" ht="31" x14ac:dyDescent="0.35">
      <c r="C238" s="213" t="s">
        <v>671</v>
      </c>
      <c r="D238" s="214">
        <v>9.0999999999999998E-2</v>
      </c>
      <c r="E238" s="215" t="s">
        <v>672</v>
      </c>
      <c r="F238" s="216">
        <v>20</v>
      </c>
      <c r="G238" s="217" t="s">
        <v>673</v>
      </c>
      <c r="H238" s="50"/>
      <c r="I238" s="50"/>
      <c r="J238" s="50"/>
      <c r="K238" s="50"/>
      <c r="L238" s="50"/>
      <c r="M238" s="50"/>
    </row>
    <row r="239" spans="3:13" s="20" customFormat="1" ht="31" x14ac:dyDescent="0.35">
      <c r="C239" s="218" t="s">
        <v>674</v>
      </c>
      <c r="D239" s="219">
        <v>0.125</v>
      </c>
      <c r="E239" s="220" t="s">
        <v>672</v>
      </c>
      <c r="F239" s="221">
        <v>20</v>
      </c>
      <c r="G239" s="217" t="s">
        <v>673</v>
      </c>
      <c r="H239" s="50"/>
      <c r="I239" s="50"/>
      <c r="J239" s="50"/>
      <c r="K239" s="50"/>
      <c r="L239" s="50"/>
      <c r="M239" s="50"/>
    </row>
    <row r="240" spans="3:13" s="20" customFormat="1" ht="31.5" thickBot="1" x14ac:dyDescent="0.4">
      <c r="C240" s="222" t="s">
        <v>675</v>
      </c>
      <c r="D240" s="223">
        <v>0.123</v>
      </c>
      <c r="E240" s="224" t="s">
        <v>672</v>
      </c>
      <c r="F240" s="225">
        <v>20</v>
      </c>
      <c r="G240" s="226" t="s">
        <v>673</v>
      </c>
      <c r="H240" s="50"/>
      <c r="I240" s="50"/>
      <c r="J240" s="50"/>
      <c r="K240" s="50"/>
      <c r="L240" s="50"/>
      <c r="M240" s="50"/>
    </row>
    <row r="241" spans="3:13" s="20" customFormat="1" x14ac:dyDescent="0.35">
      <c r="C241" s="55" t="s">
        <v>445</v>
      </c>
      <c r="D241" s="56"/>
      <c r="E241" s="56"/>
      <c r="F241" s="56"/>
      <c r="G241" s="57"/>
      <c r="H241" s="50"/>
      <c r="I241" s="50"/>
      <c r="J241" s="50"/>
      <c r="K241" s="50"/>
      <c r="L241" s="50"/>
      <c r="M241" s="50"/>
    </row>
    <row r="242" spans="3:13" s="20" customFormat="1" x14ac:dyDescent="0.35">
      <c r="C242" s="227" t="s">
        <v>676</v>
      </c>
      <c r="G242" s="69"/>
      <c r="H242" s="50"/>
      <c r="I242" s="50"/>
      <c r="J242" s="50"/>
      <c r="K242" s="50"/>
      <c r="L242" s="50"/>
      <c r="M242" s="50"/>
    </row>
    <row r="243" spans="3:13" s="20" customFormat="1" x14ac:dyDescent="0.35">
      <c r="C243" s="58" t="s">
        <v>677</v>
      </c>
      <c r="G243" s="69"/>
      <c r="H243" s="50"/>
      <c r="I243" s="50"/>
      <c r="J243" s="50"/>
      <c r="K243" s="50"/>
      <c r="L243" s="50"/>
      <c r="M243" s="50"/>
    </row>
    <row r="244" spans="3:13" s="20" customFormat="1" ht="16" thickBot="1" x14ac:dyDescent="0.4">
      <c r="C244" s="228" t="s">
        <v>678</v>
      </c>
      <c r="D244" s="159"/>
      <c r="E244" s="159"/>
      <c r="F244" s="159"/>
      <c r="G244" s="174"/>
      <c r="H244" s="50"/>
      <c r="I244" s="50"/>
      <c r="J244" s="50"/>
      <c r="K244" s="50"/>
      <c r="L244" s="50"/>
      <c r="M244" s="50"/>
    </row>
    <row r="245" spans="3:13" s="20" customFormat="1" ht="16" thickBot="1" x14ac:dyDescent="0.4">
      <c r="H245" s="50"/>
      <c r="I245" s="50"/>
      <c r="J245" s="50"/>
      <c r="K245" s="50"/>
      <c r="L245" s="50"/>
      <c r="M245" s="50"/>
    </row>
    <row r="246" spans="3:13" s="20" customFormat="1" ht="16" thickBot="1" x14ac:dyDescent="0.4">
      <c r="C246" s="179" t="s">
        <v>679</v>
      </c>
      <c r="D246" s="180"/>
      <c r="E246" s="181"/>
      <c r="F246" s="50"/>
      <c r="G246" s="50"/>
      <c r="H246" s="50"/>
      <c r="I246" s="50"/>
      <c r="J246" s="50"/>
      <c r="K246" s="50"/>
      <c r="L246" s="50"/>
      <c r="M246" s="50"/>
    </row>
    <row r="247" spans="3:13" s="20" customFormat="1" ht="31.5" thickBot="1" x14ac:dyDescent="0.4">
      <c r="C247" s="229"/>
      <c r="D247" s="230" t="s">
        <v>669</v>
      </c>
      <c r="E247" s="231" t="s">
        <v>530</v>
      </c>
      <c r="F247" s="50"/>
      <c r="G247" s="50"/>
      <c r="H247" s="50"/>
      <c r="I247" s="50"/>
      <c r="J247" s="50"/>
      <c r="K247" s="50"/>
      <c r="L247" s="50"/>
      <c r="M247" s="50"/>
    </row>
    <row r="248" spans="3:13" s="20" customFormat="1" ht="31.5" thickBot="1" x14ac:dyDescent="0.4">
      <c r="C248" s="232" t="s">
        <v>680</v>
      </c>
      <c r="D248" s="233">
        <v>0.2</v>
      </c>
      <c r="E248" s="234" t="s">
        <v>672</v>
      </c>
      <c r="F248" s="50"/>
      <c r="G248" s="50"/>
      <c r="H248" s="50"/>
      <c r="I248" s="50"/>
      <c r="J248" s="50"/>
      <c r="K248" s="50"/>
      <c r="L248" s="50"/>
      <c r="M248" s="50"/>
    </row>
    <row r="249" spans="3:13" s="20" customFormat="1" x14ac:dyDescent="0.35">
      <c r="C249" s="55" t="s">
        <v>445</v>
      </c>
      <c r="D249" s="56"/>
      <c r="E249" s="56"/>
      <c r="F249" s="56"/>
      <c r="G249" s="57"/>
      <c r="H249" s="50"/>
      <c r="I249" s="50"/>
      <c r="J249" s="50"/>
      <c r="K249" s="50"/>
      <c r="L249" s="50"/>
      <c r="M249" s="50"/>
    </row>
    <row r="250" spans="3:13" s="20" customFormat="1" x14ac:dyDescent="0.35">
      <c r="C250" s="227" t="s">
        <v>676</v>
      </c>
      <c r="G250" s="69"/>
      <c r="H250" s="50"/>
      <c r="I250" s="50"/>
      <c r="J250" s="50"/>
      <c r="K250" s="50"/>
      <c r="L250" s="50"/>
      <c r="M250" s="50"/>
    </row>
    <row r="251" spans="3:13" s="20" customFormat="1" x14ac:dyDescent="0.35">
      <c r="C251" s="58" t="s">
        <v>677</v>
      </c>
      <c r="G251" s="69"/>
      <c r="H251" s="50"/>
      <c r="I251" s="50"/>
      <c r="J251" s="50"/>
      <c r="K251" s="50"/>
      <c r="L251" s="50"/>
      <c r="M251" s="50"/>
    </row>
    <row r="252" spans="3:13" s="20" customFormat="1" ht="16" thickBot="1" x14ac:dyDescent="0.4">
      <c r="C252" s="228" t="s">
        <v>678</v>
      </c>
      <c r="D252" s="159"/>
      <c r="E252" s="159"/>
      <c r="F252" s="159"/>
      <c r="G252" s="174"/>
      <c r="H252" s="50"/>
      <c r="I252" s="50"/>
      <c r="J252" s="50"/>
      <c r="K252" s="50"/>
      <c r="L252" s="50"/>
      <c r="M252" s="50"/>
    </row>
    <row r="253" spans="3:13" s="20" customFormat="1" x14ac:dyDescent="0.35">
      <c r="H253" s="50"/>
      <c r="I253" s="50"/>
      <c r="J253" s="50"/>
      <c r="K253" s="50"/>
      <c r="L253" s="50"/>
      <c r="M253" s="50"/>
    </row>
    <row r="254" spans="3:13" s="20" customFormat="1" x14ac:dyDescent="0.35">
      <c r="H254" s="50"/>
      <c r="I254" s="50"/>
      <c r="J254" s="50"/>
      <c r="K254" s="50"/>
      <c r="L254" s="50"/>
      <c r="M254" s="50"/>
    </row>
    <row r="255" spans="3:13" s="20" customFormat="1" x14ac:dyDescent="0.35">
      <c r="H255" s="50"/>
      <c r="I255" s="50"/>
      <c r="J255" s="50"/>
      <c r="K255" s="50"/>
      <c r="L255" s="50"/>
      <c r="M255" s="50"/>
    </row>
    <row r="256" spans="3:13" s="20" customFormat="1" x14ac:dyDescent="0.35">
      <c r="H256" s="50"/>
      <c r="I256" s="50"/>
      <c r="J256" s="50"/>
      <c r="K256" s="50"/>
      <c r="L256" s="50"/>
      <c r="M256" s="50"/>
    </row>
    <row r="257" spans="8:13" s="20" customFormat="1" x14ac:dyDescent="0.35">
      <c r="H257" s="50"/>
      <c r="I257" s="50"/>
      <c r="J257" s="50"/>
      <c r="K257" s="50"/>
      <c r="L257" s="50"/>
      <c r="M257" s="50"/>
    </row>
    <row r="258" spans="8:13" s="20" customFormat="1" x14ac:dyDescent="0.35">
      <c r="H258" s="50"/>
      <c r="I258" s="50"/>
      <c r="J258" s="50"/>
      <c r="K258" s="50"/>
      <c r="L258" s="50"/>
      <c r="M258" s="50"/>
    </row>
    <row r="259" spans="8:13" s="20" customFormat="1" x14ac:dyDescent="0.35">
      <c r="H259" s="50"/>
      <c r="I259" s="50"/>
      <c r="J259" s="50"/>
      <c r="K259" s="50"/>
      <c r="L259" s="50"/>
      <c r="M259" s="50"/>
    </row>
    <row r="260" spans="8:13" s="20" customFormat="1" x14ac:dyDescent="0.35">
      <c r="H260" s="50"/>
      <c r="I260" s="50"/>
      <c r="J260" s="50"/>
      <c r="K260" s="50"/>
      <c r="L260" s="50"/>
      <c r="M260" s="50"/>
    </row>
    <row r="261" spans="8:13" s="20" customFormat="1" x14ac:dyDescent="0.35">
      <c r="H261" s="50"/>
      <c r="I261" s="50"/>
      <c r="J261" s="50"/>
      <c r="K261" s="50"/>
      <c r="L261" s="50"/>
      <c r="M261" s="50"/>
    </row>
    <row r="262" spans="8:13" s="20" customFormat="1" x14ac:dyDescent="0.35">
      <c r="H262" s="50"/>
      <c r="I262" s="50"/>
      <c r="J262" s="50"/>
      <c r="K262" s="50"/>
      <c r="L262" s="50"/>
      <c r="M262" s="50"/>
    </row>
    <row r="263" spans="8:13" s="20" customFormat="1" x14ac:dyDescent="0.35">
      <c r="H263" s="50"/>
      <c r="I263" s="50"/>
      <c r="J263" s="50"/>
      <c r="K263" s="50"/>
      <c r="L263" s="50"/>
      <c r="M263" s="50"/>
    </row>
    <row r="264" spans="8:13" s="20" customFormat="1" x14ac:dyDescent="0.35">
      <c r="H264" s="50"/>
      <c r="I264" s="50"/>
      <c r="J264" s="50"/>
      <c r="K264" s="50"/>
      <c r="L264" s="50"/>
      <c r="M264" s="50"/>
    </row>
    <row r="265" spans="8:13" s="20" customFormat="1" x14ac:dyDescent="0.35">
      <c r="H265" s="50"/>
      <c r="I265" s="50"/>
      <c r="J265" s="50"/>
      <c r="K265" s="50"/>
      <c r="L265" s="50"/>
      <c r="M265" s="50"/>
    </row>
    <row r="266" spans="8:13" s="20" customFormat="1" x14ac:dyDescent="0.35">
      <c r="H266" s="50"/>
      <c r="I266" s="50"/>
      <c r="J266" s="50"/>
      <c r="K266" s="50"/>
      <c r="L266" s="50"/>
      <c r="M266" s="50"/>
    </row>
    <row r="267" spans="8:13" s="20" customFormat="1" x14ac:dyDescent="0.35">
      <c r="H267" s="50"/>
      <c r="I267" s="50"/>
      <c r="J267" s="50"/>
      <c r="K267" s="50"/>
      <c r="L267" s="50"/>
      <c r="M267" s="50"/>
    </row>
    <row r="268" spans="8:13" s="20" customFormat="1" x14ac:dyDescent="0.35">
      <c r="H268" s="50"/>
      <c r="I268" s="50"/>
      <c r="J268" s="50"/>
      <c r="K268" s="50"/>
      <c r="L268" s="50"/>
      <c r="M268" s="50"/>
    </row>
    <row r="269" spans="8:13" s="20" customFormat="1" x14ac:dyDescent="0.35">
      <c r="H269" s="50"/>
      <c r="I269" s="50"/>
      <c r="J269" s="50"/>
      <c r="K269" s="50"/>
      <c r="L269" s="50"/>
      <c r="M269" s="50"/>
    </row>
    <row r="270" spans="8:13" s="20" customFormat="1" x14ac:dyDescent="0.35">
      <c r="H270" s="50"/>
      <c r="I270" s="50"/>
      <c r="J270" s="50"/>
      <c r="K270" s="50"/>
      <c r="L270" s="50"/>
      <c r="M270" s="50"/>
    </row>
    <row r="271" spans="8:13" s="20" customFormat="1" x14ac:dyDescent="0.35">
      <c r="H271" s="50"/>
      <c r="I271" s="50"/>
      <c r="J271" s="50"/>
      <c r="K271" s="50"/>
      <c r="L271" s="50"/>
      <c r="M271" s="50"/>
    </row>
    <row r="272" spans="8:13" s="20" customFormat="1" x14ac:dyDescent="0.35">
      <c r="H272" s="50"/>
      <c r="I272" s="50"/>
      <c r="J272" s="50"/>
      <c r="K272" s="50"/>
      <c r="L272" s="50"/>
      <c r="M272" s="50"/>
    </row>
    <row r="273" spans="8:13" s="20" customFormat="1" x14ac:dyDescent="0.35">
      <c r="H273" s="50"/>
      <c r="I273" s="50"/>
      <c r="J273" s="50"/>
      <c r="K273" s="50"/>
      <c r="L273" s="50"/>
      <c r="M273" s="50"/>
    </row>
    <row r="274" spans="8:13" s="20" customFormat="1" x14ac:dyDescent="0.35">
      <c r="H274" s="50"/>
      <c r="I274" s="50"/>
      <c r="J274" s="50"/>
      <c r="K274" s="50"/>
      <c r="L274" s="50"/>
      <c r="M274" s="50"/>
    </row>
    <row r="275" spans="8:13" s="20" customFormat="1" x14ac:dyDescent="0.35">
      <c r="H275" s="50"/>
      <c r="I275" s="50"/>
      <c r="J275" s="50"/>
      <c r="K275" s="50"/>
      <c r="L275" s="50"/>
      <c r="M275" s="50"/>
    </row>
    <row r="276" spans="8:13" s="20" customFormat="1" x14ac:dyDescent="0.35">
      <c r="H276" s="50"/>
      <c r="I276" s="50"/>
      <c r="J276" s="50"/>
      <c r="K276" s="50"/>
      <c r="L276" s="50"/>
      <c r="M276" s="50"/>
    </row>
    <row r="277" spans="8:13" s="20" customFormat="1" x14ac:dyDescent="0.35">
      <c r="H277" s="50"/>
      <c r="I277" s="50"/>
      <c r="J277" s="50"/>
      <c r="K277" s="50"/>
      <c r="L277" s="50"/>
      <c r="M277" s="50"/>
    </row>
    <row r="278" spans="8:13" s="20" customFormat="1" x14ac:dyDescent="0.35">
      <c r="H278" s="50"/>
      <c r="I278" s="50"/>
      <c r="J278" s="50"/>
      <c r="K278" s="50"/>
      <c r="L278" s="50"/>
      <c r="M278" s="50"/>
    </row>
    <row r="279" spans="8:13" s="20" customFormat="1" x14ac:dyDescent="0.35">
      <c r="H279" s="50"/>
      <c r="I279" s="50"/>
      <c r="J279" s="50"/>
      <c r="K279" s="50"/>
      <c r="L279" s="50"/>
      <c r="M279" s="50"/>
    </row>
    <row r="280" spans="8:13" s="20" customFormat="1" x14ac:dyDescent="0.35">
      <c r="H280" s="50"/>
      <c r="I280" s="50"/>
      <c r="J280" s="50"/>
      <c r="K280" s="50"/>
      <c r="L280" s="50"/>
      <c r="M280" s="50"/>
    </row>
    <row r="281" spans="8:13" s="20" customFormat="1" x14ac:dyDescent="0.35">
      <c r="H281" s="50"/>
      <c r="I281" s="50"/>
    </row>
    <row r="282" spans="8:13" s="20" customFormat="1" x14ac:dyDescent="0.35">
      <c r="H282" s="50"/>
      <c r="I282" s="50"/>
    </row>
    <row r="283" spans="8:13" s="20" customFormat="1" x14ac:dyDescent="0.35">
      <c r="H283" s="50"/>
      <c r="I283" s="50"/>
    </row>
    <row r="284" spans="8:13" s="20" customFormat="1" x14ac:dyDescent="0.35">
      <c r="H284" s="50"/>
      <c r="I284" s="50"/>
    </row>
    <row r="285" spans="8:13" s="20" customFormat="1" x14ac:dyDescent="0.35"/>
    <row r="286" spans="8:13" s="20" customFormat="1" x14ac:dyDescent="0.35"/>
    <row r="287" spans="8:13" s="20" customFormat="1" x14ac:dyDescent="0.35"/>
    <row r="288" spans="8:13" s="20" customFormat="1" x14ac:dyDescent="0.35"/>
    <row r="289" s="20" customFormat="1" x14ac:dyDescent="0.35"/>
    <row r="290" s="20" customFormat="1" x14ac:dyDescent="0.35"/>
    <row r="291" s="20" customFormat="1" x14ac:dyDescent="0.35"/>
    <row r="292" s="20" customFormat="1" x14ac:dyDescent="0.35"/>
    <row r="293" s="20" customFormat="1" x14ac:dyDescent="0.35"/>
    <row r="294" s="20" customFormat="1" x14ac:dyDescent="0.35"/>
    <row r="295" s="20" customFormat="1" x14ac:dyDescent="0.35"/>
    <row r="296" s="20" customFormat="1" x14ac:dyDescent="0.35"/>
    <row r="297" s="20" customFormat="1" x14ac:dyDescent="0.35"/>
    <row r="298" s="20" customFormat="1" x14ac:dyDescent="0.35"/>
    <row r="299" s="20" customFormat="1" x14ac:dyDescent="0.35"/>
    <row r="300" s="20" customFormat="1" x14ac:dyDescent="0.35"/>
    <row r="301" s="20" customFormat="1" x14ac:dyDescent="0.35"/>
    <row r="302" s="20" customFormat="1" x14ac:dyDescent="0.35"/>
    <row r="303" s="20" customFormat="1" x14ac:dyDescent="0.35"/>
    <row r="304" s="20" customFormat="1" x14ac:dyDescent="0.35"/>
    <row r="305" s="20" customFormat="1" x14ac:dyDescent="0.35"/>
    <row r="306" s="20" customFormat="1" x14ac:dyDescent="0.35"/>
    <row r="307" s="20" customFormat="1" x14ac:dyDescent="0.35"/>
    <row r="308" s="20" customFormat="1" x14ac:dyDescent="0.35"/>
    <row r="309" s="20" customFormat="1" x14ac:dyDescent="0.35"/>
    <row r="310" s="20" customFormat="1" x14ac:dyDescent="0.35"/>
    <row r="311" s="20" customFormat="1" x14ac:dyDescent="0.35"/>
    <row r="312" s="20" customFormat="1" x14ac:dyDescent="0.35"/>
    <row r="313" s="20" customFormat="1" x14ac:dyDescent="0.35"/>
    <row r="314" s="20" customFormat="1" x14ac:dyDescent="0.35"/>
    <row r="315" s="20" customFormat="1" x14ac:dyDescent="0.35"/>
    <row r="316" s="20" customFormat="1" x14ac:dyDescent="0.35"/>
    <row r="317" s="20" customFormat="1" x14ac:dyDescent="0.35"/>
    <row r="318" s="20" customFormat="1" x14ac:dyDescent="0.35"/>
    <row r="319" s="20" customFormat="1" x14ac:dyDescent="0.35"/>
    <row r="320" s="20" customFormat="1" x14ac:dyDescent="0.35"/>
    <row r="321" s="20" customFormat="1" x14ac:dyDescent="0.35"/>
    <row r="322" s="20" customFormat="1" x14ac:dyDescent="0.35"/>
    <row r="323" s="20" customFormat="1" x14ac:dyDescent="0.35"/>
    <row r="324" s="20" customFormat="1" x14ac:dyDescent="0.35"/>
    <row r="325" s="20" customFormat="1" x14ac:dyDescent="0.35"/>
    <row r="326" s="20" customFormat="1" x14ac:dyDescent="0.35"/>
    <row r="327" s="20" customFormat="1" x14ac:dyDescent="0.35"/>
    <row r="328" s="20" customFormat="1" x14ac:dyDescent="0.35"/>
    <row r="329" s="20" customFormat="1" x14ac:dyDescent="0.35"/>
    <row r="330" s="20" customFormat="1" x14ac:dyDescent="0.35"/>
    <row r="331" s="20" customFormat="1" x14ac:dyDescent="0.35"/>
    <row r="332" s="20" customFormat="1" x14ac:dyDescent="0.35"/>
    <row r="333" s="20" customFormat="1" x14ac:dyDescent="0.35"/>
    <row r="334" s="20" customFormat="1" x14ac:dyDescent="0.35"/>
    <row r="335" s="20" customFormat="1" x14ac:dyDescent="0.35"/>
    <row r="336" s="20" customFormat="1" x14ac:dyDescent="0.35"/>
    <row r="337" s="20" customFormat="1" x14ac:dyDescent="0.35"/>
    <row r="338" s="20" customFormat="1" x14ac:dyDescent="0.35"/>
    <row r="339" s="20" customFormat="1" x14ac:dyDescent="0.35"/>
    <row r="340" s="20" customFormat="1" x14ac:dyDescent="0.35"/>
    <row r="341" s="20" customFormat="1" x14ac:dyDescent="0.35"/>
    <row r="342" s="20" customFormat="1" x14ac:dyDescent="0.35"/>
    <row r="343" s="20" customFormat="1" x14ac:dyDescent="0.35"/>
    <row r="344" s="20" customFormat="1" x14ac:dyDescent="0.35"/>
    <row r="345" s="20" customFormat="1" x14ac:dyDescent="0.35"/>
    <row r="346" s="20" customFormat="1" x14ac:dyDescent="0.35"/>
    <row r="347" s="20" customFormat="1" x14ac:dyDescent="0.35"/>
    <row r="348" s="20" customFormat="1" x14ac:dyDescent="0.35"/>
    <row r="349" s="20" customFormat="1" x14ac:dyDescent="0.35"/>
    <row r="350" s="20" customFormat="1" x14ac:dyDescent="0.35"/>
    <row r="351" s="20" customFormat="1" x14ac:dyDescent="0.35"/>
    <row r="352" s="20" customFormat="1" x14ac:dyDescent="0.35"/>
    <row r="353" s="20" customFormat="1" x14ac:dyDescent="0.35"/>
    <row r="354" s="20" customFormat="1" x14ac:dyDescent="0.35"/>
    <row r="355" s="20" customFormat="1" x14ac:dyDescent="0.35"/>
    <row r="356" s="20" customFormat="1" x14ac:dyDescent="0.35"/>
    <row r="357" s="20" customFormat="1" x14ac:dyDescent="0.35"/>
    <row r="358" s="20" customFormat="1" x14ac:dyDescent="0.35"/>
    <row r="359" s="20" customFormat="1" x14ac:dyDescent="0.35"/>
    <row r="360" s="20" customFormat="1" x14ac:dyDescent="0.35"/>
    <row r="361" s="20" customFormat="1" x14ac:dyDescent="0.35"/>
    <row r="362" s="20" customFormat="1" x14ac:dyDescent="0.35"/>
    <row r="363" s="20" customFormat="1" x14ac:dyDescent="0.35"/>
    <row r="364" s="20" customFormat="1" x14ac:dyDescent="0.35"/>
    <row r="365" s="20" customFormat="1" x14ac:dyDescent="0.35"/>
    <row r="366" s="20" customFormat="1" x14ac:dyDescent="0.35"/>
    <row r="367" s="20" customFormat="1" x14ac:dyDescent="0.35"/>
    <row r="368" s="20" customFormat="1" x14ac:dyDescent="0.35"/>
    <row r="369" s="20" customFormat="1" x14ac:dyDescent="0.35"/>
    <row r="370" s="20" customFormat="1" x14ac:dyDescent="0.35"/>
    <row r="371" s="20" customFormat="1" x14ac:dyDescent="0.35"/>
    <row r="372" s="20" customFormat="1" x14ac:dyDescent="0.35"/>
    <row r="373" s="20" customFormat="1" x14ac:dyDescent="0.35"/>
    <row r="374" s="20" customFormat="1" x14ac:dyDescent="0.35"/>
    <row r="375" s="20" customFormat="1" x14ac:dyDescent="0.35"/>
    <row r="376" s="20" customFormat="1" x14ac:dyDescent="0.35"/>
    <row r="377" s="20" customFormat="1" x14ac:dyDescent="0.35"/>
    <row r="378" s="20" customFormat="1" x14ac:dyDescent="0.35"/>
    <row r="379" s="20" customFormat="1" x14ac:dyDescent="0.35"/>
    <row r="380" s="20" customFormat="1" x14ac:dyDescent="0.35"/>
    <row r="381" s="20" customFormat="1" x14ac:dyDescent="0.35"/>
    <row r="382" s="20" customFormat="1" x14ac:dyDescent="0.35"/>
    <row r="383" s="20" customFormat="1" x14ac:dyDescent="0.35"/>
    <row r="384" s="20" customFormat="1" x14ac:dyDescent="0.35"/>
    <row r="385" s="20" customFormat="1" x14ac:dyDescent="0.35"/>
    <row r="386" s="20" customFormat="1" x14ac:dyDescent="0.35"/>
    <row r="387" s="20" customFormat="1" x14ac:dyDescent="0.35"/>
    <row r="388" s="20" customFormat="1" x14ac:dyDescent="0.35"/>
    <row r="389" s="20" customFormat="1" x14ac:dyDescent="0.35"/>
    <row r="390" s="20" customFormat="1" x14ac:dyDescent="0.35"/>
    <row r="391" s="20" customFormat="1" x14ac:dyDescent="0.35"/>
    <row r="392" s="20" customFormat="1" x14ac:dyDescent="0.35"/>
    <row r="393" s="20" customFormat="1" x14ac:dyDescent="0.35"/>
    <row r="394" s="20" customFormat="1" x14ac:dyDescent="0.35"/>
    <row r="395" s="20" customFormat="1" x14ac:dyDescent="0.35"/>
    <row r="396" s="20" customFormat="1" x14ac:dyDescent="0.35"/>
    <row r="397" s="20" customFormat="1" x14ac:dyDescent="0.35"/>
    <row r="398" s="20" customFormat="1" x14ac:dyDescent="0.35"/>
    <row r="399" s="20" customFormat="1" x14ac:dyDescent="0.35"/>
    <row r="400" s="20" customFormat="1" x14ac:dyDescent="0.35"/>
    <row r="401" s="20" customFormat="1" x14ac:dyDescent="0.35"/>
    <row r="402" s="20" customFormat="1" x14ac:dyDescent="0.35"/>
    <row r="403" s="20" customFormat="1" x14ac:dyDescent="0.35"/>
    <row r="404" s="20" customFormat="1" x14ac:dyDescent="0.35"/>
    <row r="405" s="20" customFormat="1" x14ac:dyDescent="0.35"/>
    <row r="406" s="20" customFormat="1" x14ac:dyDescent="0.35"/>
    <row r="407" s="20" customFormat="1" x14ac:dyDescent="0.35"/>
    <row r="408" s="20" customFormat="1" x14ac:dyDescent="0.35"/>
    <row r="409" s="20" customFormat="1" x14ac:dyDescent="0.35"/>
    <row r="410" s="20" customFormat="1" x14ac:dyDescent="0.35"/>
    <row r="411" s="20" customFormat="1" x14ac:dyDescent="0.35"/>
    <row r="412" s="20" customFormat="1" x14ac:dyDescent="0.35"/>
    <row r="413" s="20" customFormat="1" x14ac:dyDescent="0.35"/>
    <row r="414" s="20" customFormat="1" x14ac:dyDescent="0.35"/>
    <row r="415" s="20" customFormat="1" x14ac:dyDescent="0.35"/>
    <row r="416" s="20" customFormat="1" x14ac:dyDescent="0.35"/>
    <row r="417" s="20" customFormat="1" x14ac:dyDescent="0.35"/>
    <row r="418" s="20" customFormat="1" x14ac:dyDescent="0.35"/>
    <row r="419" s="20" customFormat="1" x14ac:dyDescent="0.35"/>
    <row r="420" s="20" customFormat="1" x14ac:dyDescent="0.35"/>
    <row r="421" s="20" customFormat="1" x14ac:dyDescent="0.35"/>
    <row r="422" s="20" customFormat="1" x14ac:dyDescent="0.35"/>
    <row r="423" s="20" customFormat="1" x14ac:dyDescent="0.35"/>
    <row r="424" s="20" customFormat="1" x14ac:dyDescent="0.35"/>
    <row r="425" s="20" customFormat="1" x14ac:dyDescent="0.35"/>
    <row r="426" s="20" customFormat="1" x14ac:dyDescent="0.35"/>
    <row r="427" s="20" customFormat="1" x14ac:dyDescent="0.35"/>
    <row r="428" s="20" customFormat="1" x14ac:dyDescent="0.35"/>
    <row r="429" s="20" customFormat="1" x14ac:dyDescent="0.35"/>
    <row r="430" s="20" customFormat="1" x14ac:dyDescent="0.35"/>
    <row r="431" s="20" customFormat="1" x14ac:dyDescent="0.35"/>
    <row r="432" s="20" customFormat="1" x14ac:dyDescent="0.35"/>
    <row r="433" s="20" customFormat="1" x14ac:dyDescent="0.35"/>
    <row r="434" s="20" customFormat="1" x14ac:dyDescent="0.35"/>
    <row r="435" s="20" customFormat="1" x14ac:dyDescent="0.35"/>
    <row r="436" s="20" customFormat="1" x14ac:dyDescent="0.35"/>
    <row r="437" s="20" customFormat="1" x14ac:dyDescent="0.35"/>
    <row r="438" s="20" customFormat="1" x14ac:dyDescent="0.35"/>
    <row r="439" s="20" customFormat="1" x14ac:dyDescent="0.35"/>
  </sheetData>
  <hyperlinks>
    <hyperlink ref="C76" r:id="rId1" tooltip="Natural gas emission factors for criteria pollutants" xr:uid="{00000000-0004-0000-0C00-000003000000}"/>
    <hyperlink ref="C73" r:id="rId2" tooltip="Compilation of Air Pollutant Emission Factors" xr:uid="{00000000-0004-0000-0C00-000004000000}"/>
    <hyperlink ref="C79" r:id="rId3" tooltip="Definitions of VOC and ROG" xr:uid="{00000000-0004-0000-0C00-000005000000}"/>
    <hyperlink ref="C244" r:id="rId4" tooltip="Proposed Amendments to the Prohibitions on Use of Certain Hydrofluorocarbons in Stationary Refrigeration, Chillers, Aerosols, Propellants, and Foam End-Uses Regulation" xr:uid="{244696C0-FEFE-49C7-BCC8-91962A85950E}"/>
    <hyperlink ref="C31" r:id="rId5" tooltip="Link to EPA Emission Factors for Greenhouse Gas Inventories" xr:uid="{6019F80E-5B87-4F4D-B63B-A90E7A4397D1}"/>
    <hyperlink ref="C25" r:id="rId6" tooltip="California Air Resources Board GHG inventory" xr:uid="{998A1AC1-9455-41CB-BC88-C3B61DAD8D62}"/>
    <hyperlink ref="C28" r:id="rId7" tooltip="California Energy Commission Energy Almanac" xr:uid="{7BC8CC55-D13C-40E1-9F97-A811EAF9C10F}"/>
    <hyperlink ref="C96" r:id="rId8" tooltip="California Energy Commission Energy Almanac" xr:uid="{C78B59C2-9801-4A75-BCCB-EC2414E3032A}"/>
    <hyperlink ref="C93" r:id="rId9" location="0" tooltip="California Air Resources Board's criteria pollutant emissions inventory" display="https://www.arb.ca.gov/app/emsinv/2017/emssumcat_query.php?F_YR=2012&amp;F_DIV=-4&amp;F_SEASON=A&amp;SP=SIP105ADJ&amp;F_AREA=CA#0" xr:uid="{7A2C3552-FD66-47FB-98ED-B07706D09A8D}"/>
    <hyperlink ref="C226" r:id="rId10" tooltip="CARB Refrigerant Management Program" xr:uid="{82F4AE7E-D107-440C-B4EA-0A9395E30053}"/>
    <hyperlink ref="C230" r:id="rId11" tooltip="IPCC Fourth Assessment Report" xr:uid="{C34B6FEB-A05E-484E-B326-519890454F46}"/>
    <hyperlink ref="C233" r:id="rId12" tooltip="IPCC Fifth Assessment Report" xr:uid="{6D026F8B-BA15-4BE7-8277-5824C379E7BF}"/>
    <hyperlink ref="C252" r:id="rId13" tooltip="Proposed Amendments to the Prohibitions on Use of Certain Hydrofluorocarbons in Stationary Refrigeration, Chillers, Aerosols, Propellants, and Foam End-Uses Regulation" xr:uid="{C94DDAA6-FE32-45AD-AE98-8F89FF33B9A9}"/>
  </hyperlinks>
  <pageMargins left="0.7" right="0.7" top="0.98479166666666662" bottom="0.75" header="0.3" footer="0.3"/>
  <pageSetup scale="44" fitToHeight="0" orientation="landscape" r:id="rId14"/>
  <headerFooter>
    <oddHeader>&amp;C&amp;G</oddHeader>
    <oddFooter>&amp;L&amp;"Avenir LT Std 35 Light,Regular"&amp;12&amp;K000000FINAL November 24, 2020&amp;C&amp;"Avenir LT Std 35 Light,Regular"&amp;12Page &amp;P of &amp;N&amp;R&amp;"Avenir LT Std 35 Light,Regular"&amp;12&amp;K000000&amp;A</oddFooter>
  </headerFooter>
  <rowBreaks count="2" manualBreakCount="2">
    <brk id="33" max="16383" man="1"/>
    <brk id="96" max="16383" man="1"/>
  </rowBreaks>
  <drawing r:id="rId15"/>
  <legacyDrawingHF r:id="rId1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sheetPr>
  <dimension ref="B1:N41"/>
  <sheetViews>
    <sheetView showGridLines="0" zoomScaleNormal="100" workbookViewId="0"/>
  </sheetViews>
  <sheetFormatPr defaultColWidth="9.1796875" defaultRowHeight="14.5" x14ac:dyDescent="0.35"/>
  <cols>
    <col min="1" max="1" width="4.26953125" style="22" customWidth="1"/>
    <col min="2" max="2" width="37.7265625" style="22" customWidth="1"/>
    <col min="3" max="3" width="16.453125" style="22" customWidth="1"/>
    <col min="4" max="4" width="19.54296875" style="22" customWidth="1"/>
    <col min="5" max="5" width="105" style="22" customWidth="1"/>
    <col min="6" max="8" width="9.1796875" style="22"/>
    <col min="9" max="9" width="10.1796875" style="22" bestFit="1" customWidth="1"/>
    <col min="10" max="11" width="9.1796875" style="22"/>
    <col min="12" max="12" width="10.1796875" style="22" bestFit="1" customWidth="1"/>
    <col min="13" max="14" width="13.7265625" style="22" bestFit="1" customWidth="1"/>
    <col min="15" max="16384" width="9.1796875" style="22"/>
  </cols>
  <sheetData>
    <row r="1" spans="2:14" ht="18.75" customHeight="1" x14ac:dyDescent="0.35">
      <c r="B1" s="21" t="s">
        <v>0</v>
      </c>
      <c r="C1" s="21"/>
      <c r="D1" s="21"/>
      <c r="E1" s="21"/>
      <c r="F1" s="21"/>
      <c r="G1" s="21"/>
      <c r="H1" s="21"/>
    </row>
    <row r="2" spans="2:14" ht="15" customHeight="1" x14ac:dyDescent="0.35">
      <c r="B2" s="23"/>
      <c r="C2" s="23"/>
      <c r="D2" s="23"/>
      <c r="E2" s="23"/>
      <c r="F2" s="23"/>
      <c r="G2" s="23"/>
      <c r="H2" s="23"/>
    </row>
    <row r="3" spans="2:14" ht="18.75" customHeight="1" x14ac:dyDescent="0.35">
      <c r="B3" s="21" t="s">
        <v>1</v>
      </c>
      <c r="C3" s="21"/>
      <c r="D3" s="21"/>
      <c r="E3" s="21"/>
      <c r="F3" s="21"/>
      <c r="G3" s="21"/>
      <c r="H3" s="21"/>
    </row>
    <row r="4" spans="2:14" ht="18.75" customHeight="1" x14ac:dyDescent="0.35">
      <c r="B4" s="24" t="s">
        <v>681</v>
      </c>
      <c r="C4" s="24"/>
      <c r="D4" s="24"/>
      <c r="E4" s="24"/>
      <c r="F4" s="24"/>
      <c r="G4" s="24"/>
      <c r="H4" s="24"/>
    </row>
    <row r="5" spans="2:14" ht="15" customHeight="1" x14ac:dyDescent="0.35">
      <c r="B5" s="25"/>
      <c r="C5" s="25"/>
      <c r="D5" s="25"/>
      <c r="E5" s="25"/>
      <c r="F5" s="25"/>
      <c r="G5" s="25"/>
      <c r="H5" s="25"/>
    </row>
    <row r="6" spans="2:14" ht="15" customHeight="1" x14ac:dyDescent="0.35">
      <c r="B6" s="21" t="s">
        <v>3</v>
      </c>
      <c r="C6" s="25"/>
      <c r="D6" s="25"/>
      <c r="E6" s="25"/>
      <c r="F6" s="25"/>
      <c r="G6" s="25"/>
      <c r="H6" s="25"/>
    </row>
    <row r="7" spans="2:14" ht="18.75" customHeight="1" x14ac:dyDescent="0.35">
      <c r="B7" s="26" t="s">
        <v>4</v>
      </c>
      <c r="C7" s="21"/>
      <c r="D7" s="21"/>
      <c r="E7" s="21"/>
      <c r="F7" s="21"/>
      <c r="G7" s="21"/>
      <c r="H7" s="21"/>
    </row>
    <row r="8" spans="2:14" ht="15" customHeight="1" x14ac:dyDescent="0.35"/>
    <row r="9" spans="2:14" ht="15" thickBot="1" x14ac:dyDescent="0.4"/>
    <row r="10" spans="2:14" ht="17.5" x14ac:dyDescent="0.35">
      <c r="B10" s="235" t="s">
        <v>682</v>
      </c>
      <c r="C10" s="236"/>
      <c r="D10" s="237"/>
    </row>
    <row r="11" spans="2:14" ht="15.5" x14ac:dyDescent="0.35">
      <c r="B11" s="238" t="s">
        <v>683</v>
      </c>
      <c r="C11" s="239" t="s">
        <v>684</v>
      </c>
      <c r="D11" s="240" t="s">
        <v>433</v>
      </c>
    </row>
    <row r="12" spans="2:14" ht="15.5" x14ac:dyDescent="0.35">
      <c r="B12" s="241" t="s">
        <v>685</v>
      </c>
      <c r="C12" s="242">
        <v>0.17119999999999999</v>
      </c>
      <c r="D12" s="243" t="s">
        <v>686</v>
      </c>
    </row>
    <row r="13" spans="2:14" ht="16" thickBot="1" x14ac:dyDescent="0.4">
      <c r="B13" s="244" t="s">
        <v>687</v>
      </c>
      <c r="C13" s="245">
        <v>1.34</v>
      </c>
      <c r="D13" s="246" t="s">
        <v>688</v>
      </c>
    </row>
    <row r="14" spans="2:14" ht="15" thickBot="1" x14ac:dyDescent="0.4">
      <c r="B14" s="247" t="s">
        <v>689</v>
      </c>
      <c r="C14" s="248"/>
      <c r="D14" s="249"/>
    </row>
    <row r="15" spans="2:14" ht="15" thickBot="1" x14ac:dyDescent="0.4"/>
    <row r="16" spans="2:14" ht="17.5" x14ac:dyDescent="0.35">
      <c r="B16" s="235" t="s">
        <v>690</v>
      </c>
      <c r="C16" s="236"/>
      <c r="D16" s="237"/>
      <c r="E16" s="250"/>
      <c r="M16" s="251"/>
      <c r="N16" s="252"/>
    </row>
    <row r="17" spans="2:13" ht="15.5" x14ac:dyDescent="0.35">
      <c r="B17" s="238" t="s">
        <v>691</v>
      </c>
      <c r="C17" s="239" t="s">
        <v>684</v>
      </c>
      <c r="D17" s="240" t="s">
        <v>433</v>
      </c>
      <c r="E17" s="250"/>
    </row>
    <row r="18" spans="2:13" ht="15.5" x14ac:dyDescent="0.35">
      <c r="B18" s="241" t="s">
        <v>692</v>
      </c>
      <c r="C18" s="253">
        <v>5.53</v>
      </c>
      <c r="D18" s="243" t="s">
        <v>693</v>
      </c>
      <c r="E18" s="250"/>
    </row>
    <row r="19" spans="2:13" ht="15.5" x14ac:dyDescent="0.35">
      <c r="B19" s="241" t="s">
        <v>694</v>
      </c>
      <c r="C19" s="253">
        <v>5.94</v>
      </c>
      <c r="D19" s="243" t="s">
        <v>693</v>
      </c>
      <c r="E19" s="250"/>
    </row>
    <row r="20" spans="2:13" ht="15.5" x14ac:dyDescent="0.35">
      <c r="B20" s="241" t="s">
        <v>695</v>
      </c>
      <c r="C20" s="254">
        <f>3.07*0.98/115.83</f>
        <v>2.5974272640939308E-2</v>
      </c>
      <c r="D20" s="243" t="s">
        <v>696</v>
      </c>
      <c r="E20" s="255"/>
      <c r="I20" s="256"/>
    </row>
    <row r="21" spans="2:13" ht="15.5" x14ac:dyDescent="0.35">
      <c r="B21" s="241" t="s">
        <v>697</v>
      </c>
      <c r="C21" s="253">
        <v>4.29</v>
      </c>
      <c r="D21" s="243" t="s">
        <v>698</v>
      </c>
      <c r="E21" s="250"/>
      <c r="L21" s="256"/>
      <c r="M21" s="257"/>
    </row>
    <row r="22" spans="2:13" ht="15.5" x14ac:dyDescent="0.35">
      <c r="B22" s="241" t="s">
        <v>699</v>
      </c>
      <c r="C22" s="253">
        <v>4.09</v>
      </c>
      <c r="D22" s="243" t="s">
        <v>693</v>
      </c>
      <c r="E22" s="250"/>
      <c r="I22" s="251"/>
      <c r="M22" s="252"/>
    </row>
    <row r="23" spans="2:13" ht="15.5" x14ac:dyDescent="0.35">
      <c r="B23" s="241" t="s">
        <v>700</v>
      </c>
      <c r="C23" s="253">
        <v>3.92</v>
      </c>
      <c r="D23" s="243" t="s">
        <v>693</v>
      </c>
      <c r="E23" s="250"/>
    </row>
    <row r="24" spans="2:13" ht="15.5" x14ac:dyDescent="0.35">
      <c r="B24" s="241" t="s">
        <v>701</v>
      </c>
      <c r="C24" s="253">
        <v>5.52</v>
      </c>
      <c r="D24" s="243" t="s">
        <v>693</v>
      </c>
      <c r="E24" s="250"/>
    </row>
    <row r="25" spans="2:13" ht="18" thickBot="1" x14ac:dyDescent="0.4">
      <c r="B25" s="258" t="s">
        <v>702</v>
      </c>
      <c r="C25" s="259">
        <v>17.489999999999998</v>
      </c>
      <c r="D25" s="260" t="s">
        <v>703</v>
      </c>
      <c r="E25" s="250"/>
    </row>
    <row r="26" spans="2:13" ht="15.5" x14ac:dyDescent="0.35">
      <c r="B26" s="261" t="s">
        <v>704</v>
      </c>
      <c r="C26" s="262"/>
      <c r="D26" s="263"/>
      <c r="E26" s="250"/>
    </row>
    <row r="27" spans="2:13" ht="15.5" x14ac:dyDescent="0.35">
      <c r="B27" s="264" t="s">
        <v>705</v>
      </c>
      <c r="C27" s="265"/>
      <c r="D27" s="266"/>
      <c r="E27" s="250"/>
    </row>
    <row r="28" spans="2:13" ht="15.5" x14ac:dyDescent="0.35">
      <c r="B28" s="264" t="s">
        <v>706</v>
      </c>
      <c r="C28" s="265"/>
      <c r="D28" s="266"/>
      <c r="E28" s="250"/>
    </row>
    <row r="29" spans="2:13" ht="15.75" customHeight="1" x14ac:dyDescent="0.35">
      <c r="B29" s="264" t="s">
        <v>707</v>
      </c>
      <c r="C29" s="267"/>
      <c r="D29" s="268"/>
      <c r="E29" s="250"/>
    </row>
    <row r="30" spans="2:13" ht="16" thickBot="1" x14ac:dyDescent="0.4">
      <c r="B30" s="269" t="s">
        <v>708</v>
      </c>
      <c r="C30" s="270"/>
      <c r="D30" s="271"/>
      <c r="E30" s="250"/>
    </row>
    <row r="31" spans="2:13" ht="15" thickBot="1" x14ac:dyDescent="0.4"/>
    <row r="32" spans="2:13" ht="15.5" x14ac:dyDescent="0.35">
      <c r="B32" s="272" t="s">
        <v>709</v>
      </c>
      <c r="C32" s="273"/>
      <c r="D32" s="273"/>
      <c r="E32" s="274"/>
    </row>
    <row r="33" spans="2:5" s="20" customFormat="1" ht="15" customHeight="1" x14ac:dyDescent="0.35">
      <c r="B33" s="275" t="s">
        <v>710</v>
      </c>
      <c r="C33" s="276"/>
      <c r="D33" s="276"/>
      <c r="E33" s="277"/>
    </row>
    <row r="34" spans="2:5" s="20" customFormat="1" ht="16.5" customHeight="1" thickBot="1" x14ac:dyDescent="0.4">
      <c r="B34" s="278" t="s">
        <v>711</v>
      </c>
      <c r="C34" s="279"/>
      <c r="D34" s="279"/>
      <c r="E34" s="280"/>
    </row>
    <row r="35" spans="2:5" s="20" customFormat="1" ht="15" customHeight="1" x14ac:dyDescent="0.35">
      <c r="B35" s="281"/>
      <c r="C35" s="250"/>
      <c r="D35" s="250"/>
    </row>
    <row r="36" spans="2:5" s="20" customFormat="1" ht="15.5" x14ac:dyDescent="0.35">
      <c r="B36" s="250"/>
      <c r="C36" s="250"/>
      <c r="D36" s="250"/>
    </row>
    <row r="37" spans="2:5" s="20" customFormat="1" ht="15.5" x14ac:dyDescent="0.35">
      <c r="B37" s="282"/>
    </row>
    <row r="38" spans="2:5" s="20" customFormat="1" ht="15.5" x14ac:dyDescent="0.35"/>
    <row r="39" spans="2:5" s="20" customFormat="1" ht="15.5" x14ac:dyDescent="0.35"/>
    <row r="40" spans="2:5" s="20" customFormat="1" ht="15.5" x14ac:dyDescent="0.35"/>
    <row r="41" spans="2:5" s="20" customFormat="1" ht="15.5" x14ac:dyDescent="0.35"/>
  </sheetData>
  <hyperlinks>
    <hyperlink ref="B34" r:id="rId1" tooltip="Co-benefit Assessment Methodology for Energy and Fuel Cost Savings" xr:uid="{00000000-0004-0000-0D00-000000000000}"/>
  </hyperlinks>
  <pageMargins left="0.7" right="0.7" top="0.98479166666666662" bottom="0.75" header="0.3" footer="0.3"/>
  <pageSetup scale="71" orientation="portrait" r:id="rId2"/>
  <headerFooter>
    <oddHeader>&amp;C&amp;G</oddHeader>
    <oddFooter>&amp;L&amp;"Avenir LT Std 35 Light,Regular"&amp;12&amp;K000000FINAL November 24, 2020&amp;C&amp;"Avenir LT Std 35 Light,Regular"&amp;12Page &amp;P of &amp;N&amp;R&amp;"Avenir LT Std 35 Light,Regular"&amp;12&amp;K000000&amp;A</oddFooter>
  </headerFooter>
  <colBreaks count="1" manualBreakCount="1">
    <brk id="6" max="1048575" man="1"/>
  </colBreaks>
  <drawing r:id="rId3"/>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1"/>
  </sheetPr>
  <dimension ref="A1:T54"/>
  <sheetViews>
    <sheetView showGridLines="0" zoomScaleNormal="100" workbookViewId="0"/>
  </sheetViews>
  <sheetFormatPr defaultColWidth="9.1796875" defaultRowHeight="14.5" x14ac:dyDescent="0.35"/>
  <cols>
    <col min="1" max="1" width="2.81640625" style="22" customWidth="1"/>
    <col min="2" max="2" width="33.26953125" style="22" customWidth="1"/>
    <col min="3" max="3" width="46.1796875" style="22" bestFit="1" customWidth="1"/>
    <col min="4" max="4" width="34.453125" style="22" bestFit="1" customWidth="1"/>
    <col min="5" max="5" width="34.453125" style="22" hidden="1" customWidth="1"/>
    <col min="6" max="6" width="131.81640625" style="22" bestFit="1" customWidth="1"/>
    <col min="7" max="7" width="61.54296875" style="22" bestFit="1" customWidth="1"/>
    <col min="8" max="8" width="52.453125" style="22" bestFit="1" customWidth="1"/>
    <col min="9" max="9" width="64.453125" style="22" bestFit="1" customWidth="1"/>
    <col min="10" max="16384" width="9.1796875" style="22"/>
  </cols>
  <sheetData>
    <row r="1" spans="1:20" ht="18.75" customHeight="1" x14ac:dyDescent="0.35">
      <c r="A1" s="21">
        <v>1</v>
      </c>
      <c r="B1" s="21"/>
      <c r="C1" s="21"/>
      <c r="D1" s="21"/>
      <c r="E1" s="21"/>
      <c r="F1" s="21"/>
      <c r="G1" s="283"/>
    </row>
    <row r="2" spans="1:20" ht="15" customHeight="1" x14ac:dyDescent="0.35">
      <c r="A2" s="23"/>
      <c r="B2" s="23"/>
      <c r="C2" s="23"/>
      <c r="D2" s="23"/>
      <c r="E2" s="23"/>
      <c r="F2" s="23"/>
      <c r="G2" s="284"/>
    </row>
    <row r="3" spans="1:20" ht="18.75" customHeight="1" x14ac:dyDescent="0.35">
      <c r="A3" s="21" t="s">
        <v>1</v>
      </c>
      <c r="B3" s="21"/>
      <c r="C3" s="21"/>
      <c r="D3" s="21"/>
      <c r="E3" s="21"/>
      <c r="F3" s="21"/>
      <c r="G3" s="283"/>
    </row>
    <row r="4" spans="1:20" ht="18.75" customHeight="1" x14ac:dyDescent="0.35">
      <c r="A4" s="24" t="s">
        <v>2</v>
      </c>
      <c r="B4" s="24"/>
      <c r="C4" s="24"/>
      <c r="D4" s="24"/>
      <c r="E4" s="24"/>
      <c r="F4" s="24"/>
      <c r="G4" s="285"/>
    </row>
    <row r="5" spans="1:20" ht="15" customHeight="1" x14ac:dyDescent="0.35">
      <c r="A5" s="25"/>
      <c r="B5" s="25"/>
      <c r="C5" s="25"/>
      <c r="D5" s="25"/>
      <c r="E5" s="25"/>
      <c r="F5" s="25"/>
      <c r="G5" s="284"/>
    </row>
    <row r="6" spans="1:20" ht="15" customHeight="1" x14ac:dyDescent="0.35">
      <c r="A6" s="21" t="s">
        <v>3</v>
      </c>
      <c r="B6" s="25"/>
      <c r="C6" s="25"/>
      <c r="D6" s="25"/>
      <c r="E6" s="25"/>
      <c r="F6" s="25"/>
      <c r="G6" s="284"/>
    </row>
    <row r="7" spans="1:20" ht="18.75" customHeight="1" x14ac:dyDescent="0.35">
      <c r="A7" s="26" t="s">
        <v>4</v>
      </c>
      <c r="B7" s="21"/>
      <c r="C7" s="21"/>
      <c r="D7" s="21"/>
      <c r="E7" s="21"/>
      <c r="F7" s="21"/>
      <c r="G7" s="283"/>
    </row>
    <row r="8" spans="1:20" ht="15" customHeight="1" x14ac:dyDescent="0.35"/>
    <row r="9" spans="1:20" ht="15" customHeight="1" x14ac:dyDescent="0.35">
      <c r="A9" s="20"/>
    </row>
    <row r="10" spans="1:20" s="20" customFormat="1" ht="15" customHeight="1" thickBot="1" x14ac:dyDescent="0.4">
      <c r="B10" s="286" t="s">
        <v>712</v>
      </c>
      <c r="C10" s="287" t="s">
        <v>713</v>
      </c>
      <c r="D10" s="286" t="s">
        <v>714</v>
      </c>
      <c r="E10" s="288" t="s">
        <v>69</v>
      </c>
      <c r="F10" s="288" t="s">
        <v>715</v>
      </c>
      <c r="G10" s="288" t="s">
        <v>72</v>
      </c>
      <c r="H10" s="286" t="s">
        <v>716</v>
      </c>
      <c r="I10" s="286" t="s">
        <v>717</v>
      </c>
    </row>
    <row r="11" spans="1:20" s="20" customFormat="1" ht="15" customHeight="1" thickTop="1" x14ac:dyDescent="0.35">
      <c r="B11" s="289" t="s">
        <v>135</v>
      </c>
      <c r="C11" s="290" t="s">
        <v>718</v>
      </c>
      <c r="D11" s="291" t="s">
        <v>719</v>
      </c>
      <c r="E11" s="292"/>
      <c r="F11" s="293"/>
      <c r="G11" s="293" t="str">
        <f>'Emission Factors &lt;HIDE&gt;'!B38</f>
        <v>Large WFB: Uncontrolled (Pre-NSPS)</v>
      </c>
      <c r="H11" s="294" t="s">
        <v>720</v>
      </c>
      <c r="I11" s="294" t="s">
        <v>721</v>
      </c>
    </row>
    <row r="12" spans="1:20" s="20" customFormat="1" ht="15" customHeight="1" x14ac:dyDescent="0.35">
      <c r="A12" s="295"/>
      <c r="B12" s="296" t="s">
        <v>722</v>
      </c>
      <c r="C12" s="296" t="s">
        <v>723</v>
      </c>
      <c r="D12" s="296" t="s">
        <v>724</v>
      </c>
      <c r="E12" s="296" t="s">
        <v>725</v>
      </c>
      <c r="F12" s="296" t="s">
        <v>726</v>
      </c>
      <c r="G12" s="297" t="str">
        <f>'Emission Factors &lt;HIDE&gt;'!B39</f>
        <v>Large WFB: Uncontrolled (Post-NSPS)</v>
      </c>
      <c r="H12" s="296" t="s">
        <v>727</v>
      </c>
      <c r="I12" s="294" t="s">
        <v>728</v>
      </c>
    </row>
    <row r="13" spans="1:20" s="20" customFormat="1" ht="15" customHeight="1" x14ac:dyDescent="0.35">
      <c r="C13" s="296" t="s">
        <v>729</v>
      </c>
      <c r="E13" s="296" t="s">
        <v>730</v>
      </c>
      <c r="F13" s="296" t="s">
        <v>731</v>
      </c>
      <c r="G13" s="297" t="str">
        <f>'Emission Factors &lt;HIDE&gt;'!B40</f>
        <v>Large WFB: Controlled - Low NOx</v>
      </c>
      <c r="H13" s="296" t="s">
        <v>268</v>
      </c>
      <c r="I13" s="294" t="s">
        <v>732</v>
      </c>
    </row>
    <row r="14" spans="1:20" s="20" customFormat="1" ht="15" customHeight="1" x14ac:dyDescent="0.35">
      <c r="C14" s="296" t="s">
        <v>733</v>
      </c>
      <c r="F14" s="296" t="s">
        <v>244</v>
      </c>
      <c r="G14" s="297" t="str">
        <f>'Emission Factors &lt;HIDE&gt;'!B41</f>
        <v>Large WFB: Controlled - Flue gas recirculation</v>
      </c>
      <c r="I14" s="294" t="s">
        <v>734</v>
      </c>
    </row>
    <row r="15" spans="1:20" s="20" customFormat="1" ht="15" customHeight="1" x14ac:dyDescent="0.35">
      <c r="C15" s="296" t="s">
        <v>735</v>
      </c>
      <c r="F15" s="296" t="s">
        <v>736</v>
      </c>
      <c r="G15" s="297" t="str">
        <f>'Emission Factors &lt;HIDE&gt;'!B43</f>
        <v>Small WFB: Uncontrolled</v>
      </c>
      <c r="H15" s="50"/>
      <c r="I15" s="294" t="s">
        <v>737</v>
      </c>
      <c r="J15" s="50"/>
      <c r="K15" s="50"/>
      <c r="L15" s="50"/>
      <c r="M15" s="50"/>
      <c r="N15" s="50"/>
      <c r="O15" s="50"/>
      <c r="P15" s="50"/>
      <c r="Q15" s="50"/>
      <c r="R15" s="51"/>
      <c r="S15" s="51"/>
      <c r="T15" s="50"/>
    </row>
    <row r="16" spans="1:20" s="20" customFormat="1" ht="15" customHeight="1" x14ac:dyDescent="0.35">
      <c r="F16" s="296" t="s">
        <v>247</v>
      </c>
      <c r="G16" s="297" t="str">
        <f>'Emission Factors &lt;HIDE&gt;'!B44</f>
        <v>Small WFB: Controlled - Low NOx</v>
      </c>
    </row>
    <row r="17" spans="1:7" s="20" customFormat="1" ht="15" customHeight="1" x14ac:dyDescent="0.35">
      <c r="F17" s="296" t="s">
        <v>249</v>
      </c>
      <c r="G17" s="297" t="str">
        <f>'Emission Factors &lt;HIDE&gt;'!B45</f>
        <v>Small WFB: Controlled - Low NOx/Flue gas recirculation</v>
      </c>
    </row>
    <row r="18" spans="1:7" s="20" customFormat="1" ht="15" customHeight="1" x14ac:dyDescent="0.35">
      <c r="F18" s="296" t="s">
        <v>250</v>
      </c>
      <c r="G18" s="297" t="str">
        <f>'Emission Factors &lt;HIDE&gt;'!B47</f>
        <v>TFB (All sizes): Uncontrolled</v>
      </c>
    </row>
    <row r="19" spans="1:7" s="20" customFormat="1" ht="15" customHeight="1" x14ac:dyDescent="0.35">
      <c r="F19" s="296" t="s">
        <v>252</v>
      </c>
      <c r="G19" s="297" t="str">
        <f>'Emission Factors &lt;HIDE&gt;'!B48</f>
        <v>TFB (All sizes): Controlled - Flue gas recirculation</v>
      </c>
    </row>
    <row r="20" spans="1:7" s="20" customFormat="1" ht="15" customHeight="1" x14ac:dyDescent="0.35">
      <c r="F20" s="296" t="s">
        <v>253</v>
      </c>
      <c r="G20" s="297" t="s">
        <v>738</v>
      </c>
    </row>
    <row r="21" spans="1:7" s="20" customFormat="1" ht="15" customHeight="1" x14ac:dyDescent="0.35">
      <c r="A21" s="298"/>
      <c r="B21" s="298"/>
      <c r="C21" s="298"/>
      <c r="F21" s="296" t="s">
        <v>739</v>
      </c>
    </row>
    <row r="22" spans="1:7" s="20" customFormat="1" ht="15" customHeight="1" x14ac:dyDescent="0.35">
      <c r="A22" s="61"/>
      <c r="B22" s="61"/>
      <c r="C22" s="61"/>
      <c r="F22" s="296" t="s">
        <v>740</v>
      </c>
    </row>
    <row r="23" spans="1:7" s="20" customFormat="1" ht="15" customHeight="1" x14ac:dyDescent="0.35">
      <c r="A23" s="61"/>
      <c r="B23" s="61"/>
      <c r="C23" s="61"/>
      <c r="F23" s="296" t="s">
        <v>257</v>
      </c>
    </row>
    <row r="24" spans="1:7" s="20" customFormat="1" ht="15" customHeight="1" x14ac:dyDescent="0.35">
      <c r="A24" s="61"/>
      <c r="B24" s="61"/>
      <c r="C24" s="61"/>
      <c r="F24" s="299" t="s">
        <v>258</v>
      </c>
    </row>
    <row r="25" spans="1:7" s="20" customFormat="1" ht="15" customHeight="1" x14ac:dyDescent="0.35">
      <c r="A25" s="61"/>
      <c r="B25" s="61"/>
      <c r="C25" s="61"/>
      <c r="F25" s="296" t="s">
        <v>259</v>
      </c>
    </row>
    <row r="26" spans="1:7" s="20" customFormat="1" ht="15" customHeight="1" x14ac:dyDescent="0.35">
      <c r="A26" s="61"/>
      <c r="B26" s="61"/>
      <c r="C26" s="61"/>
      <c r="F26" s="296" t="s">
        <v>261</v>
      </c>
    </row>
    <row r="27" spans="1:7" s="20" customFormat="1" ht="15" customHeight="1" x14ac:dyDescent="0.35">
      <c r="A27" s="61"/>
      <c r="B27" s="61"/>
      <c r="F27" s="296" t="s">
        <v>741</v>
      </c>
    </row>
    <row r="28" spans="1:7" s="20" customFormat="1" ht="15" customHeight="1" x14ac:dyDescent="0.35">
      <c r="A28" s="61"/>
      <c r="B28" s="61"/>
      <c r="C28" s="61"/>
      <c r="F28" s="296" t="s">
        <v>265</v>
      </c>
    </row>
    <row r="29" spans="1:7" s="20" customFormat="1" ht="15" customHeight="1" x14ac:dyDescent="0.35">
      <c r="A29" s="61"/>
      <c r="B29" s="61"/>
      <c r="C29" s="61"/>
      <c r="F29" s="296" t="s">
        <v>742</v>
      </c>
    </row>
    <row r="30" spans="1:7" s="20" customFormat="1" ht="15" customHeight="1" x14ac:dyDescent="0.35">
      <c r="A30" s="61"/>
      <c r="B30" s="61"/>
      <c r="C30" s="61"/>
      <c r="F30" s="296" t="s">
        <v>267</v>
      </c>
    </row>
    <row r="31" spans="1:7" s="20" customFormat="1" ht="15" customHeight="1" x14ac:dyDescent="0.35">
      <c r="A31" s="61"/>
      <c r="B31" s="61"/>
      <c r="C31" s="61"/>
      <c r="F31" s="300" t="s">
        <v>743</v>
      </c>
    </row>
    <row r="32" spans="1:7" s="20" customFormat="1" ht="15" hidden="1" customHeight="1" x14ac:dyDescent="0.35">
      <c r="A32" s="61"/>
      <c r="B32" s="61"/>
      <c r="C32" s="61"/>
    </row>
    <row r="33" spans="1:7" s="20" customFormat="1" ht="15" hidden="1" customHeight="1" x14ac:dyDescent="0.35">
      <c r="A33" s="61"/>
      <c r="B33" s="61"/>
      <c r="C33" s="61"/>
    </row>
    <row r="34" spans="1:7" s="20" customFormat="1" ht="15" hidden="1" customHeight="1" x14ac:dyDescent="0.35">
      <c r="A34" s="61"/>
      <c r="B34" s="61"/>
      <c r="C34" s="61"/>
    </row>
    <row r="35" spans="1:7" s="20" customFormat="1" ht="15" hidden="1" customHeight="1" x14ac:dyDescent="0.35">
      <c r="A35" s="61"/>
      <c r="B35" s="61"/>
      <c r="C35" s="61"/>
    </row>
    <row r="36" spans="1:7" ht="15" customHeight="1" thickBot="1" x14ac:dyDescent="0.4">
      <c r="A36" s="61"/>
      <c r="B36" s="61"/>
      <c r="C36" s="61"/>
      <c r="D36" s="61"/>
      <c r="E36" s="61"/>
      <c r="F36" s="286" t="s">
        <v>744</v>
      </c>
      <c r="G36" s="61"/>
    </row>
    <row r="37" spans="1:7" ht="15" customHeight="1" thickTop="1" x14ac:dyDescent="0.35">
      <c r="A37" s="61"/>
      <c r="B37" s="61"/>
      <c r="C37" s="61"/>
      <c r="D37" s="61"/>
      <c r="E37" s="61"/>
      <c r="F37" s="294"/>
      <c r="G37" s="61"/>
    </row>
    <row r="38" spans="1:7" ht="15" customHeight="1" x14ac:dyDescent="0.35">
      <c r="A38" s="50"/>
      <c r="B38" s="50"/>
      <c r="C38" s="50"/>
      <c r="D38" s="50"/>
      <c r="E38" s="50"/>
      <c r="F38" s="300" t="s">
        <v>745</v>
      </c>
      <c r="G38" s="50"/>
    </row>
    <row r="39" spans="1:7" ht="15" customHeight="1" x14ac:dyDescent="0.35"/>
    <row r="40" spans="1:7" ht="15" customHeight="1" x14ac:dyDescent="0.35"/>
    <row r="41" spans="1:7" ht="15" customHeight="1" x14ac:dyDescent="0.35"/>
    <row r="42" spans="1:7" ht="15" customHeight="1" x14ac:dyDescent="0.35"/>
    <row r="43" spans="1:7" ht="15" customHeight="1" x14ac:dyDescent="0.35"/>
    <row r="44" spans="1:7" ht="15" customHeight="1" x14ac:dyDescent="0.35"/>
    <row r="45" spans="1:7" ht="15" customHeight="1" x14ac:dyDescent="0.35"/>
    <row r="46" spans="1:7" ht="15" customHeight="1" x14ac:dyDescent="0.35"/>
    <row r="47" spans="1:7" ht="15" customHeight="1" x14ac:dyDescent="0.35"/>
    <row r="48" spans="1:7" ht="15" customHeight="1" x14ac:dyDescent="0.35"/>
    <row r="49" s="22" customFormat="1" ht="15" customHeight="1" x14ac:dyDescent="0.35"/>
    <row r="50" s="22" customFormat="1" ht="15" customHeight="1" x14ac:dyDescent="0.35"/>
    <row r="51" s="22" customFormat="1" ht="15" customHeight="1" x14ac:dyDescent="0.35"/>
    <row r="52" s="22" customFormat="1" ht="15" customHeight="1" x14ac:dyDescent="0.35"/>
    <row r="53" s="22" customFormat="1" ht="15" customHeight="1" x14ac:dyDescent="0.35"/>
    <row r="54" s="22" customFormat="1" ht="15" customHeight="1" x14ac:dyDescent="0.35"/>
  </sheetData>
  <sortState xmlns:xlrd2="http://schemas.microsoft.com/office/spreadsheetml/2017/richdata2" ref="F13:F30">
    <sortCondition ref="F30"/>
  </sortState>
  <pageMargins left="0.7" right="0.7" top="0.98479166666666662" bottom="0.75" header="0.3" footer="0.3"/>
  <pageSetup scale="43" fitToHeight="0" orientation="landscape" r:id="rId1"/>
  <headerFooter>
    <oddHeader>&amp;C&amp;G</oddHeader>
    <oddFooter>&amp;L&amp;"Avenir LT Std 35 Light,Regular"&amp;12&amp;K000000FINAL November 24, 2020&amp;C&amp;"Avenir LT Std 35 Light,Regular"&amp;12Page &amp;P of &amp;N&amp;R&amp;"Avenir LT Std 35 Light,Regular"&amp;12&amp;K000000&amp;A</oddFooter>
  </headerFooter>
  <colBreaks count="1" manualBreakCount="1">
    <brk id="6" max="34"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U188"/>
  <sheetViews>
    <sheetView showGridLines="0" zoomScaleNormal="100" workbookViewId="0">
      <selection activeCell="C3" sqref="C3"/>
    </sheetView>
  </sheetViews>
  <sheetFormatPr defaultColWidth="9.1796875" defaultRowHeight="15" customHeight="1" x14ac:dyDescent="0.35"/>
  <cols>
    <col min="1" max="1" width="2.81640625" style="22" customWidth="1"/>
    <col min="2" max="2" width="8.54296875" style="22" customWidth="1"/>
    <col min="3" max="3" width="35.7265625" style="22" customWidth="1"/>
    <col min="4" max="4" width="39.81640625" style="22" customWidth="1"/>
    <col min="5" max="5" width="95.453125" style="22" customWidth="1"/>
    <col min="6" max="6" width="2.81640625" style="22" customWidth="1"/>
    <col min="7" max="16384" width="9.1796875" style="22"/>
  </cols>
  <sheetData>
    <row r="1" spans="1:7" ht="20.149999999999999" customHeight="1" x14ac:dyDescent="0.35">
      <c r="B1" s="21" t="s">
        <v>0</v>
      </c>
      <c r="C1" s="21"/>
      <c r="D1" s="21"/>
      <c r="E1" s="21"/>
    </row>
    <row r="2" spans="1:7" ht="15" customHeight="1" x14ac:dyDescent="0.35">
      <c r="B2" s="23"/>
      <c r="C2" s="23"/>
      <c r="D2" s="23"/>
      <c r="E2" s="23"/>
    </row>
    <row r="3" spans="1:7" ht="20.149999999999999" customHeight="1" x14ac:dyDescent="0.35">
      <c r="B3" s="21" t="s">
        <v>1</v>
      </c>
      <c r="C3" s="21"/>
      <c r="D3" s="21"/>
      <c r="E3" s="21"/>
    </row>
    <row r="4" spans="1:7" ht="20.149999999999999" customHeight="1" x14ac:dyDescent="0.35">
      <c r="B4" s="24" t="s">
        <v>2</v>
      </c>
      <c r="C4" s="24"/>
      <c r="D4" s="24"/>
      <c r="E4" s="24"/>
    </row>
    <row r="5" spans="1:7" ht="15" customHeight="1" x14ac:dyDescent="0.35">
      <c r="B5" s="25"/>
      <c r="C5" s="25"/>
      <c r="D5" s="25"/>
      <c r="E5" s="25"/>
    </row>
    <row r="6" spans="1:7" ht="15" customHeight="1" x14ac:dyDescent="0.35">
      <c r="B6" s="21" t="s">
        <v>3</v>
      </c>
      <c r="C6" s="25"/>
      <c r="D6" s="25"/>
      <c r="E6" s="25"/>
    </row>
    <row r="7" spans="1:7" ht="20.149999999999999" customHeight="1" x14ac:dyDescent="0.35">
      <c r="B7" s="26" t="s">
        <v>4</v>
      </c>
      <c r="C7" s="21"/>
      <c r="D7" s="21"/>
      <c r="E7" s="21"/>
    </row>
    <row r="8" spans="1:7" ht="15" customHeight="1" x14ac:dyDescent="0.35">
      <c r="A8" s="20"/>
      <c r="B8" s="20"/>
      <c r="C8" s="20"/>
      <c r="D8" s="20"/>
      <c r="E8" s="20"/>
      <c r="F8" s="20"/>
      <c r="G8" s="20"/>
    </row>
    <row r="9" spans="1:7" ht="15" customHeight="1" x14ac:dyDescent="0.35">
      <c r="A9" s="20"/>
      <c r="B9" s="298" t="s">
        <v>25</v>
      </c>
      <c r="C9" s="298"/>
      <c r="D9" s="20"/>
      <c r="E9" s="20"/>
      <c r="F9" s="20"/>
      <c r="G9" s="20"/>
    </row>
    <row r="10" spans="1:7" s="692" customFormat="1" ht="15.5" x14ac:dyDescent="0.35">
      <c r="A10" s="333"/>
      <c r="B10" s="522" t="s">
        <v>26</v>
      </c>
      <c r="C10" s="523"/>
      <c r="D10" s="523"/>
      <c r="E10" s="524"/>
      <c r="F10" s="333"/>
      <c r="G10" s="333"/>
    </row>
    <row r="11" spans="1:7" s="692" customFormat="1" ht="15.5" x14ac:dyDescent="0.35">
      <c r="A11" s="333"/>
      <c r="B11" s="807" t="s">
        <v>27</v>
      </c>
      <c r="C11" s="525"/>
      <c r="D11" s="525"/>
      <c r="E11" s="526"/>
      <c r="F11" s="333"/>
      <c r="G11" s="333"/>
    </row>
    <row r="12" spans="1:7" ht="15" customHeight="1" x14ac:dyDescent="0.35">
      <c r="A12" s="20"/>
      <c r="B12" s="693"/>
      <c r="C12" s="693"/>
      <c r="D12" s="694"/>
      <c r="E12" s="694"/>
      <c r="F12" s="20"/>
      <c r="G12" s="20"/>
    </row>
    <row r="13" spans="1:7" ht="15.5" x14ac:dyDescent="0.35">
      <c r="A13" s="20"/>
      <c r="B13" s="695" t="s">
        <v>28</v>
      </c>
      <c r="C13" s="695"/>
      <c r="D13" s="694"/>
      <c r="E13" s="694"/>
      <c r="F13" s="20"/>
      <c r="G13" s="20"/>
    </row>
    <row r="14" spans="1:7" ht="15.5" x14ac:dyDescent="0.35">
      <c r="B14" s="696" t="s">
        <v>29</v>
      </c>
      <c r="C14" s="696"/>
      <c r="D14" s="696"/>
      <c r="E14" s="696"/>
    </row>
    <row r="15" spans="1:7" ht="15.5" x14ac:dyDescent="0.35">
      <c r="B15" s="696" t="s">
        <v>30</v>
      </c>
      <c r="C15" s="696"/>
      <c r="D15" s="696"/>
      <c r="E15" s="696"/>
    </row>
    <row r="16" spans="1:7" ht="19.5" customHeight="1" x14ac:dyDescent="0.35">
      <c r="B16" s="696"/>
      <c r="C16" s="696"/>
      <c r="D16" s="696"/>
      <c r="E16" s="696"/>
    </row>
    <row r="17" spans="2:6" ht="15.5" x14ac:dyDescent="0.35">
      <c r="B17" s="696" t="s">
        <v>31</v>
      </c>
      <c r="C17" s="696"/>
      <c r="D17" s="696"/>
      <c r="E17" s="697" t="s">
        <v>32</v>
      </c>
      <c r="F17" s="410"/>
    </row>
    <row r="18" spans="2:6" ht="15.5" x14ac:dyDescent="0.35">
      <c r="B18" s="696" t="s">
        <v>33</v>
      </c>
      <c r="C18" s="696"/>
      <c r="D18" s="696"/>
      <c r="E18" s="697" t="s">
        <v>34</v>
      </c>
    </row>
    <row r="19" spans="2:6" ht="15" customHeight="1" x14ac:dyDescent="0.35">
      <c r="B19" s="698"/>
      <c r="C19" s="698"/>
      <c r="D19" s="410"/>
      <c r="E19" s="694"/>
    </row>
    <row r="20" spans="2:6" ht="15.5" x14ac:dyDescent="0.35">
      <c r="B20" s="696" t="s">
        <v>35</v>
      </c>
      <c r="C20" s="696"/>
      <c r="D20" s="696"/>
      <c r="E20" s="696"/>
    </row>
    <row r="21" spans="2:6" ht="15" customHeight="1" thickBot="1" x14ac:dyDescent="0.4">
      <c r="B21" s="693"/>
      <c r="C21" s="693"/>
      <c r="D21" s="694"/>
      <c r="E21" s="694"/>
    </row>
    <row r="22" spans="2:6" ht="15.5" x14ac:dyDescent="0.35">
      <c r="B22" s="699" t="s">
        <v>36</v>
      </c>
      <c r="C22" s="700"/>
      <c r="D22" s="701"/>
      <c r="E22" s="702"/>
    </row>
    <row r="23" spans="2:6" ht="15.5" x14ac:dyDescent="0.35">
      <c r="B23" s="703" t="s">
        <v>37</v>
      </c>
      <c r="C23" s="704"/>
      <c r="D23" s="705"/>
      <c r="E23" s="706" t="s">
        <v>38</v>
      </c>
    </row>
    <row r="24" spans="2:6" ht="15.5" x14ac:dyDescent="0.35">
      <c r="B24" s="703" t="s">
        <v>39</v>
      </c>
      <c r="C24" s="704"/>
      <c r="D24" s="705"/>
      <c r="E24" s="707"/>
    </row>
    <row r="25" spans="2:6" ht="15.5" x14ac:dyDescent="0.35">
      <c r="B25" s="703" t="s">
        <v>40</v>
      </c>
      <c r="C25" s="704"/>
      <c r="D25" s="705"/>
      <c r="E25" s="706" t="s">
        <v>38</v>
      </c>
    </row>
    <row r="26" spans="2:6" ht="15.5" x14ac:dyDescent="0.35">
      <c r="B26" s="703" t="s">
        <v>41</v>
      </c>
      <c r="C26" s="704"/>
      <c r="D26" s="705"/>
      <c r="E26" s="707"/>
    </row>
    <row r="27" spans="2:6" ht="15.5" x14ac:dyDescent="0.35">
      <c r="B27" s="703" t="s">
        <v>42</v>
      </c>
      <c r="C27" s="704"/>
      <c r="D27" s="705"/>
      <c r="E27" s="708"/>
    </row>
    <row r="28" spans="2:6" ht="15.5" x14ac:dyDescent="0.35">
      <c r="B28" s="703" t="s">
        <v>43</v>
      </c>
      <c r="C28" s="704"/>
      <c r="D28" s="705"/>
      <c r="E28" s="709"/>
    </row>
    <row r="29" spans="2:6" ht="15.5" x14ac:dyDescent="0.35">
      <c r="B29" s="703" t="s">
        <v>44</v>
      </c>
      <c r="C29" s="704"/>
      <c r="D29" s="705"/>
      <c r="E29" s="710"/>
    </row>
    <row r="30" spans="2:6" ht="15.5" x14ac:dyDescent="0.35">
      <c r="B30" s="703" t="s">
        <v>45</v>
      </c>
      <c r="C30" s="704"/>
      <c r="D30" s="705"/>
      <c r="E30" s="711"/>
    </row>
    <row r="31" spans="2:6" ht="15.5" x14ac:dyDescent="0.35">
      <c r="B31" s="703" t="s">
        <v>46</v>
      </c>
      <c r="C31" s="704"/>
      <c r="D31" s="705"/>
      <c r="E31" s="711"/>
    </row>
    <row r="32" spans="2:6" ht="15.5" x14ac:dyDescent="0.35">
      <c r="B32" s="703" t="s">
        <v>47</v>
      </c>
      <c r="C32" s="704"/>
      <c r="D32" s="705"/>
      <c r="E32" s="711"/>
    </row>
    <row r="33" spans="2:21" ht="15.5" x14ac:dyDescent="0.35">
      <c r="B33" s="703" t="s">
        <v>48</v>
      </c>
      <c r="C33" s="704"/>
      <c r="D33" s="705"/>
      <c r="E33" s="712">
        <f>SUM(E30:E32)</f>
        <v>0</v>
      </c>
    </row>
    <row r="34" spans="2:21" ht="15.5" x14ac:dyDescent="0.35">
      <c r="B34" s="713" t="s">
        <v>49</v>
      </c>
      <c r="C34" s="714"/>
      <c r="D34" s="715"/>
      <c r="E34" s="716"/>
    </row>
    <row r="35" spans="2:21" ht="16" thickBot="1" x14ac:dyDescent="0.4">
      <c r="B35" s="717" t="s">
        <v>50</v>
      </c>
      <c r="C35" s="718"/>
      <c r="D35" s="719"/>
      <c r="E35" s="720"/>
    </row>
    <row r="36" spans="2:21" ht="15" customHeight="1" thickBot="1" x14ac:dyDescent="0.4">
      <c r="B36" s="694"/>
      <c r="C36" s="694"/>
      <c r="D36" s="694"/>
      <c r="E36" s="694"/>
    </row>
    <row r="37" spans="2:21" ht="16" thickBot="1" x14ac:dyDescent="0.4">
      <c r="B37" s="506" t="s">
        <v>51</v>
      </c>
      <c r="C37" s="508"/>
      <c r="D37" s="694"/>
      <c r="E37" s="694"/>
      <c r="F37" s="50"/>
      <c r="G37" s="50"/>
      <c r="H37" s="50"/>
      <c r="I37" s="50"/>
      <c r="J37" s="50"/>
      <c r="K37" s="50"/>
      <c r="L37" s="50"/>
      <c r="M37" s="50"/>
      <c r="N37" s="50"/>
      <c r="O37" s="50"/>
      <c r="P37" s="50"/>
      <c r="Q37" s="50"/>
      <c r="R37" s="50"/>
      <c r="S37" s="51"/>
      <c r="T37" s="51"/>
      <c r="U37" s="50"/>
    </row>
    <row r="38" spans="2:21" ht="16" thickTop="1" x14ac:dyDescent="0.35">
      <c r="B38" s="721" t="s">
        <v>52</v>
      </c>
      <c r="C38" s="722" t="s">
        <v>53</v>
      </c>
      <c r="D38" s="694"/>
      <c r="E38" s="694"/>
      <c r="F38" s="50"/>
    </row>
    <row r="39" spans="2:21" ht="15.5" x14ac:dyDescent="0.35">
      <c r="B39" s="723" t="s">
        <v>54</v>
      </c>
      <c r="C39" s="722" t="s">
        <v>55</v>
      </c>
      <c r="D39" s="724"/>
      <c r="E39" s="724"/>
      <c r="F39" s="50"/>
    </row>
    <row r="40" spans="2:21" ht="15.5" x14ac:dyDescent="0.35">
      <c r="B40" s="725" t="s">
        <v>56</v>
      </c>
      <c r="C40" s="722" t="s">
        <v>57</v>
      </c>
      <c r="D40" s="724"/>
      <c r="E40" s="724"/>
      <c r="F40" s="50"/>
    </row>
    <row r="41" spans="2:21" ht="15.5" x14ac:dyDescent="0.35">
      <c r="B41" s="726" t="s">
        <v>58</v>
      </c>
      <c r="C41" s="722" t="s">
        <v>59</v>
      </c>
      <c r="D41" s="724"/>
      <c r="E41" s="724"/>
      <c r="F41" s="50"/>
    </row>
    <row r="42" spans="2:21" ht="16" thickBot="1" x14ac:dyDescent="0.4">
      <c r="B42" s="727" t="s">
        <v>60</v>
      </c>
      <c r="C42" s="728" t="s">
        <v>61</v>
      </c>
      <c r="D42" s="724"/>
      <c r="E42" s="724"/>
      <c r="F42" s="50"/>
    </row>
    <row r="43" spans="2:21" ht="15" customHeight="1" x14ac:dyDescent="0.35">
      <c r="B43" s="729" t="s">
        <v>62</v>
      </c>
      <c r="C43" s="724"/>
      <c r="D43" s="724"/>
      <c r="E43" s="724"/>
      <c r="F43" s="50"/>
    </row>
    <row r="44" spans="2:21" ht="15" customHeight="1" x14ac:dyDescent="0.35">
      <c r="B44" s="724"/>
      <c r="C44" s="724"/>
      <c r="D44" s="724"/>
      <c r="E44" s="724"/>
      <c r="F44" s="50"/>
    </row>
    <row r="45" spans="2:21" ht="15" customHeight="1" x14ac:dyDescent="0.35">
      <c r="B45" s="724"/>
      <c r="C45" s="724"/>
      <c r="D45" s="724"/>
      <c r="E45" s="724"/>
      <c r="F45" s="50"/>
    </row>
    <row r="46" spans="2:21" ht="15" customHeight="1" x14ac:dyDescent="0.35">
      <c r="B46" s="724"/>
      <c r="C46" s="724"/>
      <c r="D46" s="724"/>
      <c r="E46" s="724"/>
      <c r="F46" s="50"/>
    </row>
    <row r="47" spans="2:21" ht="15" customHeight="1" x14ac:dyDescent="0.35">
      <c r="B47" s="724"/>
      <c r="C47" s="724"/>
      <c r="D47" s="724"/>
      <c r="E47" s="724"/>
      <c r="F47" s="50"/>
    </row>
    <row r="48" spans="2:21" ht="15" customHeight="1" x14ac:dyDescent="0.35">
      <c r="B48" s="724"/>
      <c r="C48" s="724"/>
      <c r="D48" s="724"/>
      <c r="E48" s="724"/>
      <c r="F48" s="50"/>
    </row>
    <row r="49" spans="2:6" ht="15" customHeight="1" x14ac:dyDescent="0.35">
      <c r="B49" s="724"/>
      <c r="C49" s="724"/>
      <c r="D49" s="724"/>
      <c r="E49" s="724"/>
      <c r="F49" s="50"/>
    </row>
    <row r="50" spans="2:6" ht="15" customHeight="1" x14ac:dyDescent="0.35">
      <c r="B50" s="724"/>
      <c r="C50" s="724"/>
      <c r="D50" s="724"/>
      <c r="E50" s="724"/>
      <c r="F50" s="50"/>
    </row>
    <row r="51" spans="2:6" ht="15" customHeight="1" x14ac:dyDescent="0.35">
      <c r="B51" s="724"/>
      <c r="C51" s="724"/>
      <c r="D51" s="724"/>
      <c r="E51" s="724"/>
      <c r="F51" s="50"/>
    </row>
    <row r="52" spans="2:6" ht="15" customHeight="1" x14ac:dyDescent="0.35">
      <c r="B52" s="724"/>
      <c r="C52" s="724"/>
      <c r="D52" s="724"/>
      <c r="E52" s="724"/>
      <c r="F52" s="50"/>
    </row>
    <row r="53" spans="2:6" ht="15" customHeight="1" x14ac:dyDescent="0.35">
      <c r="B53" s="724"/>
      <c r="C53" s="724"/>
      <c r="D53" s="724"/>
      <c r="E53" s="724"/>
      <c r="F53" s="50"/>
    </row>
    <row r="54" spans="2:6" ht="15" customHeight="1" x14ac:dyDescent="0.35">
      <c r="B54" s="724"/>
      <c r="C54" s="724"/>
      <c r="D54" s="724"/>
      <c r="E54" s="724"/>
      <c r="F54" s="50"/>
    </row>
    <row r="55" spans="2:6" ht="15" customHeight="1" x14ac:dyDescent="0.35">
      <c r="B55" s="724"/>
      <c r="C55" s="724"/>
      <c r="D55" s="724"/>
      <c r="E55" s="724"/>
      <c r="F55" s="50"/>
    </row>
    <row r="56" spans="2:6" ht="15" customHeight="1" x14ac:dyDescent="0.35">
      <c r="B56" s="724"/>
      <c r="C56" s="724"/>
      <c r="D56" s="724"/>
      <c r="E56" s="724"/>
      <c r="F56" s="50"/>
    </row>
    <row r="57" spans="2:6" ht="15" customHeight="1" x14ac:dyDescent="0.35">
      <c r="B57" s="724"/>
      <c r="C57" s="724"/>
      <c r="D57" s="724"/>
      <c r="E57" s="724"/>
      <c r="F57" s="50"/>
    </row>
    <row r="58" spans="2:6" ht="15" customHeight="1" x14ac:dyDescent="0.35">
      <c r="B58" s="724"/>
      <c r="C58" s="724"/>
      <c r="D58" s="724"/>
      <c r="E58" s="724"/>
      <c r="F58" s="50"/>
    </row>
    <row r="59" spans="2:6" ht="15" customHeight="1" x14ac:dyDescent="0.35">
      <c r="B59" s="724"/>
      <c r="C59" s="724"/>
      <c r="D59" s="724"/>
      <c r="E59" s="724"/>
      <c r="F59" s="50"/>
    </row>
    <row r="60" spans="2:6" ht="15" customHeight="1" x14ac:dyDescent="0.35">
      <c r="B60" s="724"/>
      <c r="C60" s="724"/>
      <c r="D60" s="724"/>
      <c r="E60" s="724"/>
      <c r="F60" s="50"/>
    </row>
    <row r="61" spans="2:6" ht="15" customHeight="1" x14ac:dyDescent="0.35">
      <c r="B61" s="724"/>
      <c r="C61" s="724"/>
      <c r="D61" s="724"/>
      <c r="E61" s="724"/>
      <c r="F61" s="50"/>
    </row>
    <row r="62" spans="2:6" ht="15" customHeight="1" x14ac:dyDescent="0.35">
      <c r="B62" s="724"/>
      <c r="C62" s="724"/>
      <c r="D62" s="724"/>
      <c r="E62" s="724"/>
      <c r="F62" s="50"/>
    </row>
    <row r="63" spans="2:6" ht="15" customHeight="1" x14ac:dyDescent="0.35">
      <c r="B63" s="724"/>
      <c r="C63" s="724"/>
      <c r="D63" s="724"/>
      <c r="E63" s="724"/>
      <c r="F63" s="50"/>
    </row>
    <row r="64" spans="2:6" ht="15" customHeight="1" x14ac:dyDescent="0.35">
      <c r="B64" s="724"/>
      <c r="C64" s="724"/>
      <c r="D64" s="724"/>
      <c r="E64" s="724"/>
      <c r="F64" s="50"/>
    </row>
    <row r="65" spans="2:6" ht="15" customHeight="1" x14ac:dyDescent="0.35">
      <c r="B65" s="724"/>
      <c r="C65" s="724"/>
      <c r="D65" s="724"/>
      <c r="E65" s="724"/>
      <c r="F65" s="50"/>
    </row>
    <row r="66" spans="2:6" ht="15" customHeight="1" x14ac:dyDescent="0.35">
      <c r="B66" s="724"/>
      <c r="C66" s="724"/>
      <c r="D66" s="724"/>
      <c r="E66" s="724"/>
      <c r="F66" s="50"/>
    </row>
    <row r="67" spans="2:6" ht="15" customHeight="1" x14ac:dyDescent="0.35">
      <c r="F67" s="50"/>
    </row>
    <row r="68" spans="2:6" ht="15" customHeight="1" x14ac:dyDescent="0.35">
      <c r="B68" s="20"/>
      <c r="C68" s="20"/>
      <c r="F68" s="50"/>
    </row>
    <row r="69" spans="2:6" ht="15" customHeight="1" x14ac:dyDescent="0.35">
      <c r="B69" s="730"/>
      <c r="C69" s="730"/>
      <c r="F69" s="50"/>
    </row>
    <row r="70" spans="2:6" ht="15" customHeight="1" x14ac:dyDescent="0.35">
      <c r="F70" s="50"/>
    </row>
    <row r="71" spans="2:6" ht="15" customHeight="1" x14ac:dyDescent="0.35">
      <c r="F71" s="50"/>
    </row>
    <row r="72" spans="2:6" ht="15" customHeight="1" x14ac:dyDescent="0.35">
      <c r="F72" s="50"/>
    </row>
    <row r="73" spans="2:6" ht="15" customHeight="1" x14ac:dyDescent="0.35">
      <c r="F73" s="50"/>
    </row>
    <row r="74" spans="2:6" ht="15" customHeight="1" x14ac:dyDescent="0.35">
      <c r="F74" s="50"/>
    </row>
    <row r="75" spans="2:6" ht="15" customHeight="1" x14ac:dyDescent="0.35">
      <c r="F75" s="50"/>
    </row>
    <row r="76" spans="2:6" ht="15" customHeight="1" x14ac:dyDescent="0.35">
      <c r="F76" s="50"/>
    </row>
    <row r="77" spans="2:6" ht="15" customHeight="1" x14ac:dyDescent="0.35">
      <c r="F77" s="50"/>
    </row>
    <row r="78" spans="2:6" ht="15" customHeight="1" x14ac:dyDescent="0.35">
      <c r="F78" s="50"/>
    </row>
    <row r="79" spans="2:6" ht="15" customHeight="1" x14ac:dyDescent="0.35">
      <c r="F79" s="50"/>
    </row>
    <row r="80" spans="2:6" ht="15" customHeight="1" x14ac:dyDescent="0.35">
      <c r="F80" s="50"/>
    </row>
    <row r="81" spans="6:6" ht="15" customHeight="1" x14ac:dyDescent="0.35">
      <c r="F81" s="50"/>
    </row>
    <row r="82" spans="6:6" ht="15" customHeight="1" x14ac:dyDescent="0.35">
      <c r="F82" s="50"/>
    </row>
    <row r="83" spans="6:6" ht="15" customHeight="1" x14ac:dyDescent="0.35">
      <c r="F83" s="50"/>
    </row>
    <row r="84" spans="6:6" ht="15" customHeight="1" x14ac:dyDescent="0.35">
      <c r="F84" s="50"/>
    </row>
    <row r="85" spans="6:6" ht="15" customHeight="1" x14ac:dyDescent="0.35">
      <c r="F85" s="50"/>
    </row>
    <row r="86" spans="6:6" ht="15" customHeight="1" x14ac:dyDescent="0.35">
      <c r="F86" s="50"/>
    </row>
    <row r="87" spans="6:6" ht="15" customHeight="1" x14ac:dyDescent="0.35">
      <c r="F87" s="50"/>
    </row>
    <row r="88" spans="6:6" ht="15" customHeight="1" x14ac:dyDescent="0.35">
      <c r="F88" s="50"/>
    </row>
    <row r="89" spans="6:6" ht="15" customHeight="1" x14ac:dyDescent="0.35">
      <c r="F89" s="50"/>
    </row>
    <row r="90" spans="6:6" ht="15" customHeight="1" x14ac:dyDescent="0.35">
      <c r="F90" s="50"/>
    </row>
    <row r="91" spans="6:6" ht="15" customHeight="1" x14ac:dyDescent="0.35">
      <c r="F91" s="50"/>
    </row>
    <row r="92" spans="6:6" ht="15" customHeight="1" x14ac:dyDescent="0.35">
      <c r="F92" s="50"/>
    </row>
    <row r="93" spans="6:6" ht="15" customHeight="1" x14ac:dyDescent="0.35">
      <c r="F93" s="50"/>
    </row>
    <row r="94" spans="6:6" ht="15" customHeight="1" x14ac:dyDescent="0.35">
      <c r="F94" s="50"/>
    </row>
    <row r="95" spans="6:6" ht="15" customHeight="1" x14ac:dyDescent="0.35">
      <c r="F95" s="50"/>
    </row>
    <row r="96" spans="6:6" ht="15" customHeight="1" x14ac:dyDescent="0.35">
      <c r="F96" s="50"/>
    </row>
    <row r="97" spans="6:6" ht="15" customHeight="1" x14ac:dyDescent="0.35">
      <c r="F97" s="50"/>
    </row>
    <row r="98" spans="6:6" ht="15" customHeight="1" x14ac:dyDescent="0.35">
      <c r="F98" s="50"/>
    </row>
    <row r="99" spans="6:6" ht="15" customHeight="1" x14ac:dyDescent="0.35">
      <c r="F99" s="50"/>
    </row>
    <row r="100" spans="6:6" ht="15" customHeight="1" x14ac:dyDescent="0.35">
      <c r="F100" s="50"/>
    </row>
    <row r="101" spans="6:6" ht="15" customHeight="1" x14ac:dyDescent="0.35">
      <c r="F101" s="50"/>
    </row>
    <row r="102" spans="6:6" ht="15" customHeight="1" x14ac:dyDescent="0.35">
      <c r="F102" s="50"/>
    </row>
    <row r="103" spans="6:6" ht="15" customHeight="1" x14ac:dyDescent="0.35">
      <c r="F103" s="50"/>
    </row>
    <row r="104" spans="6:6" ht="15" customHeight="1" x14ac:dyDescent="0.35">
      <c r="F104" s="50"/>
    </row>
    <row r="105" spans="6:6" ht="15" customHeight="1" x14ac:dyDescent="0.35">
      <c r="F105" s="50"/>
    </row>
    <row r="106" spans="6:6" ht="15" customHeight="1" x14ac:dyDescent="0.35">
      <c r="F106" s="50"/>
    </row>
    <row r="107" spans="6:6" ht="15" customHeight="1" x14ac:dyDescent="0.35">
      <c r="F107" s="50"/>
    </row>
    <row r="108" spans="6:6" ht="15" customHeight="1" x14ac:dyDescent="0.35">
      <c r="F108" s="50"/>
    </row>
    <row r="109" spans="6:6" ht="15" customHeight="1" x14ac:dyDescent="0.35">
      <c r="F109" s="50"/>
    </row>
    <row r="110" spans="6:6" ht="15" customHeight="1" x14ac:dyDescent="0.35">
      <c r="F110" s="50"/>
    </row>
    <row r="111" spans="6:6" ht="15" customHeight="1" x14ac:dyDescent="0.35">
      <c r="F111" s="50"/>
    </row>
    <row r="112" spans="6:6" ht="15" customHeight="1" x14ac:dyDescent="0.35">
      <c r="F112" s="50"/>
    </row>
    <row r="113" spans="6:6" ht="15" customHeight="1" x14ac:dyDescent="0.35">
      <c r="F113" s="50"/>
    </row>
    <row r="114" spans="6:6" ht="15" customHeight="1" x14ac:dyDescent="0.35">
      <c r="F114" s="50"/>
    </row>
    <row r="115" spans="6:6" ht="15" customHeight="1" x14ac:dyDescent="0.35">
      <c r="F115" s="50"/>
    </row>
    <row r="116" spans="6:6" ht="15" customHeight="1" x14ac:dyDescent="0.35">
      <c r="F116" s="50"/>
    </row>
    <row r="117" spans="6:6" ht="15" customHeight="1" x14ac:dyDescent="0.35">
      <c r="F117" s="50"/>
    </row>
    <row r="118" spans="6:6" ht="15" customHeight="1" x14ac:dyDescent="0.35">
      <c r="F118" s="50"/>
    </row>
    <row r="119" spans="6:6" ht="15" customHeight="1" x14ac:dyDescent="0.35">
      <c r="F119" s="50"/>
    </row>
    <row r="120" spans="6:6" ht="15" customHeight="1" x14ac:dyDescent="0.35">
      <c r="F120" s="50"/>
    </row>
    <row r="121" spans="6:6" ht="15" customHeight="1" x14ac:dyDescent="0.35">
      <c r="F121" s="50"/>
    </row>
    <row r="122" spans="6:6" ht="15" customHeight="1" x14ac:dyDescent="0.35">
      <c r="F122" s="50"/>
    </row>
    <row r="123" spans="6:6" ht="15" customHeight="1" x14ac:dyDescent="0.35">
      <c r="F123" s="50"/>
    </row>
    <row r="124" spans="6:6" ht="15" customHeight="1" x14ac:dyDescent="0.35">
      <c r="F124" s="50"/>
    </row>
    <row r="125" spans="6:6" ht="15" customHeight="1" x14ac:dyDescent="0.35">
      <c r="F125" s="50"/>
    </row>
    <row r="126" spans="6:6" ht="15" customHeight="1" x14ac:dyDescent="0.35">
      <c r="F126" s="50"/>
    </row>
    <row r="127" spans="6:6" ht="15" customHeight="1" x14ac:dyDescent="0.35">
      <c r="F127" s="50"/>
    </row>
    <row r="128" spans="6:6" ht="15" customHeight="1" x14ac:dyDescent="0.35">
      <c r="F128" s="50"/>
    </row>
    <row r="129" spans="6:6" ht="15" customHeight="1" x14ac:dyDescent="0.35">
      <c r="F129" s="50"/>
    </row>
    <row r="130" spans="6:6" ht="15" customHeight="1" x14ac:dyDescent="0.35">
      <c r="F130" s="50"/>
    </row>
    <row r="131" spans="6:6" ht="15" customHeight="1" x14ac:dyDescent="0.35">
      <c r="F131" s="50"/>
    </row>
    <row r="132" spans="6:6" ht="15" customHeight="1" x14ac:dyDescent="0.35">
      <c r="F132" s="50"/>
    </row>
    <row r="133" spans="6:6" ht="15" customHeight="1" x14ac:dyDescent="0.35">
      <c r="F133" s="50"/>
    </row>
    <row r="134" spans="6:6" ht="15" customHeight="1" x14ac:dyDescent="0.35">
      <c r="F134" s="50"/>
    </row>
    <row r="135" spans="6:6" ht="15" customHeight="1" x14ac:dyDescent="0.35">
      <c r="F135" s="50"/>
    </row>
    <row r="136" spans="6:6" ht="15" customHeight="1" x14ac:dyDescent="0.35">
      <c r="F136" s="50"/>
    </row>
    <row r="137" spans="6:6" ht="15" customHeight="1" x14ac:dyDescent="0.35">
      <c r="F137" s="50"/>
    </row>
    <row r="138" spans="6:6" ht="15" customHeight="1" x14ac:dyDescent="0.35">
      <c r="F138" s="50"/>
    </row>
    <row r="139" spans="6:6" ht="15" customHeight="1" x14ac:dyDescent="0.35">
      <c r="F139" s="50"/>
    </row>
    <row r="140" spans="6:6" ht="15" customHeight="1" x14ac:dyDescent="0.35">
      <c r="F140" s="50"/>
    </row>
    <row r="141" spans="6:6" ht="15" customHeight="1" x14ac:dyDescent="0.35">
      <c r="F141" s="50"/>
    </row>
    <row r="142" spans="6:6" ht="15" customHeight="1" x14ac:dyDescent="0.35">
      <c r="F142" s="50"/>
    </row>
    <row r="143" spans="6:6" ht="15" customHeight="1" x14ac:dyDescent="0.35">
      <c r="F143" s="50"/>
    </row>
    <row r="144" spans="6:6" ht="15" customHeight="1" x14ac:dyDescent="0.35">
      <c r="F144" s="50"/>
    </row>
    <row r="145" spans="6:6" ht="15" customHeight="1" x14ac:dyDescent="0.35">
      <c r="F145" s="50"/>
    </row>
    <row r="146" spans="6:6" ht="15" customHeight="1" x14ac:dyDescent="0.35">
      <c r="F146" s="50"/>
    </row>
    <row r="147" spans="6:6" ht="15" customHeight="1" x14ac:dyDescent="0.35">
      <c r="F147" s="50"/>
    </row>
    <row r="148" spans="6:6" ht="15" customHeight="1" x14ac:dyDescent="0.35">
      <c r="F148" s="50"/>
    </row>
    <row r="149" spans="6:6" ht="15" customHeight="1" x14ac:dyDescent="0.35">
      <c r="F149" s="50"/>
    </row>
    <row r="150" spans="6:6" ht="15" customHeight="1" x14ac:dyDescent="0.35">
      <c r="F150" s="50"/>
    </row>
    <row r="151" spans="6:6" ht="15" customHeight="1" x14ac:dyDescent="0.35">
      <c r="F151" s="50"/>
    </row>
    <row r="152" spans="6:6" ht="15" customHeight="1" x14ac:dyDescent="0.35">
      <c r="F152" s="50"/>
    </row>
    <row r="153" spans="6:6" ht="15" customHeight="1" x14ac:dyDescent="0.35">
      <c r="F153" s="50"/>
    </row>
    <row r="154" spans="6:6" ht="15" customHeight="1" x14ac:dyDescent="0.35">
      <c r="F154" s="50"/>
    </row>
    <row r="155" spans="6:6" ht="15" customHeight="1" x14ac:dyDescent="0.35">
      <c r="F155" s="50"/>
    </row>
    <row r="156" spans="6:6" ht="15" customHeight="1" x14ac:dyDescent="0.35">
      <c r="F156" s="50"/>
    </row>
    <row r="157" spans="6:6" ht="15" customHeight="1" x14ac:dyDescent="0.35">
      <c r="F157" s="50"/>
    </row>
    <row r="158" spans="6:6" ht="15" customHeight="1" x14ac:dyDescent="0.35">
      <c r="F158" s="50"/>
    </row>
    <row r="159" spans="6:6" ht="15" customHeight="1" x14ac:dyDescent="0.35">
      <c r="F159" s="50"/>
    </row>
    <row r="160" spans="6:6" ht="15" customHeight="1" x14ac:dyDescent="0.35">
      <c r="F160" s="50"/>
    </row>
    <row r="161" spans="6:6" ht="15" customHeight="1" x14ac:dyDescent="0.35">
      <c r="F161" s="50"/>
    </row>
    <row r="162" spans="6:6" ht="15" customHeight="1" x14ac:dyDescent="0.35">
      <c r="F162" s="50"/>
    </row>
    <row r="163" spans="6:6" ht="15" customHeight="1" x14ac:dyDescent="0.35">
      <c r="F163" s="50"/>
    </row>
    <row r="164" spans="6:6" ht="15" customHeight="1" x14ac:dyDescent="0.35">
      <c r="F164" s="50"/>
    </row>
    <row r="165" spans="6:6" ht="15" customHeight="1" x14ac:dyDescent="0.35">
      <c r="F165" s="50"/>
    </row>
    <row r="166" spans="6:6" ht="15" customHeight="1" x14ac:dyDescent="0.35">
      <c r="F166" s="50"/>
    </row>
    <row r="167" spans="6:6" ht="15" customHeight="1" x14ac:dyDescent="0.35">
      <c r="F167" s="50"/>
    </row>
    <row r="168" spans="6:6" ht="15" customHeight="1" x14ac:dyDescent="0.35">
      <c r="F168" s="50"/>
    </row>
    <row r="169" spans="6:6" ht="15" customHeight="1" x14ac:dyDescent="0.35">
      <c r="F169" s="50"/>
    </row>
    <row r="170" spans="6:6" ht="15" customHeight="1" x14ac:dyDescent="0.35">
      <c r="F170" s="50"/>
    </row>
    <row r="171" spans="6:6" ht="15" customHeight="1" x14ac:dyDescent="0.35">
      <c r="F171" s="50"/>
    </row>
    <row r="172" spans="6:6" ht="15" customHeight="1" x14ac:dyDescent="0.35">
      <c r="F172" s="50"/>
    </row>
    <row r="173" spans="6:6" ht="15" customHeight="1" x14ac:dyDescent="0.35">
      <c r="F173" s="50"/>
    </row>
    <row r="174" spans="6:6" ht="15" customHeight="1" x14ac:dyDescent="0.35">
      <c r="F174" s="50"/>
    </row>
    <row r="175" spans="6:6" ht="15" customHeight="1" x14ac:dyDescent="0.35">
      <c r="F175" s="50"/>
    </row>
    <row r="176" spans="6:6" ht="15" customHeight="1" x14ac:dyDescent="0.35">
      <c r="F176" s="50"/>
    </row>
    <row r="177" spans="6:6" ht="15" customHeight="1" x14ac:dyDescent="0.35">
      <c r="F177" s="50"/>
    </row>
    <row r="178" spans="6:6" ht="15" customHeight="1" x14ac:dyDescent="0.35">
      <c r="F178" s="50"/>
    </row>
    <row r="179" spans="6:6" ht="15" customHeight="1" x14ac:dyDescent="0.35">
      <c r="F179" s="50"/>
    </row>
    <row r="180" spans="6:6" ht="15" customHeight="1" x14ac:dyDescent="0.35">
      <c r="F180" s="50"/>
    </row>
    <row r="181" spans="6:6" ht="15" customHeight="1" x14ac:dyDescent="0.35">
      <c r="F181" s="50"/>
    </row>
    <row r="182" spans="6:6" ht="15" customHeight="1" x14ac:dyDescent="0.35">
      <c r="F182" s="50"/>
    </row>
    <row r="183" spans="6:6" ht="15" customHeight="1" x14ac:dyDescent="0.35">
      <c r="F183" s="50"/>
    </row>
    <row r="184" spans="6:6" ht="15" customHeight="1" x14ac:dyDescent="0.35">
      <c r="F184" s="50"/>
    </row>
    <row r="185" spans="6:6" ht="15" customHeight="1" x14ac:dyDescent="0.35">
      <c r="F185" s="50"/>
    </row>
    <row r="186" spans="6:6" ht="15" customHeight="1" x14ac:dyDescent="0.35">
      <c r="F186" s="50"/>
    </row>
    <row r="187" spans="6:6" ht="15" customHeight="1" x14ac:dyDescent="0.35">
      <c r="F187" s="50"/>
    </row>
    <row r="188" spans="6:6" ht="15" customHeight="1" x14ac:dyDescent="0.35">
      <c r="F188" s="50"/>
    </row>
  </sheetData>
  <dataValidations count="1">
    <dataValidation type="decimal" operator="greaterThan" allowBlank="1" showInputMessage="1" showErrorMessage="1" errorTitle="Invalid Input" error="Must enter a value greater than 0." sqref="E35" xr:uid="{00000000-0002-0000-0100-000000000000}">
      <formula1>0</formula1>
    </dataValidation>
  </dataValidations>
  <hyperlinks>
    <hyperlink ref="E18" r:id="rId1" tooltip="Link to AIRMaster+ Tool" xr:uid="{00000000-0004-0000-0100-000000000000}"/>
    <hyperlink ref="E17" r:id="rId2" tooltip="Link to MEASUR Tool" xr:uid="{00000000-0004-0000-0100-000001000000}"/>
    <hyperlink ref="B11" r:id="rId3" tooltip="User Guide" display="https://ww2.arb.ca.gov/sites/default/files/classic/cc/capandtrade/auctionproceeds/cec_fpip_finaluserguide_2020-11-24.pdf" xr:uid="{BF5F5DB7-4CB5-402B-B98A-4F333B129901}"/>
    <hyperlink ref="B10" r:id="rId4" tooltip="Link to User Guide" display="https://ww3.arb.ca.gov/cc/capandtrade/auctionproceeds/cec_fpip_finaluserguide_v1-1_2019-10-01.pdf" xr:uid="{939D3465-4A34-41E5-AB91-337045A32248}"/>
  </hyperlinks>
  <pageMargins left="0.7" right="0.7" top="0.98479166666666662" bottom="0.75" header="0.3" footer="0.3"/>
  <pageSetup scale="67" fitToHeight="0" orientation="landscape" r:id="rId5"/>
  <headerFooter>
    <oddHeader>&amp;C&amp;G</oddHeader>
    <oddFooter>&amp;L&amp;"Avenir LT Std 35 Light,Regular"&amp;12&amp;K000000FINAL November 24, 2020&amp;C&amp;"Avenir LT Std 35 Light,Regular"&amp;12Page &amp;P of &amp;N&amp;R&amp;"Avenir LT Std 35 Light,Regular"&amp;12&amp;K000000&amp;A</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X131"/>
  <sheetViews>
    <sheetView showGridLines="0" zoomScaleNormal="100" workbookViewId="0">
      <selection activeCell="C11" sqref="C11"/>
    </sheetView>
  </sheetViews>
  <sheetFormatPr defaultColWidth="9.1796875" defaultRowHeight="14.5" x14ac:dyDescent="0.35"/>
  <cols>
    <col min="1" max="1" width="2.81640625" style="22" customWidth="1"/>
    <col min="2" max="2" width="28.81640625" style="22" hidden="1" customWidth="1"/>
    <col min="3" max="4" width="65.7265625" style="22" customWidth="1"/>
    <col min="5" max="5" width="30.7265625" style="22" customWidth="1"/>
    <col min="6" max="6" width="25.1796875" style="22" customWidth="1"/>
    <col min="7" max="7" width="24.54296875" style="22" bestFit="1" customWidth="1"/>
    <col min="8" max="8" width="24.54296875" style="22" customWidth="1"/>
    <col min="9" max="9" width="24.7265625" style="22" hidden="1" customWidth="1"/>
    <col min="10" max="10" width="24.7265625" style="22" customWidth="1"/>
    <col min="11" max="11" width="24.7265625" style="22" hidden="1" customWidth="1"/>
    <col min="12" max="12" width="30.7265625" style="22" customWidth="1"/>
    <col min="13" max="13" width="24.7265625" style="22" customWidth="1"/>
    <col min="14" max="14" width="23" style="22" customWidth="1"/>
    <col min="15" max="15" width="24.7265625" style="22" customWidth="1"/>
    <col min="16" max="16" width="24.7265625" style="22" hidden="1" customWidth="1"/>
    <col min="17" max="17" width="24.7265625" style="22" customWidth="1"/>
    <col min="18" max="18" width="24.7265625" style="22" hidden="1" customWidth="1"/>
    <col min="19" max="19" width="27" style="22" bestFit="1" customWidth="1"/>
    <col min="20" max="20" width="28.453125" style="22" bestFit="1" customWidth="1"/>
    <col min="21" max="21" width="29.26953125" style="22" customWidth="1"/>
    <col min="22" max="22" width="24.7265625" style="22" customWidth="1"/>
    <col min="23" max="23" width="27.26953125" style="22" customWidth="1"/>
    <col min="24" max="24" width="57.81640625" style="22" customWidth="1"/>
    <col min="25" max="25" width="10.81640625" style="22" bestFit="1" customWidth="1"/>
    <col min="26" max="16384" width="9.1796875" style="22"/>
  </cols>
  <sheetData>
    <row r="1" spans="1:24" ht="18.75" customHeight="1" thickBot="1" x14ac:dyDescent="0.4">
      <c r="A1" s="21" t="s">
        <v>0</v>
      </c>
      <c r="B1" s="21"/>
      <c r="C1" s="21"/>
      <c r="D1" s="21"/>
      <c r="E1" s="21"/>
      <c r="F1" s="505"/>
      <c r="G1" s="505"/>
      <c r="H1" s="505"/>
    </row>
    <row r="2" spans="1:24" ht="16" thickBot="1" x14ac:dyDescent="0.4">
      <c r="A2" s="23"/>
      <c r="B2" s="23"/>
      <c r="C2" s="23"/>
      <c r="D2" s="23"/>
      <c r="E2" s="662"/>
      <c r="F2" s="506" t="s">
        <v>51</v>
      </c>
      <c r="G2" s="507"/>
      <c r="H2" s="508"/>
      <c r="K2" s="509"/>
    </row>
    <row r="3" spans="1:24" ht="18.75" customHeight="1" thickTop="1" x14ac:dyDescent="0.35">
      <c r="A3" s="21" t="s">
        <v>1</v>
      </c>
      <c r="B3" s="21"/>
      <c r="C3" s="21"/>
      <c r="D3" s="21"/>
      <c r="E3" s="663"/>
      <c r="F3" s="510" t="s">
        <v>52</v>
      </c>
      <c r="G3" s="511" t="s">
        <v>53</v>
      </c>
      <c r="H3" s="512"/>
      <c r="K3" s="255"/>
    </row>
    <row r="4" spans="1:24" ht="18.75" customHeight="1" x14ac:dyDescent="0.35">
      <c r="A4" s="24" t="s">
        <v>2</v>
      </c>
      <c r="B4" s="24"/>
      <c r="C4" s="24"/>
      <c r="D4" s="24"/>
      <c r="E4" s="664"/>
      <c r="F4" s="513" t="s">
        <v>54</v>
      </c>
      <c r="G4" s="309" t="s">
        <v>55</v>
      </c>
      <c r="H4" s="514"/>
      <c r="K4" s="255"/>
    </row>
    <row r="5" spans="1:24" ht="18.75" customHeight="1" x14ac:dyDescent="0.35">
      <c r="A5" s="25"/>
      <c r="B5" s="25"/>
      <c r="C5" s="25"/>
      <c r="D5" s="25"/>
      <c r="E5" s="665"/>
      <c r="F5" s="515" t="s">
        <v>56</v>
      </c>
      <c r="G5" s="309" t="s">
        <v>57</v>
      </c>
      <c r="H5" s="514"/>
      <c r="K5" s="255"/>
    </row>
    <row r="6" spans="1:24" ht="18.75" customHeight="1" x14ac:dyDescent="0.35">
      <c r="A6" s="21" t="s">
        <v>3</v>
      </c>
      <c r="B6" s="25"/>
      <c r="C6" s="25"/>
      <c r="D6" s="25"/>
      <c r="E6" s="665"/>
      <c r="F6" s="516" t="s">
        <v>58</v>
      </c>
      <c r="G6" s="517" t="s">
        <v>59</v>
      </c>
      <c r="H6" s="518"/>
      <c r="K6" s="255"/>
    </row>
    <row r="7" spans="1:24" ht="18.75" customHeight="1" thickBot="1" x14ac:dyDescent="0.4">
      <c r="A7" s="26" t="s">
        <v>4</v>
      </c>
      <c r="B7" s="21"/>
      <c r="C7" s="21"/>
      <c r="D7" s="21"/>
      <c r="E7" s="663"/>
      <c r="F7" s="519" t="s">
        <v>60</v>
      </c>
      <c r="G7" s="520" t="s">
        <v>61</v>
      </c>
      <c r="H7" s="521"/>
      <c r="K7" s="255"/>
    </row>
    <row r="8" spans="1:24" ht="15" customHeight="1" x14ac:dyDescent="0.35">
      <c r="A8" s="20"/>
      <c r="B8" s="20"/>
      <c r="C8" s="20"/>
      <c r="D8" s="20"/>
      <c r="E8" s="20"/>
      <c r="F8" s="298"/>
      <c r="G8" s="298"/>
      <c r="H8" s="298"/>
      <c r="K8" s="255"/>
    </row>
    <row r="9" spans="1:24" ht="15" customHeight="1" x14ac:dyDescent="0.35">
      <c r="A9" s="28"/>
      <c r="C9" s="298" t="s">
        <v>25</v>
      </c>
      <c r="D9" s="298"/>
      <c r="E9" s="298"/>
      <c r="F9" s="298"/>
      <c r="G9" s="298"/>
      <c r="H9" s="298"/>
    </row>
    <row r="10" spans="1:24" ht="15" customHeight="1" x14ac:dyDescent="0.35">
      <c r="A10" s="28"/>
      <c r="C10" s="522" t="s">
        <v>26</v>
      </c>
      <c r="D10" s="524"/>
      <c r="E10" s="298"/>
      <c r="F10" s="298"/>
      <c r="G10" s="298"/>
      <c r="H10" s="298"/>
    </row>
    <row r="11" spans="1:24" ht="15.5" x14ac:dyDescent="0.35">
      <c r="A11" s="20"/>
      <c r="C11" s="807" t="s">
        <v>27</v>
      </c>
      <c r="D11" s="526"/>
      <c r="E11" s="527"/>
      <c r="F11" s="527"/>
      <c r="G11" s="527"/>
      <c r="H11" s="527"/>
      <c r="I11" s="527"/>
      <c r="J11" s="527"/>
      <c r="K11" s="527"/>
      <c r="L11" s="527"/>
      <c r="M11" s="527"/>
      <c r="N11" s="527"/>
      <c r="O11" s="527"/>
      <c r="P11" s="527"/>
      <c r="Q11" s="527"/>
      <c r="R11" s="527"/>
      <c r="S11" s="527"/>
      <c r="T11" s="527"/>
      <c r="U11" s="527"/>
      <c r="V11" s="527"/>
      <c r="W11" s="527"/>
    </row>
    <row r="12" spans="1:24" ht="15" customHeight="1" thickBot="1" x14ac:dyDescent="0.4">
      <c r="A12" s="20"/>
      <c r="B12" s="528"/>
      <c r="C12" s="528"/>
      <c r="D12" s="528"/>
      <c r="E12" s="528"/>
      <c r="F12" s="528"/>
      <c r="G12" s="528"/>
      <c r="H12" s="528"/>
      <c r="I12" s="528"/>
      <c r="J12" s="528"/>
      <c r="K12" s="528"/>
      <c r="L12" s="528"/>
      <c r="M12" s="528"/>
      <c r="N12" s="528"/>
      <c r="Q12" s="528"/>
    </row>
    <row r="13" spans="1:24" s="529" customFormat="1" ht="40" customHeight="1" x14ac:dyDescent="0.35">
      <c r="B13" s="666" t="s">
        <v>63</v>
      </c>
      <c r="C13" s="666" t="s">
        <v>63</v>
      </c>
      <c r="D13" s="667"/>
      <c r="E13" s="532" t="s">
        <v>64</v>
      </c>
      <c r="F13" s="531"/>
      <c r="G13" s="531"/>
      <c r="H13" s="531"/>
      <c r="I13" s="531"/>
      <c r="J13" s="573"/>
      <c r="K13" s="668"/>
      <c r="L13" s="532" t="s">
        <v>65</v>
      </c>
      <c r="M13" s="533"/>
      <c r="N13" s="533"/>
      <c r="O13" s="533"/>
      <c r="P13" s="533"/>
      <c r="Q13" s="534"/>
      <c r="R13" s="669"/>
      <c r="S13" s="530" t="s">
        <v>66</v>
      </c>
      <c r="T13" s="531"/>
      <c r="U13" s="573"/>
      <c r="V13" s="530" t="s">
        <v>67</v>
      </c>
      <c r="W13" s="573"/>
      <c r="X13" s="670" t="s">
        <v>68</v>
      </c>
    </row>
    <row r="14" spans="1:24" s="537" customFormat="1" ht="47.25" customHeight="1" thickBot="1" x14ac:dyDescent="0.4">
      <c r="B14" s="538" t="s">
        <v>69</v>
      </c>
      <c r="C14" s="540" t="s">
        <v>70</v>
      </c>
      <c r="D14" s="541" t="s">
        <v>71</v>
      </c>
      <c r="E14" s="580" t="s">
        <v>72</v>
      </c>
      <c r="F14" s="577" t="s">
        <v>73</v>
      </c>
      <c r="G14" s="577" t="s">
        <v>74</v>
      </c>
      <c r="H14" s="578" t="s">
        <v>75</v>
      </c>
      <c r="I14" s="578" t="s">
        <v>76</v>
      </c>
      <c r="J14" s="579" t="s">
        <v>77</v>
      </c>
      <c r="K14" s="671" t="s">
        <v>78</v>
      </c>
      <c r="L14" s="540" t="s">
        <v>72</v>
      </c>
      <c r="M14" s="672" t="s">
        <v>73</v>
      </c>
      <c r="N14" s="577" t="s">
        <v>74</v>
      </c>
      <c r="O14" s="578" t="s">
        <v>75</v>
      </c>
      <c r="P14" s="578" t="s">
        <v>76</v>
      </c>
      <c r="Q14" s="579" t="s">
        <v>77</v>
      </c>
      <c r="R14" s="671" t="s">
        <v>78</v>
      </c>
      <c r="S14" s="576" t="s">
        <v>79</v>
      </c>
      <c r="T14" s="577" t="s">
        <v>80</v>
      </c>
      <c r="U14" s="579" t="s">
        <v>81</v>
      </c>
      <c r="V14" s="540" t="s">
        <v>82</v>
      </c>
      <c r="W14" s="542" t="s">
        <v>83</v>
      </c>
      <c r="X14" s="673"/>
    </row>
    <row r="15" spans="1:24" s="20" customFormat="1" ht="30" customHeight="1" thickBot="1" x14ac:dyDescent="0.4">
      <c r="A15" s="61"/>
      <c r="B15" s="545"/>
      <c r="C15" s="674"/>
      <c r="D15" s="675"/>
      <c r="E15" s="676"/>
      <c r="F15" s="649"/>
      <c r="G15" s="649"/>
      <c r="H15" s="638"/>
      <c r="I15" s="677"/>
      <c r="J15" s="593"/>
      <c r="K15" s="678">
        <f>IFERROR(VLOOKUP($E15,'Emission Factors &lt;HIDE&gt;'!$B$38:$I$48,7,0),0)</f>
        <v>0</v>
      </c>
      <c r="L15" s="676"/>
      <c r="M15" s="649"/>
      <c r="N15" s="649"/>
      <c r="O15" s="649"/>
      <c r="P15" s="677"/>
      <c r="Q15" s="593"/>
      <c r="R15" s="679">
        <f>IFERROR(VLOOKUP($L15,'Emission Factors &lt;HIDE&gt;'!$B$38:$I$48,7,0),0)</f>
        <v>0</v>
      </c>
      <c r="S15" s="680"/>
      <c r="T15" s="681"/>
      <c r="U15" s="682"/>
      <c r="V15" s="683" t="str">
        <f>IF(G15+N15=0,"",G15*$F15*IF(I15=0,1,I15/8760)-N15*$M15*IF(P15=0,1,P15/8760))</f>
        <v/>
      </c>
      <c r="W15" s="684" t="str">
        <f>IF(H15+O15=0,"",H15*$F15*IF(I15=0,1,I15/8760)-O15*$M15*IF(P15=0,1,P15/8760))</f>
        <v/>
      </c>
      <c r="X15" s="685"/>
    </row>
    <row r="16" spans="1:24" s="20" customFormat="1" ht="30" customHeight="1" thickBot="1" x14ac:dyDescent="0.4">
      <c r="A16" s="61"/>
      <c r="B16" s="555"/>
      <c r="C16" s="686"/>
      <c r="D16" s="675"/>
      <c r="E16" s="687"/>
      <c r="F16" s="649"/>
      <c r="G16" s="649"/>
      <c r="H16" s="638"/>
      <c r="I16" s="677"/>
      <c r="J16" s="593"/>
      <c r="K16" s="688">
        <f>IFERROR(VLOOKUP($E16,'Emission Factors &lt;HIDE&gt;'!$B$38:$I$48,7,0),0)</f>
        <v>0</v>
      </c>
      <c r="L16" s="687"/>
      <c r="M16" s="649"/>
      <c r="N16" s="649"/>
      <c r="O16" s="649"/>
      <c r="P16" s="677"/>
      <c r="Q16" s="593"/>
      <c r="R16" s="679">
        <f>IFERROR(VLOOKUP($L16,'Emission Factors &lt;HIDE&gt;'!$B$38:$I$48,7,0),0)</f>
        <v>0</v>
      </c>
      <c r="S16" s="680"/>
      <c r="T16" s="681"/>
      <c r="U16" s="682"/>
      <c r="V16" s="683" t="str">
        <f t="shared" ref="V16:V34" si="0">IF(G16+N16=0,"",G16*$F16*IF(I16=0,1,I16/8760)-N16*$M16*IF(P16=0,1,P16/8760))</f>
        <v/>
      </c>
      <c r="W16" s="684" t="str">
        <f t="shared" ref="W16:W34" si="1">IF(H16+O16=0,"",H16*$F16*IF(I16=0,1,I16/8760)-O16*$M16*IF(P16=0,1,P16/8760))</f>
        <v/>
      </c>
      <c r="X16" s="685"/>
    </row>
    <row r="17" spans="1:24" s="20" customFormat="1" ht="30" customHeight="1" thickBot="1" x14ac:dyDescent="0.4">
      <c r="A17" s="61"/>
      <c r="B17" s="555"/>
      <c r="C17" s="686"/>
      <c r="D17" s="675"/>
      <c r="E17" s="687"/>
      <c r="F17" s="649"/>
      <c r="G17" s="649"/>
      <c r="H17" s="638"/>
      <c r="I17" s="677"/>
      <c r="J17" s="593"/>
      <c r="K17" s="688">
        <f>IFERROR(VLOOKUP($E17,'Emission Factors &lt;HIDE&gt;'!$B$38:$I$48,7,0),0)</f>
        <v>0</v>
      </c>
      <c r="L17" s="687"/>
      <c r="M17" s="649"/>
      <c r="N17" s="649"/>
      <c r="O17" s="649"/>
      <c r="P17" s="677"/>
      <c r="Q17" s="593"/>
      <c r="R17" s="679">
        <f>IFERROR(VLOOKUP($L17,'Emission Factors &lt;HIDE&gt;'!$B$38:$I$48,7,0),0)</f>
        <v>0</v>
      </c>
      <c r="S17" s="680"/>
      <c r="T17" s="681"/>
      <c r="U17" s="682"/>
      <c r="V17" s="683" t="str">
        <f t="shared" si="0"/>
        <v/>
      </c>
      <c r="W17" s="684" t="str">
        <f t="shared" si="1"/>
        <v/>
      </c>
      <c r="X17" s="685"/>
    </row>
    <row r="18" spans="1:24" s="20" customFormat="1" ht="30" customHeight="1" thickBot="1" x14ac:dyDescent="0.4">
      <c r="A18" s="61"/>
      <c r="B18" s="555"/>
      <c r="C18" s="686"/>
      <c r="D18" s="675"/>
      <c r="E18" s="687"/>
      <c r="F18" s="649"/>
      <c r="G18" s="649"/>
      <c r="H18" s="638"/>
      <c r="I18" s="677"/>
      <c r="J18" s="593"/>
      <c r="K18" s="688">
        <f>IFERROR(VLOOKUP($E18,'Emission Factors &lt;HIDE&gt;'!$B$38:$I$48,7,0),0)</f>
        <v>0</v>
      </c>
      <c r="L18" s="687"/>
      <c r="M18" s="649"/>
      <c r="N18" s="649"/>
      <c r="O18" s="649"/>
      <c r="P18" s="677"/>
      <c r="Q18" s="593"/>
      <c r="R18" s="679">
        <f>IFERROR(VLOOKUP($L18,'Emission Factors &lt;HIDE&gt;'!$B$38:$I$48,7,0),0)</f>
        <v>0</v>
      </c>
      <c r="S18" s="680"/>
      <c r="T18" s="681"/>
      <c r="U18" s="682"/>
      <c r="V18" s="683" t="str">
        <f t="shared" si="0"/>
        <v/>
      </c>
      <c r="W18" s="684" t="str">
        <f t="shared" si="1"/>
        <v/>
      </c>
      <c r="X18" s="685"/>
    </row>
    <row r="19" spans="1:24" s="20" customFormat="1" ht="30" customHeight="1" thickBot="1" x14ac:dyDescent="0.4">
      <c r="A19" s="61"/>
      <c r="B19" s="555"/>
      <c r="C19" s="686"/>
      <c r="D19" s="675"/>
      <c r="E19" s="687"/>
      <c r="F19" s="649"/>
      <c r="G19" s="649"/>
      <c r="H19" s="638"/>
      <c r="I19" s="677"/>
      <c r="J19" s="593"/>
      <c r="K19" s="688">
        <f>IFERROR(VLOOKUP($E19,'Emission Factors &lt;HIDE&gt;'!$B$38:$I$48,7,0),0)</f>
        <v>0</v>
      </c>
      <c r="L19" s="687"/>
      <c r="M19" s="649"/>
      <c r="N19" s="649"/>
      <c r="O19" s="649"/>
      <c r="P19" s="677"/>
      <c r="Q19" s="593"/>
      <c r="R19" s="679">
        <f>IFERROR(VLOOKUP($L19,'Emission Factors &lt;HIDE&gt;'!$B$38:$I$48,7,0),0)</f>
        <v>0</v>
      </c>
      <c r="S19" s="680"/>
      <c r="T19" s="681"/>
      <c r="U19" s="682"/>
      <c r="V19" s="683" t="str">
        <f t="shared" si="0"/>
        <v/>
      </c>
      <c r="W19" s="684" t="str">
        <f t="shared" si="1"/>
        <v/>
      </c>
      <c r="X19" s="685"/>
    </row>
    <row r="20" spans="1:24" s="20" customFormat="1" ht="30" customHeight="1" thickBot="1" x14ac:dyDescent="0.4">
      <c r="A20" s="61"/>
      <c r="B20" s="555"/>
      <c r="C20" s="686"/>
      <c r="D20" s="675"/>
      <c r="E20" s="687"/>
      <c r="F20" s="649"/>
      <c r="G20" s="649"/>
      <c r="H20" s="638"/>
      <c r="I20" s="677"/>
      <c r="J20" s="593"/>
      <c r="K20" s="688">
        <f>IFERROR(VLOOKUP($E20,'Emission Factors &lt;HIDE&gt;'!$B$38:$I$48,7,0),0)</f>
        <v>0</v>
      </c>
      <c r="L20" s="687"/>
      <c r="M20" s="649"/>
      <c r="N20" s="649"/>
      <c r="O20" s="649"/>
      <c r="P20" s="677"/>
      <c r="Q20" s="593"/>
      <c r="R20" s="679">
        <f>IFERROR(VLOOKUP($L20,'Emission Factors &lt;HIDE&gt;'!$B$38:$I$48,7,0),0)</f>
        <v>0</v>
      </c>
      <c r="S20" s="680"/>
      <c r="T20" s="681"/>
      <c r="U20" s="682"/>
      <c r="V20" s="683" t="str">
        <f t="shared" si="0"/>
        <v/>
      </c>
      <c r="W20" s="684" t="str">
        <f t="shared" si="1"/>
        <v/>
      </c>
      <c r="X20" s="685"/>
    </row>
    <row r="21" spans="1:24" s="20" customFormat="1" ht="30" customHeight="1" thickBot="1" x14ac:dyDescent="0.4">
      <c r="A21" s="61"/>
      <c r="B21" s="555"/>
      <c r="C21" s="686"/>
      <c r="D21" s="675"/>
      <c r="E21" s="687"/>
      <c r="F21" s="649"/>
      <c r="G21" s="649"/>
      <c r="H21" s="638"/>
      <c r="I21" s="677"/>
      <c r="J21" s="593"/>
      <c r="K21" s="688">
        <f>IFERROR(VLOOKUP($E21,'Emission Factors &lt;HIDE&gt;'!$B$38:$I$48,7,0),0)</f>
        <v>0</v>
      </c>
      <c r="L21" s="687"/>
      <c r="M21" s="649"/>
      <c r="N21" s="649"/>
      <c r="O21" s="649"/>
      <c r="P21" s="677"/>
      <c r="Q21" s="593"/>
      <c r="R21" s="679">
        <f>IFERROR(VLOOKUP($L21,'Emission Factors &lt;HIDE&gt;'!$B$38:$I$48,7,0),0)</f>
        <v>0</v>
      </c>
      <c r="S21" s="680"/>
      <c r="T21" s="681"/>
      <c r="U21" s="682"/>
      <c r="V21" s="683" t="str">
        <f t="shared" si="0"/>
        <v/>
      </c>
      <c r="W21" s="684" t="str">
        <f t="shared" si="1"/>
        <v/>
      </c>
      <c r="X21" s="685"/>
    </row>
    <row r="22" spans="1:24" s="20" customFormat="1" ht="30" customHeight="1" thickBot="1" x14ac:dyDescent="0.4">
      <c r="A22" s="61"/>
      <c r="B22" s="555"/>
      <c r="C22" s="686"/>
      <c r="D22" s="675"/>
      <c r="E22" s="687"/>
      <c r="F22" s="649"/>
      <c r="G22" s="649"/>
      <c r="H22" s="638"/>
      <c r="I22" s="677"/>
      <c r="J22" s="593"/>
      <c r="K22" s="688">
        <f>IFERROR(VLOOKUP($E22,'Emission Factors &lt;HIDE&gt;'!$B$38:$I$48,7,0),0)</f>
        <v>0</v>
      </c>
      <c r="L22" s="687"/>
      <c r="M22" s="649"/>
      <c r="N22" s="649"/>
      <c r="O22" s="649"/>
      <c r="P22" s="677"/>
      <c r="Q22" s="593"/>
      <c r="R22" s="679">
        <f>IFERROR(VLOOKUP($L22,'Emission Factors &lt;HIDE&gt;'!$B$38:$I$48,7,0),0)</f>
        <v>0</v>
      </c>
      <c r="S22" s="680"/>
      <c r="T22" s="681"/>
      <c r="U22" s="682"/>
      <c r="V22" s="683" t="str">
        <f t="shared" si="0"/>
        <v/>
      </c>
      <c r="W22" s="684" t="str">
        <f t="shared" si="1"/>
        <v/>
      </c>
      <c r="X22" s="685"/>
    </row>
    <row r="23" spans="1:24" s="20" customFormat="1" ht="30" customHeight="1" thickBot="1" x14ac:dyDescent="0.4">
      <c r="A23" s="61"/>
      <c r="B23" s="555"/>
      <c r="C23" s="686"/>
      <c r="D23" s="675"/>
      <c r="E23" s="687"/>
      <c r="F23" s="649"/>
      <c r="G23" s="649"/>
      <c r="H23" s="638"/>
      <c r="I23" s="677"/>
      <c r="J23" s="593"/>
      <c r="K23" s="688">
        <f>IFERROR(VLOOKUP($E23,'Emission Factors &lt;HIDE&gt;'!$B$38:$I$48,7,0),0)</f>
        <v>0</v>
      </c>
      <c r="L23" s="687"/>
      <c r="M23" s="649"/>
      <c r="N23" s="649"/>
      <c r="O23" s="649"/>
      <c r="P23" s="677"/>
      <c r="Q23" s="593"/>
      <c r="R23" s="679">
        <f>IFERROR(VLOOKUP($L23,'Emission Factors &lt;HIDE&gt;'!$B$38:$I$48,7,0),0)</f>
        <v>0</v>
      </c>
      <c r="S23" s="680"/>
      <c r="T23" s="681"/>
      <c r="U23" s="682"/>
      <c r="V23" s="683" t="str">
        <f t="shared" si="0"/>
        <v/>
      </c>
      <c r="W23" s="684" t="str">
        <f t="shared" si="1"/>
        <v/>
      </c>
      <c r="X23" s="685"/>
    </row>
    <row r="24" spans="1:24" s="20" customFormat="1" ht="30" customHeight="1" thickBot="1" x14ac:dyDescent="0.4">
      <c r="A24" s="61"/>
      <c r="B24" s="555"/>
      <c r="C24" s="686"/>
      <c r="D24" s="675"/>
      <c r="E24" s="687"/>
      <c r="F24" s="649"/>
      <c r="G24" s="649"/>
      <c r="H24" s="638"/>
      <c r="I24" s="677"/>
      <c r="J24" s="593"/>
      <c r="K24" s="688">
        <f>IFERROR(VLOOKUP($E24,'Emission Factors &lt;HIDE&gt;'!$B$38:$I$48,7,0),0)</f>
        <v>0</v>
      </c>
      <c r="L24" s="687"/>
      <c r="M24" s="649"/>
      <c r="N24" s="649"/>
      <c r="O24" s="649"/>
      <c r="P24" s="677"/>
      <c r="Q24" s="593"/>
      <c r="R24" s="679">
        <f>IFERROR(VLOOKUP($L24,'Emission Factors &lt;HIDE&gt;'!$B$38:$I$48,7,0),0)</f>
        <v>0</v>
      </c>
      <c r="S24" s="680"/>
      <c r="T24" s="681"/>
      <c r="U24" s="682"/>
      <c r="V24" s="683" t="str">
        <f t="shared" si="0"/>
        <v/>
      </c>
      <c r="W24" s="684" t="str">
        <f t="shared" si="1"/>
        <v/>
      </c>
      <c r="X24" s="685"/>
    </row>
    <row r="25" spans="1:24" s="20" customFormat="1" ht="30" customHeight="1" thickBot="1" x14ac:dyDescent="0.4">
      <c r="A25" s="61"/>
      <c r="B25" s="555"/>
      <c r="C25" s="686"/>
      <c r="D25" s="675"/>
      <c r="E25" s="687"/>
      <c r="F25" s="649"/>
      <c r="G25" s="649"/>
      <c r="H25" s="638"/>
      <c r="I25" s="677"/>
      <c r="J25" s="593"/>
      <c r="K25" s="688">
        <f>IFERROR(VLOOKUP($E25,'Emission Factors &lt;HIDE&gt;'!$B$38:$I$48,7,0),0)</f>
        <v>0</v>
      </c>
      <c r="L25" s="687"/>
      <c r="M25" s="649"/>
      <c r="N25" s="649"/>
      <c r="O25" s="649"/>
      <c r="P25" s="677"/>
      <c r="Q25" s="593"/>
      <c r="R25" s="679">
        <f>IFERROR(VLOOKUP($L25,'Emission Factors &lt;HIDE&gt;'!$B$38:$I$48,7,0),0)</f>
        <v>0</v>
      </c>
      <c r="S25" s="680"/>
      <c r="T25" s="681"/>
      <c r="U25" s="682"/>
      <c r="V25" s="683" t="str">
        <f t="shared" si="0"/>
        <v/>
      </c>
      <c r="W25" s="684" t="str">
        <f t="shared" si="1"/>
        <v/>
      </c>
      <c r="X25" s="685"/>
    </row>
    <row r="26" spans="1:24" s="20" customFormat="1" ht="30" customHeight="1" thickBot="1" x14ac:dyDescent="0.4">
      <c r="A26" s="61"/>
      <c r="B26" s="555"/>
      <c r="C26" s="686"/>
      <c r="D26" s="675"/>
      <c r="E26" s="687"/>
      <c r="F26" s="649"/>
      <c r="G26" s="649"/>
      <c r="H26" s="638"/>
      <c r="I26" s="677"/>
      <c r="J26" s="593"/>
      <c r="K26" s="688">
        <f>IFERROR(VLOOKUP($E26,'Emission Factors &lt;HIDE&gt;'!$B$38:$I$48,7,0),0)</f>
        <v>0</v>
      </c>
      <c r="L26" s="687"/>
      <c r="M26" s="649"/>
      <c r="N26" s="649"/>
      <c r="O26" s="649"/>
      <c r="P26" s="677"/>
      <c r="Q26" s="593"/>
      <c r="R26" s="679">
        <f>IFERROR(VLOOKUP($L26,'Emission Factors &lt;HIDE&gt;'!$B$38:$I$48,7,0),0)</f>
        <v>0</v>
      </c>
      <c r="S26" s="680"/>
      <c r="T26" s="681"/>
      <c r="U26" s="682"/>
      <c r="V26" s="683" t="str">
        <f t="shared" si="0"/>
        <v/>
      </c>
      <c r="W26" s="684" t="str">
        <f t="shared" si="1"/>
        <v/>
      </c>
      <c r="X26" s="685"/>
    </row>
    <row r="27" spans="1:24" s="20" customFormat="1" ht="30" customHeight="1" thickBot="1" x14ac:dyDescent="0.4">
      <c r="A27" s="61"/>
      <c r="B27" s="555"/>
      <c r="C27" s="686"/>
      <c r="D27" s="675"/>
      <c r="E27" s="687"/>
      <c r="F27" s="649"/>
      <c r="G27" s="649"/>
      <c r="H27" s="638"/>
      <c r="I27" s="677"/>
      <c r="J27" s="593"/>
      <c r="K27" s="688">
        <f>IFERROR(VLOOKUP($E27,'Emission Factors &lt;HIDE&gt;'!$B$38:$I$48,7,0),0)</f>
        <v>0</v>
      </c>
      <c r="L27" s="687"/>
      <c r="M27" s="649"/>
      <c r="N27" s="649"/>
      <c r="O27" s="649"/>
      <c r="P27" s="677"/>
      <c r="Q27" s="593"/>
      <c r="R27" s="679">
        <f>IFERROR(VLOOKUP($L27,'Emission Factors &lt;HIDE&gt;'!$B$38:$I$48,7,0),0)</f>
        <v>0</v>
      </c>
      <c r="S27" s="680"/>
      <c r="T27" s="681"/>
      <c r="U27" s="682"/>
      <c r="V27" s="683" t="str">
        <f t="shared" si="0"/>
        <v/>
      </c>
      <c r="W27" s="684" t="str">
        <f t="shared" si="1"/>
        <v/>
      </c>
      <c r="X27" s="685"/>
    </row>
    <row r="28" spans="1:24" s="20" customFormat="1" ht="30" customHeight="1" thickBot="1" x14ac:dyDescent="0.4">
      <c r="A28" s="61"/>
      <c r="B28" s="555"/>
      <c r="C28" s="686"/>
      <c r="D28" s="675"/>
      <c r="E28" s="687"/>
      <c r="F28" s="649"/>
      <c r="G28" s="649"/>
      <c r="H28" s="638"/>
      <c r="I28" s="677"/>
      <c r="J28" s="593"/>
      <c r="K28" s="688">
        <f>IFERROR(VLOOKUP($E28,'Emission Factors &lt;HIDE&gt;'!$B$38:$I$48,7,0),0)</f>
        <v>0</v>
      </c>
      <c r="L28" s="687"/>
      <c r="M28" s="649"/>
      <c r="N28" s="649"/>
      <c r="O28" s="649"/>
      <c r="P28" s="677"/>
      <c r="Q28" s="593"/>
      <c r="R28" s="679">
        <f>IFERROR(VLOOKUP($L28,'Emission Factors &lt;HIDE&gt;'!$B$38:$I$48,7,0),0)</f>
        <v>0</v>
      </c>
      <c r="S28" s="680"/>
      <c r="T28" s="681"/>
      <c r="U28" s="682"/>
      <c r="V28" s="683" t="str">
        <f t="shared" si="0"/>
        <v/>
      </c>
      <c r="W28" s="684" t="str">
        <f t="shared" si="1"/>
        <v/>
      </c>
      <c r="X28" s="685"/>
    </row>
    <row r="29" spans="1:24" s="20" customFormat="1" ht="30" customHeight="1" thickBot="1" x14ac:dyDescent="0.4">
      <c r="A29" s="61"/>
      <c r="B29" s="555"/>
      <c r="C29" s="686"/>
      <c r="D29" s="675"/>
      <c r="E29" s="687"/>
      <c r="F29" s="649"/>
      <c r="G29" s="649"/>
      <c r="H29" s="638"/>
      <c r="I29" s="677"/>
      <c r="J29" s="593"/>
      <c r="K29" s="688">
        <f>IFERROR(VLOOKUP($E29,'Emission Factors &lt;HIDE&gt;'!$B$38:$I$48,7,0),0)</f>
        <v>0</v>
      </c>
      <c r="L29" s="687"/>
      <c r="M29" s="649"/>
      <c r="N29" s="649"/>
      <c r="O29" s="649"/>
      <c r="P29" s="677"/>
      <c r="Q29" s="593"/>
      <c r="R29" s="679">
        <f>IFERROR(VLOOKUP($L29,'Emission Factors &lt;HIDE&gt;'!$B$38:$I$48,7,0),0)</f>
        <v>0</v>
      </c>
      <c r="S29" s="680"/>
      <c r="T29" s="681"/>
      <c r="U29" s="682"/>
      <c r="V29" s="683" t="str">
        <f t="shared" si="0"/>
        <v/>
      </c>
      <c r="W29" s="684" t="str">
        <f t="shared" si="1"/>
        <v/>
      </c>
      <c r="X29" s="685"/>
    </row>
    <row r="30" spans="1:24" s="20" customFormat="1" ht="30" customHeight="1" thickBot="1" x14ac:dyDescent="0.4">
      <c r="A30" s="61"/>
      <c r="B30" s="555"/>
      <c r="C30" s="686"/>
      <c r="D30" s="675"/>
      <c r="E30" s="687"/>
      <c r="F30" s="649"/>
      <c r="G30" s="649"/>
      <c r="H30" s="638"/>
      <c r="I30" s="677"/>
      <c r="J30" s="593"/>
      <c r="K30" s="688">
        <f>IFERROR(VLOOKUP($E30,'Emission Factors &lt;HIDE&gt;'!$B$38:$I$48,7,0),0)</f>
        <v>0</v>
      </c>
      <c r="L30" s="687"/>
      <c r="M30" s="649"/>
      <c r="N30" s="649"/>
      <c r="O30" s="649"/>
      <c r="P30" s="677"/>
      <c r="Q30" s="593"/>
      <c r="R30" s="679">
        <f>IFERROR(VLOOKUP($L30,'Emission Factors &lt;HIDE&gt;'!$B$38:$I$48,7,0),0)</f>
        <v>0</v>
      </c>
      <c r="S30" s="680"/>
      <c r="T30" s="681"/>
      <c r="U30" s="682"/>
      <c r="V30" s="683" t="str">
        <f t="shared" si="0"/>
        <v/>
      </c>
      <c r="W30" s="684" t="str">
        <f t="shared" si="1"/>
        <v/>
      </c>
      <c r="X30" s="685"/>
    </row>
    <row r="31" spans="1:24" s="20" customFormat="1" ht="30" customHeight="1" thickBot="1" x14ac:dyDescent="0.4">
      <c r="A31" s="61"/>
      <c r="B31" s="555"/>
      <c r="C31" s="686"/>
      <c r="D31" s="675"/>
      <c r="E31" s="687"/>
      <c r="F31" s="649"/>
      <c r="G31" s="649"/>
      <c r="H31" s="638"/>
      <c r="I31" s="677"/>
      <c r="J31" s="593"/>
      <c r="K31" s="688">
        <f>IFERROR(VLOOKUP($E31,'Emission Factors &lt;HIDE&gt;'!$B$38:$I$48,7,0),0)</f>
        <v>0</v>
      </c>
      <c r="L31" s="687"/>
      <c r="M31" s="649"/>
      <c r="N31" s="649"/>
      <c r="O31" s="649"/>
      <c r="P31" s="677"/>
      <c r="Q31" s="593"/>
      <c r="R31" s="679">
        <f>IFERROR(VLOOKUP($L31,'Emission Factors &lt;HIDE&gt;'!$B$38:$I$48,7,0),0)</f>
        <v>0</v>
      </c>
      <c r="S31" s="680"/>
      <c r="T31" s="681"/>
      <c r="U31" s="682"/>
      <c r="V31" s="683" t="str">
        <f t="shared" si="0"/>
        <v/>
      </c>
      <c r="W31" s="684" t="str">
        <f t="shared" si="1"/>
        <v/>
      </c>
      <c r="X31" s="685"/>
    </row>
    <row r="32" spans="1:24" s="20" customFormat="1" ht="30" customHeight="1" thickBot="1" x14ac:dyDescent="0.4">
      <c r="A32" s="61"/>
      <c r="B32" s="555"/>
      <c r="C32" s="686"/>
      <c r="D32" s="675"/>
      <c r="E32" s="687"/>
      <c r="F32" s="649"/>
      <c r="G32" s="649"/>
      <c r="H32" s="638"/>
      <c r="I32" s="677"/>
      <c r="J32" s="593"/>
      <c r="K32" s="688">
        <f>IFERROR(VLOOKUP($E32,'Emission Factors &lt;HIDE&gt;'!$B$38:$I$48,7,0),0)</f>
        <v>0</v>
      </c>
      <c r="L32" s="687"/>
      <c r="M32" s="649"/>
      <c r="N32" s="649"/>
      <c r="O32" s="649"/>
      <c r="P32" s="677"/>
      <c r="Q32" s="593"/>
      <c r="R32" s="679">
        <f>IFERROR(VLOOKUP($L32,'Emission Factors &lt;HIDE&gt;'!$B$38:$I$48,7,0),0)</f>
        <v>0</v>
      </c>
      <c r="S32" s="680"/>
      <c r="T32" s="681"/>
      <c r="U32" s="682"/>
      <c r="V32" s="683" t="str">
        <f t="shared" si="0"/>
        <v/>
      </c>
      <c r="W32" s="684" t="str">
        <f t="shared" si="1"/>
        <v/>
      </c>
      <c r="X32" s="685"/>
    </row>
    <row r="33" spans="1:24" s="20" customFormat="1" ht="30" customHeight="1" thickBot="1" x14ac:dyDescent="0.4">
      <c r="A33" s="61"/>
      <c r="B33" s="555"/>
      <c r="C33" s="686"/>
      <c r="D33" s="675"/>
      <c r="E33" s="687"/>
      <c r="F33" s="649"/>
      <c r="G33" s="649"/>
      <c r="H33" s="638"/>
      <c r="I33" s="677"/>
      <c r="J33" s="593"/>
      <c r="K33" s="688">
        <f>IFERROR(VLOOKUP($E33,'Emission Factors &lt;HIDE&gt;'!$B$38:$I$48,7,0),0)</f>
        <v>0</v>
      </c>
      <c r="L33" s="687"/>
      <c r="M33" s="649"/>
      <c r="N33" s="649"/>
      <c r="O33" s="649"/>
      <c r="P33" s="677"/>
      <c r="Q33" s="593"/>
      <c r="R33" s="679">
        <f>IFERROR(VLOOKUP($L33,'Emission Factors &lt;HIDE&gt;'!$B$38:$I$48,7,0),0)</f>
        <v>0</v>
      </c>
      <c r="S33" s="680"/>
      <c r="T33" s="681"/>
      <c r="U33" s="682"/>
      <c r="V33" s="683" t="str">
        <f t="shared" si="0"/>
        <v/>
      </c>
      <c r="W33" s="684" t="str">
        <f t="shared" si="1"/>
        <v/>
      </c>
      <c r="X33" s="685"/>
    </row>
    <row r="34" spans="1:24" s="20" customFormat="1" ht="30" customHeight="1" thickBot="1" x14ac:dyDescent="0.4">
      <c r="A34" s="50"/>
      <c r="B34" s="563"/>
      <c r="C34" s="689"/>
      <c r="D34" s="675"/>
      <c r="E34" s="690"/>
      <c r="F34" s="649"/>
      <c r="G34" s="649"/>
      <c r="H34" s="638"/>
      <c r="I34" s="677"/>
      <c r="J34" s="593"/>
      <c r="K34" s="691">
        <f>IFERROR(VLOOKUP($E34,'Emission Factors &lt;HIDE&gt;'!$B$38:$I$48,7,0),0)</f>
        <v>0</v>
      </c>
      <c r="L34" s="690"/>
      <c r="M34" s="649"/>
      <c r="N34" s="649"/>
      <c r="O34" s="649"/>
      <c r="P34" s="677"/>
      <c r="Q34" s="593"/>
      <c r="R34" s="679">
        <f>IFERROR(VLOOKUP($L34,'Emission Factors &lt;HIDE&gt;'!$B$38:$I$48,7,0),0)</f>
        <v>0</v>
      </c>
      <c r="S34" s="680"/>
      <c r="T34" s="681"/>
      <c r="U34" s="682"/>
      <c r="V34" s="683" t="str">
        <f t="shared" si="0"/>
        <v/>
      </c>
      <c r="W34" s="684" t="str">
        <f t="shared" si="1"/>
        <v/>
      </c>
      <c r="X34" s="685"/>
    </row>
    <row r="35" spans="1:24" s="20" customFormat="1" ht="15" customHeight="1" x14ac:dyDescent="0.35"/>
    <row r="36" spans="1:24" s="20" customFormat="1" ht="15" customHeight="1" x14ac:dyDescent="0.35"/>
    <row r="37" spans="1:24" s="20" customFormat="1" ht="15" customHeight="1" x14ac:dyDescent="0.35"/>
    <row r="38" spans="1:24" s="20" customFormat="1" ht="15" customHeight="1" x14ac:dyDescent="0.35"/>
    <row r="39" spans="1:24" s="20" customFormat="1" ht="15" customHeight="1" x14ac:dyDescent="0.35"/>
    <row r="40" spans="1:24" s="20" customFormat="1" ht="15" customHeight="1" x14ac:dyDescent="0.35"/>
    <row r="41" spans="1:24" s="20" customFormat="1" ht="15" customHeight="1" x14ac:dyDescent="0.35"/>
    <row r="42" spans="1:24" s="20" customFormat="1" ht="15" customHeight="1" x14ac:dyDescent="0.35"/>
    <row r="43" spans="1:24" s="20" customFormat="1" ht="15" customHeight="1" x14ac:dyDescent="0.35"/>
    <row r="44" spans="1:24" s="20" customFormat="1" ht="15" customHeight="1" x14ac:dyDescent="0.35"/>
    <row r="45" spans="1:24" s="20" customFormat="1" ht="15" customHeight="1" x14ac:dyDescent="0.35"/>
    <row r="46" spans="1:24" s="20" customFormat="1" ht="15.5" x14ac:dyDescent="0.35"/>
    <row r="47" spans="1:24" s="20" customFormat="1" ht="15.5" x14ac:dyDescent="0.35"/>
    <row r="48" spans="1:24" s="20" customFormat="1" ht="15.5" x14ac:dyDescent="0.35"/>
    <row r="49" s="20" customFormat="1" ht="15.5" x14ac:dyDescent="0.35"/>
    <row r="50" s="20" customFormat="1" ht="15.5" x14ac:dyDescent="0.35"/>
    <row r="51" s="20" customFormat="1" ht="15.5" x14ac:dyDescent="0.35"/>
    <row r="52" s="20" customFormat="1" ht="15.5" x14ac:dyDescent="0.35"/>
    <row r="53" s="20" customFormat="1" ht="15.5" x14ac:dyDescent="0.35"/>
    <row r="54" s="20" customFormat="1" ht="15.5" x14ac:dyDescent="0.35"/>
    <row r="55" s="20" customFormat="1" ht="15.5" x14ac:dyDescent="0.35"/>
    <row r="56" s="20" customFormat="1" ht="15.5" x14ac:dyDescent="0.35"/>
    <row r="57" s="20" customFormat="1" ht="15.5" x14ac:dyDescent="0.35"/>
    <row r="58" s="20" customFormat="1" ht="15.5" x14ac:dyDescent="0.35"/>
    <row r="59" s="20" customFormat="1" ht="15.5" x14ac:dyDescent="0.35"/>
    <row r="60" s="20" customFormat="1" ht="15.5" x14ac:dyDescent="0.35"/>
    <row r="61" s="20" customFormat="1" ht="15.5" x14ac:dyDescent="0.35"/>
    <row r="62" s="20" customFormat="1" ht="15.5" x14ac:dyDescent="0.35"/>
    <row r="63" s="20" customFormat="1" ht="15.5" x14ac:dyDescent="0.35"/>
    <row r="64" s="20" customFormat="1" ht="15.5" x14ac:dyDescent="0.35"/>
    <row r="65" s="20" customFormat="1" ht="15.5" x14ac:dyDescent="0.35"/>
    <row r="66" s="20" customFormat="1" ht="15.5" x14ac:dyDescent="0.35"/>
    <row r="67" s="20" customFormat="1" ht="15.5" x14ac:dyDescent="0.35"/>
    <row r="68" s="20" customFormat="1" ht="15.5" x14ac:dyDescent="0.35"/>
    <row r="69" s="20" customFormat="1" ht="15.5" x14ac:dyDescent="0.35"/>
    <row r="70" s="20" customFormat="1" ht="15.5" x14ac:dyDescent="0.35"/>
    <row r="71" s="20" customFormat="1" ht="15.5" x14ac:dyDescent="0.35"/>
    <row r="72" s="20" customFormat="1" ht="15.5" x14ac:dyDescent="0.35"/>
    <row r="73" s="20" customFormat="1" ht="15.5" x14ac:dyDescent="0.35"/>
    <row r="74" s="20" customFormat="1" ht="15.5" x14ac:dyDescent="0.35"/>
    <row r="75" s="20" customFormat="1" ht="15.5" x14ac:dyDescent="0.35"/>
    <row r="76" s="20" customFormat="1" ht="15.5" x14ac:dyDescent="0.35"/>
    <row r="77" s="20" customFormat="1" ht="15.5" x14ac:dyDescent="0.35"/>
    <row r="78" s="20" customFormat="1" ht="15.5" x14ac:dyDescent="0.35"/>
    <row r="79" s="20" customFormat="1" ht="15.5" x14ac:dyDescent="0.35"/>
    <row r="80" s="20" customFormat="1" ht="15.5" x14ac:dyDescent="0.35"/>
    <row r="81" s="20" customFormat="1" ht="15.5" x14ac:dyDescent="0.35"/>
    <row r="82" s="20" customFormat="1" ht="15.5" x14ac:dyDescent="0.35"/>
    <row r="83" s="20" customFormat="1" ht="15.5" x14ac:dyDescent="0.35"/>
    <row r="84" s="20" customFormat="1" ht="15.5" x14ac:dyDescent="0.35"/>
    <row r="85" s="20" customFormat="1" ht="15.5" x14ac:dyDescent="0.35"/>
    <row r="86" s="20" customFormat="1" ht="15.5" x14ac:dyDescent="0.35"/>
    <row r="87" s="20" customFormat="1" ht="15.5" x14ac:dyDescent="0.35"/>
    <row r="88" s="20" customFormat="1" ht="15.5" x14ac:dyDescent="0.35"/>
    <row r="89" s="20" customFormat="1" ht="15.5" x14ac:dyDescent="0.35"/>
    <row r="90" s="20" customFormat="1" ht="15.5" x14ac:dyDescent="0.35"/>
    <row r="91" s="20" customFormat="1" ht="15.5" x14ac:dyDescent="0.35"/>
    <row r="92" s="20" customFormat="1" ht="15.5" x14ac:dyDescent="0.35"/>
    <row r="93" s="20" customFormat="1" ht="15.5" x14ac:dyDescent="0.35"/>
    <row r="94" s="20" customFormat="1" ht="15.5" x14ac:dyDescent="0.35"/>
    <row r="95" s="20" customFormat="1" ht="15.5" x14ac:dyDescent="0.35"/>
    <row r="96" s="20" customFormat="1" ht="15.5" x14ac:dyDescent="0.35"/>
    <row r="97" s="20" customFormat="1" ht="15.5" x14ac:dyDescent="0.35"/>
    <row r="98" s="20" customFormat="1" ht="15.5" x14ac:dyDescent="0.35"/>
    <row r="99" s="20" customFormat="1" ht="15.5" x14ac:dyDescent="0.35"/>
    <row r="100" s="20" customFormat="1" ht="15.5" x14ac:dyDescent="0.35"/>
    <row r="101" s="20" customFormat="1" ht="15.5" x14ac:dyDescent="0.35"/>
    <row r="102" s="20" customFormat="1" ht="15.5" x14ac:dyDescent="0.35"/>
    <row r="103" s="20" customFormat="1" ht="15.5" x14ac:dyDescent="0.35"/>
    <row r="104" s="20" customFormat="1" ht="15.5" x14ac:dyDescent="0.35"/>
    <row r="105" s="20" customFormat="1" ht="15.5" x14ac:dyDescent="0.35"/>
    <row r="106" s="20" customFormat="1" ht="15.5" x14ac:dyDescent="0.35"/>
    <row r="107" s="20" customFormat="1" ht="15.5" x14ac:dyDescent="0.35"/>
    <row r="108" s="20" customFormat="1" ht="15.5" x14ac:dyDescent="0.35"/>
    <row r="109" s="20" customFormat="1" ht="15.5" x14ac:dyDescent="0.35"/>
    <row r="110" s="20" customFormat="1" ht="15.5" x14ac:dyDescent="0.35"/>
    <row r="111" s="20" customFormat="1" ht="15.5" x14ac:dyDescent="0.35"/>
    <row r="112" s="20" customFormat="1" ht="15.5" x14ac:dyDescent="0.35"/>
    <row r="113" s="20" customFormat="1" ht="15.5" x14ac:dyDescent="0.35"/>
    <row r="114" s="20" customFormat="1" ht="15.5" x14ac:dyDescent="0.35"/>
    <row r="115" s="20" customFormat="1" ht="15.5" x14ac:dyDescent="0.35"/>
    <row r="116" s="20" customFormat="1" ht="15.5" x14ac:dyDescent="0.35"/>
    <row r="117" s="20" customFormat="1" ht="15.5" x14ac:dyDescent="0.35"/>
    <row r="118" s="20" customFormat="1" ht="15.5" x14ac:dyDescent="0.35"/>
    <row r="119" s="20" customFormat="1" ht="15.5" x14ac:dyDescent="0.35"/>
    <row r="120" s="20" customFormat="1" ht="15.5" x14ac:dyDescent="0.35"/>
    <row r="121" s="20" customFormat="1" ht="15.5" x14ac:dyDescent="0.35"/>
    <row r="122" s="20" customFormat="1" ht="15.5" x14ac:dyDescent="0.35"/>
    <row r="123" s="20" customFormat="1" ht="15.5" x14ac:dyDescent="0.35"/>
    <row r="124" s="20" customFormat="1" ht="15.5" x14ac:dyDescent="0.35"/>
    <row r="125" s="20" customFormat="1" ht="15.5" x14ac:dyDescent="0.35"/>
    <row r="126" s="20" customFormat="1" ht="15.5" x14ac:dyDescent="0.35"/>
    <row r="127" s="20" customFormat="1" ht="15.5" x14ac:dyDescent="0.35"/>
    <row r="128" s="20" customFormat="1" ht="15.5" x14ac:dyDescent="0.35"/>
    <row r="129" s="20" customFormat="1" ht="15.5" x14ac:dyDescent="0.35"/>
    <row r="130" s="20" customFormat="1" ht="15.5" x14ac:dyDescent="0.35"/>
    <row r="131" s="20" customFormat="1" ht="15.5" x14ac:dyDescent="0.35"/>
  </sheetData>
  <conditionalFormatting sqref="C16:C34">
    <cfRule type="expression" dxfId="123" priority="3">
      <formula>ISBLANK(C15)</formula>
    </cfRule>
  </conditionalFormatting>
  <conditionalFormatting sqref="D15:D34 F15:H34 J15:J34 M15:X34">
    <cfRule type="expression" dxfId="122" priority="1">
      <formula>ISBLANK($C15)</formula>
    </cfRule>
  </conditionalFormatting>
  <dataValidations count="5">
    <dataValidation type="decimal" operator="greaterThanOrEqual" allowBlank="1" showInputMessage="1" showErrorMessage="1" errorTitle="Invalid Input" error="Input must be a number greater than 0." sqref="G15:H34 N15:O34" xr:uid="{00000000-0002-0000-0200-000000000000}">
      <formula1>0</formula1>
    </dataValidation>
    <dataValidation type="decimal" operator="greaterThanOrEqual" allowBlank="1" showInputMessage="1" showErrorMessage="1" errorTitle="Invalid Input" error="Input must be a number greater than 0." promptTitle="Use:" prompt="Only provide if electricity or natural usage does not already account for the annual hours of operation." sqref="I15:I34 P15:P34" xr:uid="{00000000-0002-0000-0200-000001000000}">
      <formula1>0</formula1>
    </dataValidation>
    <dataValidation allowBlank="1" showInputMessage="1" showErrorMessage="1" promptTitle="Use:" prompt="Provide details when &quot;other&quot; or non-descript component or energy usage calculation method is selected" sqref="X15:X34" xr:uid="{00000000-0002-0000-0200-000002000000}"/>
    <dataValidation allowBlank="1" showInputMessage="1" showErrorMessage="1" prompt="A component is a project type for which GHG emission reductions and selected co-benefits can be estimated and evaluated separately from other components within the FPIP project." sqref="B14:C14" xr:uid="{00000000-0002-0000-0200-000003000000}"/>
    <dataValidation type="decimal" operator="greaterThanOrEqual" allowBlank="1" showInputMessage="1" showErrorMessage="1" errorTitle="Invalid Input" error="Input must be a number greater than 0." promptTitle="Note:" prompt="If the type or size of two or more components vary, an additional row(s) must be used" sqref="F15:F34 M15:M34" xr:uid="{00000000-0002-0000-0200-000004000000}">
      <formula1>0</formula1>
    </dataValidation>
  </dataValidations>
  <hyperlinks>
    <hyperlink ref="C10" r:id="rId1" tooltip="Link to User Guide" display="https://ww3.arb.ca.gov/cc/capandtrade/auctionproceeds/cec_fpip_finaluserguide_v1-1_2019-10-01.pdf" xr:uid="{8C3950FB-4DD9-4CC7-9E58-81C3688BE818}"/>
    <hyperlink ref="C10:D10" r:id="rId2" tooltip="Link to User Guide" display="https://ww3.arb.ca.gov/cc/capandtrade/auctionproceeds/cec_fpip_finaluserguide_v1-1_2019-10-01.pdf" xr:uid="{045226EF-BFC1-442C-823F-A2980CF372CF}"/>
    <hyperlink ref="C11" r:id="rId3" tooltip="User Guide" display="https://ww2.arb.ca.gov/sites/default/files/classic/cc/capandtrade/auctionproceeds/cec_fpip_finaluserguide_2020-11-24.pdf" xr:uid="{EE12769C-B29D-4958-AD92-3F8821FC6266}"/>
  </hyperlinks>
  <pageMargins left="0.7" right="0.7" top="0.98479166666666662" bottom="0.75" header="0.3" footer="0.3"/>
  <pageSetup scale="40" fitToHeight="0" orientation="landscape" r:id="rId4"/>
  <headerFooter>
    <oddHeader>&amp;C&amp;G</oddHeader>
    <oddFooter>&amp;L&amp;"Avenir LT Std 35 Light,Regular"&amp;12&amp;K000000FINAL November 24, 2020&amp;C&amp;"Avenir LT Std 35 Light,Regular"&amp;12Page &amp;P of &amp;N&amp;R&amp;"Avenir LT Std 35 Light,Regular"&amp;12&amp;K000000&amp;A</oddFooter>
  </headerFooter>
  <colBreaks count="1" manualBreakCount="1">
    <brk id="11" max="1048575" man="1"/>
  </colBreaks>
  <drawing r:id="rId5"/>
  <legacyDrawingHF r:id="rId6"/>
  <extLst>
    <ext xmlns:x14="http://schemas.microsoft.com/office/spreadsheetml/2009/9/main" uri="{78C0D931-6437-407d-A8EE-F0AAD7539E65}">
      <x14:conditionalFormattings>
        <x14:conditionalFormatting xmlns:xm="http://schemas.microsoft.com/office/excel/2006/main">
          <x14:cfRule type="expression" priority="336" id="{6742154A-BCB9-4C0A-9228-26A9A6531D02}">
            <xm:f>C15='Defaults &lt;HIDE&gt;'!$F$13</xm:f>
            <x14:dxf>
              <font>
                <color theme="1"/>
              </font>
              <fill>
                <patternFill>
                  <bgColor theme="9" tint="0.79998168889431442"/>
                </patternFill>
              </fill>
            </x14:dxf>
          </x14:cfRule>
          <xm:sqref>E15:E34</xm:sqref>
        </x14:conditionalFormatting>
        <x14:conditionalFormatting xmlns:xm="http://schemas.microsoft.com/office/excel/2006/main">
          <x14:cfRule type="expression" priority="338" id="{658E8958-9E79-4BA0-B6ED-DB087E14A6A4}">
            <xm:f>C15='Defaults &lt;HIDE&gt;'!$F$13</xm:f>
            <x14:dxf>
              <font>
                <color theme="1"/>
              </font>
              <fill>
                <patternFill>
                  <bgColor theme="9" tint="0.79998168889431442"/>
                </patternFill>
              </fill>
            </x14:dxf>
          </x14:cfRule>
          <xm:sqref>L15:L34</xm:sqref>
        </x14:conditionalFormatting>
      </x14:conditionalFormattings>
    </ext>
    <ext xmlns:x14="http://schemas.microsoft.com/office/spreadsheetml/2009/9/main" uri="{CCE6A557-97BC-4b89-ADB6-D9C93CAAB3DF}">
      <x14:dataValidations xmlns:xm="http://schemas.microsoft.com/office/excel/2006/main" count="5">
        <x14:dataValidation type="list" operator="greaterThanOrEqual" allowBlank="1" showErrorMessage="1" xr:uid="{00000000-0002-0000-0200-000006000000}">
          <x14:formula1>
            <xm:f>'Defaults &lt;HIDE&gt;'!$I$11:$I$15</xm:f>
          </x14:formula1>
          <xm:sqref>J15:J34 Q15:Q34</xm:sqref>
        </x14:dataValidation>
        <x14:dataValidation type="list" operator="greaterThanOrEqual" allowBlank="1" showErrorMessage="1" xr:uid="{00000000-0002-0000-0200-000008000000}">
          <x14:formula1>
            <xm:f>'Defaults &lt;HIDE&gt;'!$I$11:$I$14</xm:f>
          </x14:formula1>
          <xm:sqref>Q15:Q34</xm:sqref>
        </x14:dataValidation>
        <x14:dataValidation type="list" allowBlank="1" showInputMessage="1" showErrorMessage="1" xr:uid="{00000000-0002-0000-0200-00000A000000}">
          <x14:formula1>
            <xm:f>'Defaults &lt;HIDE&gt;'!$E$11:$E$13</xm:f>
          </x14:formula1>
          <xm:sqref>B15:B34</xm:sqref>
        </x14:dataValidation>
        <x14:dataValidation type="list" allowBlank="1" showInputMessage="1" showErrorMessage="1" xr:uid="{00000000-0002-0000-0200-00000B000000}">
          <x14:formula1>
            <xm:f>'Defaults &lt;HIDE&gt;'!$F$11:$F$31</xm:f>
          </x14:formula1>
          <xm:sqref>C15:C34</xm:sqref>
        </x14:dataValidation>
        <x14:dataValidation type="list" operator="greaterThanOrEqual" allowBlank="1" showInputMessage="1" showErrorMessage="1" errorTitle="Invalid Input" error="Input must be a number greater than 0." xr:uid="{00000000-0002-0000-0200-000005000000}">
          <x14:formula1>
            <xm:f>'Defaults &lt;HIDE&gt;'!$G$11:$G$20</xm:f>
          </x14:formula1>
          <xm:sqref>E15:E34 L15:L34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Z316"/>
  <sheetViews>
    <sheetView showGridLines="0" zoomScaleNormal="100" zoomScaleSheetLayoutView="40" workbookViewId="0">
      <selection activeCell="C11" sqref="C11"/>
    </sheetView>
  </sheetViews>
  <sheetFormatPr defaultColWidth="9.1796875" defaultRowHeight="14.5" x14ac:dyDescent="0.35"/>
  <cols>
    <col min="1" max="1" width="2.81640625" style="22" customWidth="1"/>
    <col min="2" max="2" width="4.1796875" style="22" customWidth="1"/>
    <col min="3" max="3" width="28.81640625" style="22" customWidth="1"/>
    <col min="4" max="4" width="18.26953125" style="22" customWidth="1"/>
    <col min="5" max="5" width="17.7265625" style="22" customWidth="1"/>
    <col min="6" max="6" width="21.7265625" style="22" customWidth="1"/>
    <col min="7" max="7" width="12.7265625" style="22" customWidth="1"/>
    <col min="8" max="8" width="21" style="22" customWidth="1"/>
    <col min="9" max="9" width="21.7265625" style="22" customWidth="1"/>
    <col min="10" max="10" width="14.453125" style="22" customWidth="1"/>
    <col min="11" max="11" width="11.26953125" style="22" customWidth="1"/>
    <col min="12" max="12" width="18.7265625" style="22" customWidth="1"/>
    <col min="13" max="13" width="28.81640625" style="22" customWidth="1"/>
    <col min="14" max="14" width="18.26953125" style="22" customWidth="1"/>
    <col min="15" max="15" width="17.7265625" style="22" customWidth="1"/>
    <col min="16" max="16" width="21.7265625" style="22" customWidth="1"/>
    <col min="17" max="17" width="12.7265625" style="22" customWidth="1"/>
    <col min="18" max="18" width="21" style="22" customWidth="1"/>
    <col min="19" max="19" width="21.7265625" style="22" customWidth="1"/>
    <col min="20" max="20" width="14.453125" style="22" customWidth="1"/>
    <col min="21" max="21" width="11.26953125" style="22" customWidth="1"/>
    <col min="22" max="22" width="18.7265625" style="22" customWidth="1"/>
    <col min="23" max="24" width="24.7265625" style="22" customWidth="1"/>
    <col min="25" max="16384" width="9.1796875" style="22"/>
  </cols>
  <sheetData>
    <row r="1" spans="1:26" ht="18.75" customHeight="1" thickBot="1" x14ac:dyDescent="0.4">
      <c r="A1" s="21" t="s">
        <v>0</v>
      </c>
      <c r="B1" s="21"/>
      <c r="C1" s="21"/>
      <c r="D1" s="21"/>
      <c r="E1" s="21"/>
      <c r="F1" s="21"/>
      <c r="G1" s="21"/>
      <c r="H1" s="21"/>
      <c r="I1" s="21"/>
      <c r="J1" s="283"/>
      <c r="K1" s="505"/>
    </row>
    <row r="2" spans="1:26" ht="16" thickBot="1" x14ac:dyDescent="0.4">
      <c r="A2" s="23"/>
      <c r="B2" s="23"/>
      <c r="C2" s="23"/>
      <c r="D2" s="23"/>
      <c r="E2" s="23"/>
      <c r="F2" s="23"/>
      <c r="G2" s="23"/>
      <c r="H2" s="23"/>
      <c r="I2" s="23"/>
      <c r="K2" s="506" t="s">
        <v>51</v>
      </c>
      <c r="L2" s="507"/>
      <c r="M2" s="508"/>
    </row>
    <row r="3" spans="1:26" ht="18.75" customHeight="1" thickTop="1" x14ac:dyDescent="0.35">
      <c r="A3" s="21" t="s">
        <v>1</v>
      </c>
      <c r="B3" s="21"/>
      <c r="C3" s="21"/>
      <c r="D3" s="21"/>
      <c r="E3" s="21"/>
      <c r="F3" s="21"/>
      <c r="G3" s="21"/>
      <c r="H3" s="21"/>
      <c r="I3" s="21"/>
      <c r="J3" s="283"/>
      <c r="K3" s="510" t="s">
        <v>52</v>
      </c>
      <c r="L3" s="309" t="s">
        <v>53</v>
      </c>
      <c r="M3" s="514"/>
    </row>
    <row r="4" spans="1:26" ht="18.75" customHeight="1" x14ac:dyDescent="0.35">
      <c r="A4" s="24" t="s">
        <v>2</v>
      </c>
      <c r="B4" s="24"/>
      <c r="C4" s="24"/>
      <c r="D4" s="24"/>
      <c r="E4" s="24"/>
      <c r="F4" s="24"/>
      <c r="G4" s="24"/>
      <c r="H4" s="24"/>
      <c r="I4" s="24"/>
      <c r="J4" s="285"/>
      <c r="K4" s="513" t="s">
        <v>54</v>
      </c>
      <c r="L4" s="309" t="s">
        <v>55</v>
      </c>
      <c r="M4" s="514"/>
    </row>
    <row r="5" spans="1:26" ht="18.75" customHeight="1" x14ac:dyDescent="0.35">
      <c r="A5" s="25"/>
      <c r="B5" s="25"/>
      <c r="C5" s="25"/>
      <c r="D5" s="25"/>
      <c r="E5" s="25"/>
      <c r="F5" s="25"/>
      <c r="G5" s="25"/>
      <c r="H5" s="25"/>
      <c r="I5" s="25"/>
      <c r="K5" s="515" t="s">
        <v>56</v>
      </c>
      <c r="L5" s="309" t="s">
        <v>57</v>
      </c>
      <c r="M5" s="514"/>
    </row>
    <row r="6" spans="1:26" ht="18.75" customHeight="1" x14ac:dyDescent="0.35">
      <c r="A6" s="21" t="s">
        <v>3</v>
      </c>
      <c r="B6" s="25"/>
      <c r="C6" s="25"/>
      <c r="D6" s="25"/>
      <c r="E6" s="25"/>
      <c r="F6" s="25"/>
      <c r="G6" s="25"/>
      <c r="H6" s="25"/>
      <c r="I6" s="25"/>
      <c r="K6" s="516" t="s">
        <v>58</v>
      </c>
      <c r="L6" s="517" t="s">
        <v>59</v>
      </c>
      <c r="M6" s="518"/>
    </row>
    <row r="7" spans="1:26" ht="18.75" customHeight="1" thickBot="1" x14ac:dyDescent="0.4">
      <c r="A7" s="26" t="s">
        <v>4</v>
      </c>
      <c r="B7" s="21"/>
      <c r="C7" s="21"/>
      <c r="D7" s="21"/>
      <c r="E7" s="21"/>
      <c r="F7" s="21"/>
      <c r="G7" s="21"/>
      <c r="H7" s="21"/>
      <c r="I7" s="21"/>
      <c r="J7" s="283"/>
      <c r="K7" s="519" t="s">
        <v>60</v>
      </c>
      <c r="L7" s="520" t="s">
        <v>61</v>
      </c>
      <c r="M7" s="521"/>
    </row>
    <row r="8" spans="1:26" ht="15" customHeight="1" x14ac:dyDescent="0.35">
      <c r="A8" s="20"/>
      <c r="B8" s="20"/>
      <c r="C8" s="20"/>
      <c r="D8" s="20"/>
      <c r="E8" s="20"/>
      <c r="F8" s="20"/>
      <c r="G8" s="20"/>
      <c r="H8" s="20"/>
      <c r="I8" s="20"/>
      <c r="K8" s="298"/>
    </row>
    <row r="9" spans="1:26" ht="15" customHeight="1" x14ac:dyDescent="0.35">
      <c r="A9" s="28"/>
      <c r="B9" s="28"/>
      <c r="C9" s="298" t="s">
        <v>25</v>
      </c>
      <c r="D9" s="298"/>
      <c r="E9" s="298"/>
      <c r="F9" s="298"/>
      <c r="G9" s="298"/>
      <c r="H9" s="298"/>
      <c r="I9" s="298"/>
      <c r="J9" s="298"/>
      <c r="K9" s="298"/>
    </row>
    <row r="10" spans="1:26" ht="15" customHeight="1" x14ac:dyDescent="0.35">
      <c r="A10" s="28"/>
      <c r="B10" s="28"/>
      <c r="C10" s="522" t="s">
        <v>26</v>
      </c>
      <c r="D10" s="523"/>
      <c r="E10" s="523"/>
      <c r="F10" s="523"/>
      <c r="G10" s="523"/>
      <c r="H10" s="523"/>
      <c r="I10" s="524"/>
      <c r="J10" s="298"/>
      <c r="K10" s="298"/>
    </row>
    <row r="11" spans="1:26" ht="15.5" x14ac:dyDescent="0.35">
      <c r="A11" s="20"/>
      <c r="B11" s="20"/>
      <c r="C11" s="807" t="s">
        <v>27</v>
      </c>
      <c r="D11" s="525"/>
      <c r="E11" s="525"/>
      <c r="F11" s="525"/>
      <c r="G11" s="525"/>
      <c r="H11" s="525"/>
      <c r="I11" s="526"/>
      <c r="J11" s="527"/>
      <c r="K11" s="527"/>
      <c r="L11" s="527"/>
      <c r="M11" s="527"/>
      <c r="N11" s="527"/>
      <c r="O11" s="527"/>
      <c r="P11" s="527"/>
      <c r="Q11" s="527"/>
      <c r="R11" s="527"/>
      <c r="S11" s="527"/>
      <c r="T11" s="527"/>
      <c r="U11" s="527"/>
      <c r="V11" s="527"/>
      <c r="W11" s="527"/>
      <c r="X11" s="527"/>
      <c r="Y11" s="527"/>
      <c r="Z11" s="527"/>
    </row>
    <row r="12" spans="1:26" ht="15" customHeight="1" thickBot="1" x14ac:dyDescent="0.4">
      <c r="A12" s="20"/>
      <c r="B12" s="20"/>
      <c r="C12" s="528"/>
      <c r="D12" s="528"/>
      <c r="E12" s="528"/>
      <c r="F12" s="528"/>
      <c r="G12" s="528"/>
      <c r="H12" s="528"/>
      <c r="I12" s="528"/>
      <c r="J12" s="528"/>
      <c r="K12" s="528"/>
      <c r="L12" s="528"/>
    </row>
    <row r="13" spans="1:26" ht="30" customHeight="1" thickBot="1" x14ac:dyDescent="0.4">
      <c r="C13" s="315" t="s">
        <v>84</v>
      </c>
      <c r="D13" s="316"/>
      <c r="E13" s="316"/>
      <c r="F13" s="316"/>
      <c r="G13" s="316"/>
      <c r="H13" s="316"/>
      <c r="I13" s="316"/>
      <c r="J13" s="316"/>
      <c r="K13" s="316"/>
      <c r="L13" s="317"/>
      <c r="M13" s="315" t="s">
        <v>85</v>
      </c>
      <c r="N13" s="316"/>
      <c r="O13" s="316"/>
      <c r="P13" s="316"/>
      <c r="Q13" s="316"/>
      <c r="R13" s="316"/>
      <c r="S13" s="316"/>
      <c r="T13" s="316"/>
      <c r="U13" s="316"/>
      <c r="V13" s="316"/>
      <c r="W13" s="571" t="s">
        <v>67</v>
      </c>
      <c r="X13" s="572"/>
    </row>
    <row r="14" spans="1:26" s="529" customFormat="1" ht="15.75" customHeight="1" x14ac:dyDescent="0.35">
      <c r="C14" s="530" t="s">
        <v>86</v>
      </c>
      <c r="D14" s="531"/>
      <c r="E14" s="531"/>
      <c r="F14" s="531"/>
      <c r="G14" s="530" t="s">
        <v>87</v>
      </c>
      <c r="H14" s="531"/>
      <c r="I14" s="531"/>
      <c r="J14" s="530" t="s">
        <v>88</v>
      </c>
      <c r="K14" s="531"/>
      <c r="L14" s="573"/>
      <c r="M14" s="530" t="s">
        <v>89</v>
      </c>
      <c r="N14" s="531"/>
      <c r="O14" s="531"/>
      <c r="P14" s="531"/>
      <c r="Q14" s="530" t="s">
        <v>90</v>
      </c>
      <c r="R14" s="531"/>
      <c r="S14" s="573"/>
      <c r="T14" s="530" t="s">
        <v>91</v>
      </c>
      <c r="U14" s="531"/>
      <c r="V14" s="531"/>
      <c r="W14" s="574"/>
      <c r="X14" s="575"/>
    </row>
    <row r="15" spans="1:26" s="537" customFormat="1" ht="50.25" customHeight="1" thickBot="1" x14ac:dyDescent="0.4">
      <c r="C15" s="576" t="s">
        <v>92</v>
      </c>
      <c r="D15" s="577" t="s">
        <v>93</v>
      </c>
      <c r="E15" s="577" t="s">
        <v>73</v>
      </c>
      <c r="F15" s="578" t="s">
        <v>94</v>
      </c>
      <c r="G15" s="576" t="s">
        <v>95</v>
      </c>
      <c r="H15" s="577" t="s">
        <v>96</v>
      </c>
      <c r="I15" s="579" t="s">
        <v>97</v>
      </c>
      <c r="J15" s="576" t="s">
        <v>98</v>
      </c>
      <c r="K15" s="577" t="s">
        <v>99</v>
      </c>
      <c r="L15" s="579" t="s">
        <v>97</v>
      </c>
      <c r="M15" s="576" t="s">
        <v>92</v>
      </c>
      <c r="N15" s="577" t="s">
        <v>93</v>
      </c>
      <c r="O15" s="577" t="s">
        <v>73</v>
      </c>
      <c r="P15" s="578" t="s">
        <v>94</v>
      </c>
      <c r="Q15" s="576" t="s">
        <v>95</v>
      </c>
      <c r="R15" s="577" t="s">
        <v>96</v>
      </c>
      <c r="S15" s="579" t="s">
        <v>76</v>
      </c>
      <c r="T15" s="580" t="s">
        <v>98</v>
      </c>
      <c r="U15" s="581" t="s">
        <v>99</v>
      </c>
      <c r="V15" s="582" t="s">
        <v>97</v>
      </c>
      <c r="W15" s="583" t="s">
        <v>100</v>
      </c>
      <c r="X15" s="584" t="s">
        <v>101</v>
      </c>
    </row>
    <row r="16" spans="1:26" s="20" customFormat="1" ht="15.5" x14ac:dyDescent="0.35">
      <c r="A16" s="61"/>
      <c r="B16" s="585"/>
      <c r="C16" s="586"/>
      <c r="D16" s="587"/>
      <c r="E16" s="588"/>
      <c r="F16" s="589"/>
      <c r="G16" s="590"/>
      <c r="H16" s="590"/>
      <c r="I16" s="588"/>
      <c r="J16" s="591" t="s">
        <v>102</v>
      </c>
      <c r="K16" s="592"/>
      <c r="L16" s="593"/>
      <c r="M16" s="586"/>
      <c r="N16" s="587"/>
      <c r="O16" s="588"/>
      <c r="P16" s="589"/>
      <c r="Q16" s="594"/>
      <c r="R16" s="594"/>
      <c r="S16" s="595"/>
      <c r="T16" s="596" t="s">
        <v>102</v>
      </c>
      <c r="U16" s="597"/>
      <c r="V16" s="598"/>
      <c r="W16" s="599" t="str">
        <f>IFERROR(IF(D16='Defaults &lt;HIDE&gt;'!$H$11,E16*F16*0.746*G16/H16*I16, 1/(1/(F16*0.746*((L16*K16^3)+(L17*K17^3)+(L18*K18^3)+(L19*K19^3)+(L20*K20^3)+(L21*K21^3)+(L22*K22^3)+(L23*K23^3)+(L24*K24^3)+(L25*K25^3))))),"")</f>
        <v/>
      </c>
      <c r="X16" s="600" t="str">
        <f>IFERROR(IF(N16='Defaults &lt;HIDE&gt;'!$H$11,O16*P16*0.746*Q16/R16*S16, 1/(1/(P16*0.746*((V16*U16^3)+(V17*U17^3)+(V18*U18^3)+(V19*U19^3)+(V20*U20^3)+(V21*U21^3)+(V22*U22^3)+(V23*U23^3)+(V24*U24^3)+(V25*U25^3))))),"")</f>
        <v/>
      </c>
    </row>
    <row r="17" spans="1:24" s="20" customFormat="1" ht="15.5" x14ac:dyDescent="0.35">
      <c r="A17" s="61"/>
      <c r="B17" s="601"/>
      <c r="C17" s="602"/>
      <c r="D17" s="603"/>
      <c r="E17" s="604"/>
      <c r="F17" s="605"/>
      <c r="G17" s="606"/>
      <c r="H17" s="606"/>
      <c r="I17" s="604"/>
      <c r="J17" s="607" t="s">
        <v>103</v>
      </c>
      <c r="K17" s="608"/>
      <c r="L17" s="609"/>
      <c r="M17" s="602"/>
      <c r="N17" s="603"/>
      <c r="O17" s="604"/>
      <c r="P17" s="605"/>
      <c r="Q17" s="610"/>
      <c r="R17" s="610"/>
      <c r="S17" s="611"/>
      <c r="T17" s="612" t="s">
        <v>103</v>
      </c>
      <c r="U17" s="608"/>
      <c r="V17" s="613"/>
      <c r="W17" s="599"/>
      <c r="X17" s="614"/>
    </row>
    <row r="18" spans="1:24" s="20" customFormat="1" ht="15.5" x14ac:dyDescent="0.35">
      <c r="A18" s="61"/>
      <c r="B18" s="601"/>
      <c r="C18" s="602"/>
      <c r="D18" s="603"/>
      <c r="E18" s="604"/>
      <c r="F18" s="605"/>
      <c r="G18" s="606"/>
      <c r="H18" s="606"/>
      <c r="I18" s="604"/>
      <c r="J18" s="607" t="s">
        <v>104</v>
      </c>
      <c r="K18" s="608"/>
      <c r="L18" s="609"/>
      <c r="M18" s="602"/>
      <c r="N18" s="603"/>
      <c r="O18" s="604"/>
      <c r="P18" s="605"/>
      <c r="Q18" s="610"/>
      <c r="R18" s="610"/>
      <c r="S18" s="611"/>
      <c r="T18" s="612" t="s">
        <v>104</v>
      </c>
      <c r="U18" s="608"/>
      <c r="V18" s="613"/>
      <c r="W18" s="599"/>
      <c r="X18" s="614"/>
    </row>
    <row r="19" spans="1:24" s="20" customFormat="1" ht="15.5" x14ac:dyDescent="0.35">
      <c r="A19" s="61"/>
      <c r="B19" s="601"/>
      <c r="C19" s="602"/>
      <c r="D19" s="603"/>
      <c r="E19" s="604"/>
      <c r="F19" s="605"/>
      <c r="G19" s="606"/>
      <c r="H19" s="606"/>
      <c r="I19" s="604"/>
      <c r="J19" s="607" t="s">
        <v>105</v>
      </c>
      <c r="K19" s="608"/>
      <c r="L19" s="609"/>
      <c r="M19" s="602"/>
      <c r="N19" s="603"/>
      <c r="O19" s="604"/>
      <c r="P19" s="605"/>
      <c r="Q19" s="610"/>
      <c r="R19" s="610"/>
      <c r="S19" s="611"/>
      <c r="T19" s="612" t="s">
        <v>105</v>
      </c>
      <c r="U19" s="608"/>
      <c r="V19" s="613"/>
      <c r="W19" s="599"/>
      <c r="X19" s="614"/>
    </row>
    <row r="20" spans="1:24" s="20" customFormat="1" ht="15.5" x14ac:dyDescent="0.35">
      <c r="A20" s="61"/>
      <c r="B20" s="601"/>
      <c r="C20" s="602"/>
      <c r="D20" s="603"/>
      <c r="E20" s="604"/>
      <c r="F20" s="605"/>
      <c r="G20" s="606"/>
      <c r="H20" s="606"/>
      <c r="I20" s="604"/>
      <c r="J20" s="607" t="s">
        <v>106</v>
      </c>
      <c r="K20" s="608"/>
      <c r="L20" s="609"/>
      <c r="M20" s="602"/>
      <c r="N20" s="603"/>
      <c r="O20" s="604"/>
      <c r="P20" s="605"/>
      <c r="Q20" s="610"/>
      <c r="R20" s="610"/>
      <c r="S20" s="611"/>
      <c r="T20" s="612" t="s">
        <v>106</v>
      </c>
      <c r="U20" s="608"/>
      <c r="V20" s="613"/>
      <c r="W20" s="599"/>
      <c r="X20" s="614"/>
    </row>
    <row r="21" spans="1:24" s="20" customFormat="1" ht="15.5" x14ac:dyDescent="0.35">
      <c r="A21" s="61"/>
      <c r="B21" s="601">
        <v>1</v>
      </c>
      <c r="C21" s="602"/>
      <c r="D21" s="603"/>
      <c r="E21" s="604"/>
      <c r="F21" s="605"/>
      <c r="G21" s="606"/>
      <c r="H21" s="606"/>
      <c r="I21" s="604"/>
      <c r="J21" s="607" t="s">
        <v>107</v>
      </c>
      <c r="K21" s="608"/>
      <c r="L21" s="609"/>
      <c r="M21" s="602"/>
      <c r="N21" s="603"/>
      <c r="O21" s="604"/>
      <c r="P21" s="605"/>
      <c r="Q21" s="610"/>
      <c r="R21" s="610"/>
      <c r="S21" s="611"/>
      <c r="T21" s="612" t="s">
        <v>107</v>
      </c>
      <c r="U21" s="608"/>
      <c r="V21" s="613"/>
      <c r="W21" s="599"/>
      <c r="X21" s="614"/>
    </row>
    <row r="22" spans="1:24" s="20" customFormat="1" ht="15.5" x14ac:dyDescent="0.35">
      <c r="A22" s="61"/>
      <c r="B22" s="601"/>
      <c r="C22" s="602"/>
      <c r="D22" s="603"/>
      <c r="E22" s="604"/>
      <c r="F22" s="605"/>
      <c r="G22" s="606"/>
      <c r="H22" s="606"/>
      <c r="I22" s="604"/>
      <c r="J22" s="607" t="s">
        <v>108</v>
      </c>
      <c r="K22" s="608"/>
      <c r="L22" s="609"/>
      <c r="M22" s="602"/>
      <c r="N22" s="603"/>
      <c r="O22" s="604"/>
      <c r="P22" s="605"/>
      <c r="Q22" s="610"/>
      <c r="R22" s="610"/>
      <c r="S22" s="611"/>
      <c r="T22" s="612" t="s">
        <v>108</v>
      </c>
      <c r="U22" s="608"/>
      <c r="V22" s="613"/>
      <c r="W22" s="599"/>
      <c r="X22" s="614"/>
    </row>
    <row r="23" spans="1:24" s="20" customFormat="1" ht="15.5" x14ac:dyDescent="0.35">
      <c r="A23" s="61"/>
      <c r="B23" s="601"/>
      <c r="C23" s="602"/>
      <c r="D23" s="603"/>
      <c r="E23" s="604"/>
      <c r="F23" s="605"/>
      <c r="G23" s="606"/>
      <c r="H23" s="606"/>
      <c r="I23" s="604"/>
      <c r="J23" s="607" t="s">
        <v>109</v>
      </c>
      <c r="K23" s="608"/>
      <c r="L23" s="609"/>
      <c r="M23" s="602"/>
      <c r="N23" s="603"/>
      <c r="O23" s="604"/>
      <c r="P23" s="605"/>
      <c r="Q23" s="610"/>
      <c r="R23" s="610"/>
      <c r="S23" s="611"/>
      <c r="T23" s="612" t="s">
        <v>109</v>
      </c>
      <c r="U23" s="608"/>
      <c r="V23" s="613"/>
      <c r="W23" s="599"/>
      <c r="X23" s="614"/>
    </row>
    <row r="24" spans="1:24" s="20" customFormat="1" ht="15.5" x14ac:dyDescent="0.35">
      <c r="A24" s="61"/>
      <c r="B24" s="601"/>
      <c r="C24" s="602"/>
      <c r="D24" s="603"/>
      <c r="E24" s="604"/>
      <c r="F24" s="605"/>
      <c r="G24" s="606"/>
      <c r="H24" s="606"/>
      <c r="I24" s="604"/>
      <c r="J24" s="607" t="s">
        <v>110</v>
      </c>
      <c r="K24" s="608"/>
      <c r="L24" s="609"/>
      <c r="M24" s="602"/>
      <c r="N24" s="603"/>
      <c r="O24" s="604"/>
      <c r="P24" s="605"/>
      <c r="Q24" s="610"/>
      <c r="R24" s="610"/>
      <c r="S24" s="611"/>
      <c r="T24" s="612" t="s">
        <v>110</v>
      </c>
      <c r="U24" s="608"/>
      <c r="V24" s="613"/>
      <c r="W24" s="599"/>
      <c r="X24" s="614"/>
    </row>
    <row r="25" spans="1:24" s="20" customFormat="1" ht="16" thickBot="1" x14ac:dyDescent="0.4">
      <c r="A25" s="61"/>
      <c r="B25" s="615"/>
      <c r="C25" s="616"/>
      <c r="D25" s="617"/>
      <c r="E25" s="618"/>
      <c r="F25" s="619"/>
      <c r="G25" s="620"/>
      <c r="H25" s="620"/>
      <c r="I25" s="618"/>
      <c r="J25" s="621" t="s">
        <v>111</v>
      </c>
      <c r="K25" s="622"/>
      <c r="L25" s="623"/>
      <c r="M25" s="624"/>
      <c r="N25" s="625"/>
      <c r="O25" s="626"/>
      <c r="P25" s="627"/>
      <c r="Q25" s="610"/>
      <c r="R25" s="610"/>
      <c r="S25" s="611"/>
      <c r="T25" s="612" t="s">
        <v>111</v>
      </c>
      <c r="U25" s="608"/>
      <c r="V25" s="613"/>
      <c r="W25" s="628"/>
      <c r="X25" s="629"/>
    </row>
    <row r="26" spans="1:24" s="20" customFormat="1" ht="15" customHeight="1" x14ac:dyDescent="0.35">
      <c r="B26" s="585"/>
      <c r="C26" s="630"/>
      <c r="D26" s="631"/>
      <c r="E26" s="632"/>
      <c r="F26" s="633"/>
      <c r="G26" s="634"/>
      <c r="H26" s="634"/>
      <c r="I26" s="635"/>
      <c r="J26" s="596" t="s">
        <v>102</v>
      </c>
      <c r="K26" s="597"/>
      <c r="L26" s="636"/>
      <c r="M26" s="586"/>
      <c r="N26" s="587"/>
      <c r="O26" s="588"/>
      <c r="P26" s="589"/>
      <c r="Q26" s="594"/>
      <c r="R26" s="594"/>
      <c r="S26" s="595"/>
      <c r="T26" s="637" t="s">
        <v>102</v>
      </c>
      <c r="U26" s="592"/>
      <c r="V26" s="638"/>
      <c r="W26" s="639" t="str">
        <f>IFERROR(IF(D26='Defaults &lt;HIDE&gt;'!$H$11,E26*F26*0.746*G26/H26*I26, 1/(1/(F26*0.746*((L26*K26^3)+(L27*K27^3)+(L28*K28^3)+(L29*K29^3)+(L30*K30^3)+(L31*K31^3)+(L32*K32^3)+(L33*K33^3)+(L34*K34^3)+(L35*K35^3))))),"")</f>
        <v/>
      </c>
      <c r="X26" s="600" t="str">
        <f>IFERROR(IF(N26='Defaults &lt;HIDE&gt;'!$H$11,O26*P26*0.746*Q26/R26*S26, 1/(1/(P26*0.746*((V26*U26^3)+(V27*U27^3)+(V28*U28^3)+(V29*U29^3)+(V30*U30^3)+(V31*U31^3)+(V32*U32^3)+(V33*U33^3)+(V34*U34^3)+(V35*U35^3))))),"")</f>
        <v/>
      </c>
    </row>
    <row r="27" spans="1:24" s="20" customFormat="1" ht="15.5" x14ac:dyDescent="0.35">
      <c r="B27" s="601"/>
      <c r="C27" s="640"/>
      <c r="D27" s="641"/>
      <c r="E27" s="642"/>
      <c r="F27" s="643"/>
      <c r="G27" s="610"/>
      <c r="H27" s="610"/>
      <c r="I27" s="611"/>
      <c r="J27" s="612" t="s">
        <v>103</v>
      </c>
      <c r="K27" s="608"/>
      <c r="L27" s="644"/>
      <c r="M27" s="602"/>
      <c r="N27" s="603"/>
      <c r="O27" s="604"/>
      <c r="P27" s="605"/>
      <c r="Q27" s="610"/>
      <c r="R27" s="610"/>
      <c r="S27" s="611"/>
      <c r="T27" s="612" t="s">
        <v>103</v>
      </c>
      <c r="U27" s="608"/>
      <c r="V27" s="613"/>
      <c r="W27" s="599"/>
      <c r="X27" s="614"/>
    </row>
    <row r="28" spans="1:24" s="20" customFormat="1" ht="15.5" x14ac:dyDescent="0.35">
      <c r="B28" s="601"/>
      <c r="C28" s="640"/>
      <c r="D28" s="641"/>
      <c r="E28" s="642"/>
      <c r="F28" s="643"/>
      <c r="G28" s="610"/>
      <c r="H28" s="610"/>
      <c r="I28" s="611"/>
      <c r="J28" s="612" t="s">
        <v>104</v>
      </c>
      <c r="K28" s="608"/>
      <c r="L28" s="644"/>
      <c r="M28" s="602"/>
      <c r="N28" s="603"/>
      <c r="O28" s="604"/>
      <c r="P28" s="605"/>
      <c r="Q28" s="610"/>
      <c r="R28" s="610"/>
      <c r="S28" s="611"/>
      <c r="T28" s="612" t="s">
        <v>104</v>
      </c>
      <c r="U28" s="608"/>
      <c r="V28" s="613"/>
      <c r="W28" s="599"/>
      <c r="X28" s="614"/>
    </row>
    <row r="29" spans="1:24" s="20" customFormat="1" ht="15.5" x14ac:dyDescent="0.35">
      <c r="B29" s="601"/>
      <c r="C29" s="640"/>
      <c r="D29" s="641"/>
      <c r="E29" s="642"/>
      <c r="F29" s="643"/>
      <c r="G29" s="610"/>
      <c r="H29" s="610"/>
      <c r="I29" s="611"/>
      <c r="J29" s="612" t="s">
        <v>105</v>
      </c>
      <c r="K29" s="608"/>
      <c r="L29" s="644"/>
      <c r="M29" s="602"/>
      <c r="N29" s="603"/>
      <c r="O29" s="604"/>
      <c r="P29" s="605"/>
      <c r="Q29" s="610"/>
      <c r="R29" s="610"/>
      <c r="S29" s="611"/>
      <c r="T29" s="612" t="s">
        <v>105</v>
      </c>
      <c r="U29" s="608"/>
      <c r="V29" s="613"/>
      <c r="W29" s="599"/>
      <c r="X29" s="614"/>
    </row>
    <row r="30" spans="1:24" s="20" customFormat="1" ht="15.5" x14ac:dyDescent="0.35">
      <c r="B30" s="601"/>
      <c r="C30" s="640"/>
      <c r="D30" s="641"/>
      <c r="E30" s="642"/>
      <c r="F30" s="643"/>
      <c r="G30" s="610"/>
      <c r="H30" s="610"/>
      <c r="I30" s="611"/>
      <c r="J30" s="612" t="s">
        <v>106</v>
      </c>
      <c r="K30" s="608"/>
      <c r="L30" s="644"/>
      <c r="M30" s="602"/>
      <c r="N30" s="603"/>
      <c r="O30" s="604"/>
      <c r="P30" s="605"/>
      <c r="Q30" s="610"/>
      <c r="R30" s="610"/>
      <c r="S30" s="611"/>
      <c r="T30" s="612" t="s">
        <v>106</v>
      </c>
      <c r="U30" s="608"/>
      <c r="V30" s="613"/>
      <c r="W30" s="599"/>
      <c r="X30" s="614"/>
    </row>
    <row r="31" spans="1:24" s="20" customFormat="1" ht="15.5" x14ac:dyDescent="0.35">
      <c r="B31" s="601">
        <v>2</v>
      </c>
      <c r="C31" s="640"/>
      <c r="D31" s="641"/>
      <c r="E31" s="642"/>
      <c r="F31" s="643"/>
      <c r="G31" s="610"/>
      <c r="H31" s="610"/>
      <c r="I31" s="611"/>
      <c r="J31" s="612" t="s">
        <v>107</v>
      </c>
      <c r="K31" s="608"/>
      <c r="L31" s="644"/>
      <c r="M31" s="602"/>
      <c r="N31" s="603"/>
      <c r="O31" s="604"/>
      <c r="P31" s="605"/>
      <c r="Q31" s="610"/>
      <c r="R31" s="610"/>
      <c r="S31" s="611"/>
      <c r="T31" s="612" t="s">
        <v>107</v>
      </c>
      <c r="U31" s="608"/>
      <c r="V31" s="613"/>
      <c r="W31" s="599"/>
      <c r="X31" s="614"/>
    </row>
    <row r="32" spans="1:24" s="20" customFormat="1" ht="15.5" x14ac:dyDescent="0.35">
      <c r="B32" s="601"/>
      <c r="C32" s="640"/>
      <c r="D32" s="641"/>
      <c r="E32" s="642"/>
      <c r="F32" s="643"/>
      <c r="G32" s="610"/>
      <c r="H32" s="610"/>
      <c r="I32" s="611"/>
      <c r="J32" s="612" t="s">
        <v>108</v>
      </c>
      <c r="K32" s="608"/>
      <c r="L32" s="644"/>
      <c r="M32" s="602"/>
      <c r="N32" s="603"/>
      <c r="O32" s="604"/>
      <c r="P32" s="605"/>
      <c r="Q32" s="610"/>
      <c r="R32" s="610"/>
      <c r="S32" s="611"/>
      <c r="T32" s="612" t="s">
        <v>108</v>
      </c>
      <c r="U32" s="608"/>
      <c r="V32" s="613"/>
      <c r="W32" s="599"/>
      <c r="X32" s="614"/>
    </row>
    <row r="33" spans="2:24" s="20" customFormat="1" ht="15.5" x14ac:dyDescent="0.35">
      <c r="B33" s="601"/>
      <c r="C33" s="640"/>
      <c r="D33" s="641"/>
      <c r="E33" s="642"/>
      <c r="F33" s="643"/>
      <c r="G33" s="610"/>
      <c r="H33" s="610"/>
      <c r="I33" s="611"/>
      <c r="J33" s="612" t="s">
        <v>109</v>
      </c>
      <c r="K33" s="608"/>
      <c r="L33" s="644"/>
      <c r="M33" s="602"/>
      <c r="N33" s="603"/>
      <c r="O33" s="604"/>
      <c r="P33" s="605"/>
      <c r="Q33" s="610"/>
      <c r="R33" s="610"/>
      <c r="S33" s="611"/>
      <c r="T33" s="612" t="s">
        <v>109</v>
      </c>
      <c r="U33" s="608"/>
      <c r="V33" s="613"/>
      <c r="W33" s="599"/>
      <c r="X33" s="614"/>
    </row>
    <row r="34" spans="2:24" s="20" customFormat="1" ht="15.5" x14ac:dyDescent="0.35">
      <c r="B34" s="601"/>
      <c r="C34" s="640"/>
      <c r="D34" s="641"/>
      <c r="E34" s="642"/>
      <c r="F34" s="643"/>
      <c r="G34" s="610"/>
      <c r="H34" s="610"/>
      <c r="I34" s="611"/>
      <c r="J34" s="612" t="s">
        <v>110</v>
      </c>
      <c r="K34" s="608"/>
      <c r="L34" s="644"/>
      <c r="M34" s="602"/>
      <c r="N34" s="603"/>
      <c r="O34" s="604"/>
      <c r="P34" s="605"/>
      <c r="Q34" s="610"/>
      <c r="R34" s="610"/>
      <c r="S34" s="611"/>
      <c r="T34" s="612" t="s">
        <v>110</v>
      </c>
      <c r="U34" s="608"/>
      <c r="V34" s="613"/>
      <c r="W34" s="599"/>
      <c r="X34" s="614"/>
    </row>
    <row r="35" spans="2:24" s="20" customFormat="1" ht="16" thickBot="1" x14ac:dyDescent="0.4">
      <c r="B35" s="615"/>
      <c r="C35" s="645"/>
      <c r="D35" s="646"/>
      <c r="E35" s="647"/>
      <c r="F35" s="648"/>
      <c r="G35" s="610"/>
      <c r="H35" s="610"/>
      <c r="I35" s="611"/>
      <c r="J35" s="612" t="s">
        <v>111</v>
      </c>
      <c r="K35" s="608"/>
      <c r="L35" s="644"/>
      <c r="M35" s="624"/>
      <c r="N35" s="625"/>
      <c r="O35" s="626"/>
      <c r="P35" s="627"/>
      <c r="Q35" s="610"/>
      <c r="R35" s="610"/>
      <c r="S35" s="611"/>
      <c r="T35" s="612" t="s">
        <v>111</v>
      </c>
      <c r="U35" s="608"/>
      <c r="V35" s="613"/>
      <c r="W35" s="628"/>
      <c r="X35" s="629"/>
    </row>
    <row r="36" spans="2:24" s="20" customFormat="1" ht="15.5" x14ac:dyDescent="0.35">
      <c r="B36" s="585"/>
      <c r="C36" s="586"/>
      <c r="D36" s="587"/>
      <c r="E36" s="588"/>
      <c r="F36" s="589"/>
      <c r="G36" s="594"/>
      <c r="H36" s="594"/>
      <c r="I36" s="595"/>
      <c r="J36" s="637" t="s">
        <v>102</v>
      </c>
      <c r="K36" s="592"/>
      <c r="L36" s="649"/>
      <c r="M36" s="586"/>
      <c r="N36" s="587"/>
      <c r="O36" s="588"/>
      <c r="P36" s="589"/>
      <c r="Q36" s="594"/>
      <c r="R36" s="594"/>
      <c r="S36" s="595"/>
      <c r="T36" s="637" t="s">
        <v>102</v>
      </c>
      <c r="U36" s="592"/>
      <c r="V36" s="638"/>
      <c r="W36" s="639" t="str">
        <f>IFERROR(IF(D36='Defaults &lt;HIDE&gt;'!$H$11,E36*F36*0.746*G36/H36*I36, 1/(1/(F36*0.746*((L36*K36^3)+(L37*K37^3)+(L38*K38^3)+(L39*K39^3)+(L40*K40^3)+(L41*K41^3)+(L42*K42^3)+(L43*K43^3)+(L44*K44^3)+(L45*K45^3))))),"")</f>
        <v/>
      </c>
      <c r="X36" s="600" t="str">
        <f>IFERROR(IF(N36='Defaults &lt;HIDE&gt;'!$H$11,O36*P36*0.746*Q36/R36*S36, 1/(1/(P36*0.746*((V36*U36^3)+(V37*U37^3)+(V38*U38^3)+(V39*U39^3)+(V40*U40^3)+(V41*U41^3)+(V42*U42^3)+(V43*U43^3)+(V44*U44^3)+(V45*U45^3))))),"")</f>
        <v/>
      </c>
    </row>
    <row r="37" spans="2:24" s="20" customFormat="1" ht="15.5" x14ac:dyDescent="0.35">
      <c r="B37" s="601"/>
      <c r="C37" s="640"/>
      <c r="D37" s="641"/>
      <c r="E37" s="642"/>
      <c r="F37" s="643"/>
      <c r="G37" s="610"/>
      <c r="H37" s="610"/>
      <c r="I37" s="611"/>
      <c r="J37" s="612" t="s">
        <v>103</v>
      </c>
      <c r="K37" s="608"/>
      <c r="L37" s="644"/>
      <c r="M37" s="640"/>
      <c r="N37" s="641"/>
      <c r="O37" s="642"/>
      <c r="P37" s="643"/>
      <c r="Q37" s="610"/>
      <c r="R37" s="610"/>
      <c r="S37" s="611"/>
      <c r="T37" s="612" t="s">
        <v>103</v>
      </c>
      <c r="U37" s="608"/>
      <c r="V37" s="613"/>
      <c r="W37" s="599"/>
      <c r="X37" s="614"/>
    </row>
    <row r="38" spans="2:24" s="20" customFormat="1" ht="15.5" x14ac:dyDescent="0.35">
      <c r="B38" s="601"/>
      <c r="C38" s="640"/>
      <c r="D38" s="641"/>
      <c r="E38" s="642"/>
      <c r="F38" s="643"/>
      <c r="G38" s="610"/>
      <c r="H38" s="610"/>
      <c r="I38" s="611"/>
      <c r="J38" s="612" t="s">
        <v>104</v>
      </c>
      <c r="K38" s="608"/>
      <c r="L38" s="644"/>
      <c r="M38" s="640"/>
      <c r="N38" s="641"/>
      <c r="O38" s="642"/>
      <c r="P38" s="643"/>
      <c r="Q38" s="610"/>
      <c r="R38" s="610"/>
      <c r="S38" s="611"/>
      <c r="T38" s="612" t="s">
        <v>104</v>
      </c>
      <c r="U38" s="608"/>
      <c r="V38" s="613"/>
      <c r="W38" s="599"/>
      <c r="X38" s="614"/>
    </row>
    <row r="39" spans="2:24" s="20" customFormat="1" ht="15.5" x14ac:dyDescent="0.35">
      <c r="B39" s="601"/>
      <c r="C39" s="640"/>
      <c r="D39" s="641"/>
      <c r="E39" s="642"/>
      <c r="F39" s="643"/>
      <c r="G39" s="610"/>
      <c r="H39" s="610"/>
      <c r="I39" s="611"/>
      <c r="J39" s="612" t="s">
        <v>105</v>
      </c>
      <c r="K39" s="608"/>
      <c r="L39" s="644"/>
      <c r="M39" s="640"/>
      <c r="N39" s="641"/>
      <c r="O39" s="642"/>
      <c r="P39" s="643"/>
      <c r="Q39" s="610"/>
      <c r="R39" s="610"/>
      <c r="S39" s="611"/>
      <c r="T39" s="612" t="s">
        <v>105</v>
      </c>
      <c r="U39" s="608"/>
      <c r="V39" s="613"/>
      <c r="W39" s="599"/>
      <c r="X39" s="614"/>
    </row>
    <row r="40" spans="2:24" s="20" customFormat="1" ht="15.5" x14ac:dyDescent="0.35">
      <c r="B40" s="601"/>
      <c r="C40" s="640"/>
      <c r="D40" s="641"/>
      <c r="E40" s="642"/>
      <c r="F40" s="643"/>
      <c r="G40" s="610"/>
      <c r="H40" s="610"/>
      <c r="I40" s="611"/>
      <c r="J40" s="612" t="s">
        <v>106</v>
      </c>
      <c r="K40" s="608"/>
      <c r="L40" s="644"/>
      <c r="M40" s="640"/>
      <c r="N40" s="641"/>
      <c r="O40" s="642"/>
      <c r="P40" s="643"/>
      <c r="Q40" s="610"/>
      <c r="R40" s="610"/>
      <c r="S40" s="611"/>
      <c r="T40" s="612" t="s">
        <v>106</v>
      </c>
      <c r="U40" s="608"/>
      <c r="V40" s="613"/>
      <c r="W40" s="599"/>
      <c r="X40" s="614"/>
    </row>
    <row r="41" spans="2:24" s="20" customFormat="1" ht="15.5" x14ac:dyDescent="0.35">
      <c r="B41" s="601">
        <v>3</v>
      </c>
      <c r="C41" s="640"/>
      <c r="D41" s="641"/>
      <c r="E41" s="642"/>
      <c r="F41" s="643"/>
      <c r="G41" s="610"/>
      <c r="H41" s="610"/>
      <c r="I41" s="611"/>
      <c r="J41" s="612" t="s">
        <v>107</v>
      </c>
      <c r="K41" s="608"/>
      <c r="L41" s="644"/>
      <c r="M41" s="640"/>
      <c r="N41" s="641"/>
      <c r="O41" s="642"/>
      <c r="P41" s="643"/>
      <c r="Q41" s="610"/>
      <c r="R41" s="610"/>
      <c r="S41" s="611"/>
      <c r="T41" s="612" t="s">
        <v>107</v>
      </c>
      <c r="U41" s="608"/>
      <c r="V41" s="613"/>
      <c r="W41" s="599"/>
      <c r="X41" s="614"/>
    </row>
    <row r="42" spans="2:24" s="20" customFormat="1" ht="15.5" x14ac:dyDescent="0.35">
      <c r="B42" s="601"/>
      <c r="C42" s="640"/>
      <c r="D42" s="641"/>
      <c r="E42" s="642"/>
      <c r="F42" s="643"/>
      <c r="G42" s="610"/>
      <c r="H42" s="610"/>
      <c r="I42" s="611"/>
      <c r="J42" s="612" t="s">
        <v>108</v>
      </c>
      <c r="K42" s="608"/>
      <c r="L42" s="644"/>
      <c r="M42" s="640"/>
      <c r="N42" s="641"/>
      <c r="O42" s="642"/>
      <c r="P42" s="643"/>
      <c r="Q42" s="610"/>
      <c r="R42" s="610"/>
      <c r="S42" s="611"/>
      <c r="T42" s="612" t="s">
        <v>108</v>
      </c>
      <c r="U42" s="608"/>
      <c r="V42" s="613"/>
      <c r="W42" s="599"/>
      <c r="X42" s="614"/>
    </row>
    <row r="43" spans="2:24" s="20" customFormat="1" ht="15.5" x14ac:dyDescent="0.35">
      <c r="B43" s="601"/>
      <c r="C43" s="640"/>
      <c r="D43" s="641"/>
      <c r="E43" s="642"/>
      <c r="F43" s="643"/>
      <c r="G43" s="610"/>
      <c r="H43" s="610"/>
      <c r="I43" s="611"/>
      <c r="J43" s="612" t="s">
        <v>109</v>
      </c>
      <c r="K43" s="608"/>
      <c r="L43" s="644"/>
      <c r="M43" s="640"/>
      <c r="N43" s="641"/>
      <c r="O43" s="642"/>
      <c r="P43" s="643"/>
      <c r="Q43" s="610"/>
      <c r="R43" s="610"/>
      <c r="S43" s="611"/>
      <c r="T43" s="612" t="s">
        <v>109</v>
      </c>
      <c r="U43" s="608"/>
      <c r="V43" s="613"/>
      <c r="W43" s="599"/>
      <c r="X43" s="614"/>
    </row>
    <row r="44" spans="2:24" s="20" customFormat="1" ht="15.5" x14ac:dyDescent="0.35">
      <c r="B44" s="601"/>
      <c r="C44" s="640"/>
      <c r="D44" s="641"/>
      <c r="E44" s="642"/>
      <c r="F44" s="643"/>
      <c r="G44" s="610"/>
      <c r="H44" s="610"/>
      <c r="I44" s="611"/>
      <c r="J44" s="612" t="s">
        <v>110</v>
      </c>
      <c r="K44" s="608"/>
      <c r="L44" s="644"/>
      <c r="M44" s="640"/>
      <c r="N44" s="641"/>
      <c r="O44" s="642"/>
      <c r="P44" s="643"/>
      <c r="Q44" s="610"/>
      <c r="R44" s="610"/>
      <c r="S44" s="611"/>
      <c r="T44" s="612" t="s">
        <v>110</v>
      </c>
      <c r="U44" s="608"/>
      <c r="V44" s="613"/>
      <c r="W44" s="599"/>
      <c r="X44" s="614"/>
    </row>
    <row r="45" spans="2:24" s="20" customFormat="1" ht="16" thickBot="1" x14ac:dyDescent="0.4">
      <c r="B45" s="615"/>
      <c r="C45" s="645"/>
      <c r="D45" s="646"/>
      <c r="E45" s="647"/>
      <c r="F45" s="648"/>
      <c r="G45" s="610"/>
      <c r="H45" s="610"/>
      <c r="I45" s="611"/>
      <c r="J45" s="612" t="s">
        <v>111</v>
      </c>
      <c r="K45" s="608"/>
      <c r="L45" s="644"/>
      <c r="M45" s="645"/>
      <c r="N45" s="646"/>
      <c r="O45" s="647"/>
      <c r="P45" s="648"/>
      <c r="Q45" s="610"/>
      <c r="R45" s="610"/>
      <c r="S45" s="611"/>
      <c r="T45" s="612" t="s">
        <v>111</v>
      </c>
      <c r="U45" s="608"/>
      <c r="V45" s="613"/>
      <c r="W45" s="628"/>
      <c r="X45" s="629"/>
    </row>
    <row r="46" spans="2:24" s="20" customFormat="1" ht="15.5" x14ac:dyDescent="0.35">
      <c r="B46" s="585"/>
      <c r="C46" s="586"/>
      <c r="D46" s="587"/>
      <c r="E46" s="588"/>
      <c r="F46" s="589"/>
      <c r="G46" s="594"/>
      <c r="H46" s="594"/>
      <c r="I46" s="595"/>
      <c r="J46" s="637" t="s">
        <v>102</v>
      </c>
      <c r="K46" s="592"/>
      <c r="L46" s="649"/>
      <c r="M46" s="586"/>
      <c r="N46" s="587"/>
      <c r="O46" s="588"/>
      <c r="P46" s="589"/>
      <c r="Q46" s="594"/>
      <c r="R46" s="594"/>
      <c r="S46" s="595"/>
      <c r="T46" s="637" t="s">
        <v>102</v>
      </c>
      <c r="U46" s="592"/>
      <c r="V46" s="638"/>
      <c r="W46" s="639" t="str">
        <f>IFERROR(IF(D46='Defaults &lt;HIDE&gt;'!$H$11,E46*F46*0.746*G46/H46*I46, 1/(1/(F46*0.746*((L46*K46^3)+(L47*K47^3)+(L48*K48^3)+(L49*K49^3)+(L50*K50^3)+(L51*K51^3)+(L52*K52^3)+(L53*K53^3)+(L54*K54^3)+(L55*K55^3))))),"")</f>
        <v/>
      </c>
      <c r="X46" s="600" t="str">
        <f>IFERROR(IF(N46='Defaults &lt;HIDE&gt;'!$H$11,O46*P46*0.746*Q46/R46*S46, 1/(1/(P46*0.746*((V46*U46^3)+(V47*U47^3)+(V48*U48^3)+(V49*U49^3)+(V50*U50^3)+(V51*U51^3)+(V52*U52^3)+(V53*U53^3)+(V54*U54^3)+(V55*U55^3))))),"")</f>
        <v/>
      </c>
    </row>
    <row r="47" spans="2:24" s="20" customFormat="1" ht="15.5" x14ac:dyDescent="0.35">
      <c r="B47" s="601"/>
      <c r="C47" s="640"/>
      <c r="D47" s="641"/>
      <c r="E47" s="642"/>
      <c r="F47" s="643"/>
      <c r="G47" s="610"/>
      <c r="H47" s="610"/>
      <c r="I47" s="611"/>
      <c r="J47" s="612" t="s">
        <v>103</v>
      </c>
      <c r="K47" s="608"/>
      <c r="L47" s="644"/>
      <c r="M47" s="640"/>
      <c r="N47" s="641"/>
      <c r="O47" s="642"/>
      <c r="P47" s="643"/>
      <c r="Q47" s="610"/>
      <c r="R47" s="610"/>
      <c r="S47" s="611"/>
      <c r="T47" s="612" t="s">
        <v>103</v>
      </c>
      <c r="U47" s="608"/>
      <c r="V47" s="613"/>
      <c r="W47" s="599"/>
      <c r="X47" s="614"/>
    </row>
    <row r="48" spans="2:24" s="20" customFormat="1" ht="15.5" x14ac:dyDescent="0.35">
      <c r="B48" s="601"/>
      <c r="C48" s="640"/>
      <c r="D48" s="641"/>
      <c r="E48" s="642"/>
      <c r="F48" s="643"/>
      <c r="G48" s="610"/>
      <c r="H48" s="610"/>
      <c r="I48" s="611"/>
      <c r="J48" s="612" t="s">
        <v>104</v>
      </c>
      <c r="K48" s="608"/>
      <c r="L48" s="644"/>
      <c r="M48" s="640"/>
      <c r="N48" s="641"/>
      <c r="O48" s="642"/>
      <c r="P48" s="643"/>
      <c r="Q48" s="610"/>
      <c r="R48" s="610"/>
      <c r="S48" s="611"/>
      <c r="T48" s="612" t="s">
        <v>104</v>
      </c>
      <c r="U48" s="608"/>
      <c r="V48" s="613"/>
      <c r="W48" s="599"/>
      <c r="X48" s="614"/>
    </row>
    <row r="49" spans="2:24" s="20" customFormat="1" ht="15.5" x14ac:dyDescent="0.35">
      <c r="B49" s="601"/>
      <c r="C49" s="640"/>
      <c r="D49" s="641"/>
      <c r="E49" s="642"/>
      <c r="F49" s="643"/>
      <c r="G49" s="610"/>
      <c r="H49" s="610"/>
      <c r="I49" s="611"/>
      <c r="J49" s="612" t="s">
        <v>105</v>
      </c>
      <c r="K49" s="608"/>
      <c r="L49" s="644"/>
      <c r="M49" s="640"/>
      <c r="N49" s="641"/>
      <c r="O49" s="642"/>
      <c r="P49" s="643"/>
      <c r="Q49" s="610"/>
      <c r="R49" s="610"/>
      <c r="S49" s="611"/>
      <c r="T49" s="612" t="s">
        <v>105</v>
      </c>
      <c r="U49" s="608"/>
      <c r="V49" s="613"/>
      <c r="W49" s="599"/>
      <c r="X49" s="614"/>
    </row>
    <row r="50" spans="2:24" s="20" customFormat="1" ht="15.5" x14ac:dyDescent="0.35">
      <c r="B50" s="601"/>
      <c r="C50" s="640"/>
      <c r="D50" s="641"/>
      <c r="E50" s="642"/>
      <c r="F50" s="643"/>
      <c r="G50" s="610"/>
      <c r="H50" s="610"/>
      <c r="I50" s="611"/>
      <c r="J50" s="612" t="s">
        <v>106</v>
      </c>
      <c r="K50" s="608"/>
      <c r="L50" s="644"/>
      <c r="M50" s="640"/>
      <c r="N50" s="641"/>
      <c r="O50" s="642"/>
      <c r="P50" s="643"/>
      <c r="Q50" s="610"/>
      <c r="R50" s="610"/>
      <c r="S50" s="611"/>
      <c r="T50" s="612" t="s">
        <v>106</v>
      </c>
      <c r="U50" s="608"/>
      <c r="V50" s="613"/>
      <c r="W50" s="599"/>
      <c r="X50" s="614"/>
    </row>
    <row r="51" spans="2:24" s="20" customFormat="1" ht="15.5" x14ac:dyDescent="0.35">
      <c r="B51" s="601">
        <v>4</v>
      </c>
      <c r="C51" s="640"/>
      <c r="D51" s="641"/>
      <c r="E51" s="642"/>
      <c r="F51" s="643"/>
      <c r="G51" s="610"/>
      <c r="H51" s="610"/>
      <c r="I51" s="611"/>
      <c r="J51" s="612" t="s">
        <v>107</v>
      </c>
      <c r="K51" s="608"/>
      <c r="L51" s="644"/>
      <c r="M51" s="640"/>
      <c r="N51" s="641"/>
      <c r="O51" s="642"/>
      <c r="P51" s="643"/>
      <c r="Q51" s="610"/>
      <c r="R51" s="610"/>
      <c r="S51" s="611"/>
      <c r="T51" s="612" t="s">
        <v>107</v>
      </c>
      <c r="U51" s="608"/>
      <c r="V51" s="613"/>
      <c r="W51" s="599"/>
      <c r="X51" s="614"/>
    </row>
    <row r="52" spans="2:24" s="20" customFormat="1" ht="15.5" x14ac:dyDescent="0.35">
      <c r="B52" s="601"/>
      <c r="C52" s="640"/>
      <c r="D52" s="641"/>
      <c r="E52" s="642"/>
      <c r="F52" s="643"/>
      <c r="G52" s="610"/>
      <c r="H52" s="610"/>
      <c r="I52" s="611"/>
      <c r="J52" s="612" t="s">
        <v>108</v>
      </c>
      <c r="K52" s="608"/>
      <c r="L52" s="644"/>
      <c r="M52" s="640"/>
      <c r="N52" s="641"/>
      <c r="O52" s="642"/>
      <c r="P52" s="643"/>
      <c r="Q52" s="610"/>
      <c r="R52" s="610"/>
      <c r="S52" s="611"/>
      <c r="T52" s="612" t="s">
        <v>108</v>
      </c>
      <c r="U52" s="608"/>
      <c r="V52" s="613"/>
      <c r="W52" s="599"/>
      <c r="X52" s="614"/>
    </row>
    <row r="53" spans="2:24" s="20" customFormat="1" ht="15.5" x14ac:dyDescent="0.35">
      <c r="B53" s="601"/>
      <c r="C53" s="640"/>
      <c r="D53" s="641"/>
      <c r="E53" s="642"/>
      <c r="F53" s="643"/>
      <c r="G53" s="610"/>
      <c r="H53" s="610"/>
      <c r="I53" s="611"/>
      <c r="J53" s="612" t="s">
        <v>109</v>
      </c>
      <c r="K53" s="608"/>
      <c r="L53" s="644"/>
      <c r="M53" s="640"/>
      <c r="N53" s="641"/>
      <c r="O53" s="642"/>
      <c r="P53" s="643"/>
      <c r="Q53" s="610"/>
      <c r="R53" s="610"/>
      <c r="S53" s="611"/>
      <c r="T53" s="612" t="s">
        <v>109</v>
      </c>
      <c r="U53" s="608"/>
      <c r="V53" s="613"/>
      <c r="W53" s="599"/>
      <c r="X53" s="614"/>
    </row>
    <row r="54" spans="2:24" s="20" customFormat="1" ht="15.5" x14ac:dyDescent="0.35">
      <c r="B54" s="601"/>
      <c r="C54" s="640"/>
      <c r="D54" s="641"/>
      <c r="E54" s="642"/>
      <c r="F54" s="643"/>
      <c r="G54" s="610"/>
      <c r="H54" s="610"/>
      <c r="I54" s="611"/>
      <c r="J54" s="612" t="s">
        <v>110</v>
      </c>
      <c r="K54" s="608"/>
      <c r="L54" s="644"/>
      <c r="M54" s="640"/>
      <c r="N54" s="641"/>
      <c r="O54" s="642"/>
      <c r="P54" s="643"/>
      <c r="Q54" s="610"/>
      <c r="R54" s="610"/>
      <c r="S54" s="611"/>
      <c r="T54" s="612" t="s">
        <v>110</v>
      </c>
      <c r="U54" s="608"/>
      <c r="V54" s="613"/>
      <c r="W54" s="599"/>
      <c r="X54" s="614"/>
    </row>
    <row r="55" spans="2:24" s="20" customFormat="1" ht="16" thickBot="1" x14ac:dyDescent="0.4">
      <c r="B55" s="615"/>
      <c r="C55" s="645"/>
      <c r="D55" s="646"/>
      <c r="E55" s="647"/>
      <c r="F55" s="648"/>
      <c r="G55" s="610"/>
      <c r="H55" s="610"/>
      <c r="I55" s="611"/>
      <c r="J55" s="612" t="s">
        <v>111</v>
      </c>
      <c r="K55" s="608"/>
      <c r="L55" s="644"/>
      <c r="M55" s="645"/>
      <c r="N55" s="646"/>
      <c r="O55" s="647"/>
      <c r="P55" s="648"/>
      <c r="Q55" s="610"/>
      <c r="R55" s="610"/>
      <c r="S55" s="611"/>
      <c r="T55" s="612" t="s">
        <v>111</v>
      </c>
      <c r="U55" s="608"/>
      <c r="V55" s="613"/>
      <c r="W55" s="628"/>
      <c r="X55" s="629"/>
    </row>
    <row r="56" spans="2:24" s="20" customFormat="1" ht="15.5" x14ac:dyDescent="0.35">
      <c r="B56" s="585"/>
      <c r="C56" s="586"/>
      <c r="D56" s="587"/>
      <c r="E56" s="588"/>
      <c r="F56" s="589"/>
      <c r="G56" s="594"/>
      <c r="H56" s="594"/>
      <c r="I56" s="595"/>
      <c r="J56" s="637" t="s">
        <v>102</v>
      </c>
      <c r="K56" s="592"/>
      <c r="L56" s="649"/>
      <c r="M56" s="586"/>
      <c r="N56" s="587"/>
      <c r="O56" s="588"/>
      <c r="P56" s="589"/>
      <c r="Q56" s="594"/>
      <c r="R56" s="594"/>
      <c r="S56" s="595"/>
      <c r="T56" s="637" t="s">
        <v>102</v>
      </c>
      <c r="U56" s="592"/>
      <c r="V56" s="638"/>
      <c r="W56" s="639" t="str">
        <f>IFERROR(IF(D56='Defaults &lt;HIDE&gt;'!$H$11,E56*F56*0.746*G56/H56*I56, 1/(1/(F56*0.746*((L56*K56^3)+(L57*K57^3)+(L58*K58^3)+(L59*K59^3)+(L60*K60^3)+(L61*K61^3)+(L62*K62^3)+(L63*K63^3)+(L64*K64^3)+(L65*K65^3))))),"")</f>
        <v/>
      </c>
      <c r="X56" s="600" t="str">
        <f>IFERROR(IF(N56='Defaults &lt;HIDE&gt;'!$H$11,O56*P56*0.746*Q56/R56*S56, 1/(1/(P56*0.746*((V56*U56^3)+(V57*U57^3)+(V58*U58^3)+(V59*U59^3)+(V60*U60^3)+(V61*U61^3)+(V62*U62^3)+(V63*U63^3)+(V64*U64^3)+(V65*U65^3))))),"")</f>
        <v/>
      </c>
    </row>
    <row r="57" spans="2:24" s="20" customFormat="1" ht="15.5" x14ac:dyDescent="0.35">
      <c r="B57" s="601"/>
      <c r="C57" s="640"/>
      <c r="D57" s="641"/>
      <c r="E57" s="642"/>
      <c r="F57" s="643"/>
      <c r="G57" s="610"/>
      <c r="H57" s="610"/>
      <c r="I57" s="611"/>
      <c r="J57" s="612" t="s">
        <v>103</v>
      </c>
      <c r="K57" s="608"/>
      <c r="L57" s="644"/>
      <c r="M57" s="640"/>
      <c r="N57" s="641"/>
      <c r="O57" s="642"/>
      <c r="P57" s="643"/>
      <c r="Q57" s="610"/>
      <c r="R57" s="610"/>
      <c r="S57" s="611"/>
      <c r="T57" s="612" t="s">
        <v>103</v>
      </c>
      <c r="U57" s="608"/>
      <c r="V57" s="613"/>
      <c r="W57" s="599"/>
      <c r="X57" s="614"/>
    </row>
    <row r="58" spans="2:24" s="20" customFormat="1" ht="15.5" x14ac:dyDescent="0.35">
      <c r="B58" s="601"/>
      <c r="C58" s="640"/>
      <c r="D58" s="641"/>
      <c r="E58" s="642"/>
      <c r="F58" s="643"/>
      <c r="G58" s="610"/>
      <c r="H58" s="610"/>
      <c r="I58" s="611"/>
      <c r="J58" s="612" t="s">
        <v>104</v>
      </c>
      <c r="K58" s="608"/>
      <c r="L58" s="644"/>
      <c r="M58" s="640"/>
      <c r="N58" s="641"/>
      <c r="O58" s="642"/>
      <c r="P58" s="643"/>
      <c r="Q58" s="610"/>
      <c r="R58" s="610"/>
      <c r="S58" s="611"/>
      <c r="T58" s="612" t="s">
        <v>104</v>
      </c>
      <c r="U58" s="608"/>
      <c r="V58" s="613"/>
      <c r="W58" s="599"/>
      <c r="X58" s="614"/>
    </row>
    <row r="59" spans="2:24" s="20" customFormat="1" ht="15.5" x14ac:dyDescent="0.35">
      <c r="B59" s="601"/>
      <c r="C59" s="640"/>
      <c r="D59" s="641"/>
      <c r="E59" s="642"/>
      <c r="F59" s="643"/>
      <c r="G59" s="610"/>
      <c r="H59" s="610"/>
      <c r="I59" s="611"/>
      <c r="J59" s="612" t="s">
        <v>105</v>
      </c>
      <c r="K59" s="608"/>
      <c r="L59" s="644"/>
      <c r="M59" s="640"/>
      <c r="N59" s="641"/>
      <c r="O59" s="642"/>
      <c r="P59" s="643"/>
      <c r="Q59" s="610"/>
      <c r="R59" s="610"/>
      <c r="S59" s="611"/>
      <c r="T59" s="612" t="s">
        <v>105</v>
      </c>
      <c r="U59" s="608"/>
      <c r="V59" s="613"/>
      <c r="W59" s="599"/>
      <c r="X59" s="614"/>
    </row>
    <row r="60" spans="2:24" s="20" customFormat="1" ht="15.5" x14ac:dyDescent="0.35">
      <c r="B60" s="601"/>
      <c r="C60" s="640"/>
      <c r="D60" s="641"/>
      <c r="E60" s="642"/>
      <c r="F60" s="643"/>
      <c r="G60" s="610"/>
      <c r="H60" s="610"/>
      <c r="I60" s="611"/>
      <c r="J60" s="612" t="s">
        <v>106</v>
      </c>
      <c r="K60" s="608"/>
      <c r="L60" s="644"/>
      <c r="M60" s="640"/>
      <c r="N60" s="641"/>
      <c r="O60" s="642"/>
      <c r="P60" s="643"/>
      <c r="Q60" s="610"/>
      <c r="R60" s="610"/>
      <c r="S60" s="611"/>
      <c r="T60" s="612" t="s">
        <v>106</v>
      </c>
      <c r="U60" s="608"/>
      <c r="V60" s="613"/>
      <c r="W60" s="599"/>
      <c r="X60" s="614"/>
    </row>
    <row r="61" spans="2:24" s="20" customFormat="1" ht="15.5" x14ac:dyDescent="0.35">
      <c r="B61" s="601">
        <v>5</v>
      </c>
      <c r="C61" s="640"/>
      <c r="D61" s="641"/>
      <c r="E61" s="642"/>
      <c r="F61" s="643"/>
      <c r="G61" s="610"/>
      <c r="H61" s="610"/>
      <c r="I61" s="611"/>
      <c r="J61" s="612" t="s">
        <v>107</v>
      </c>
      <c r="K61" s="608"/>
      <c r="L61" s="644"/>
      <c r="M61" s="640"/>
      <c r="N61" s="641"/>
      <c r="O61" s="642"/>
      <c r="P61" s="643"/>
      <c r="Q61" s="610"/>
      <c r="R61" s="610"/>
      <c r="S61" s="611"/>
      <c r="T61" s="612" t="s">
        <v>107</v>
      </c>
      <c r="U61" s="608"/>
      <c r="V61" s="613"/>
      <c r="W61" s="599"/>
      <c r="X61" s="614"/>
    </row>
    <row r="62" spans="2:24" s="20" customFormat="1" ht="15.5" x14ac:dyDescent="0.35">
      <c r="B62" s="601"/>
      <c r="C62" s="640"/>
      <c r="D62" s="641"/>
      <c r="E62" s="642"/>
      <c r="F62" s="643"/>
      <c r="G62" s="610"/>
      <c r="H62" s="610"/>
      <c r="I62" s="611"/>
      <c r="J62" s="612" t="s">
        <v>108</v>
      </c>
      <c r="K62" s="608"/>
      <c r="L62" s="644"/>
      <c r="M62" s="640"/>
      <c r="N62" s="641"/>
      <c r="O62" s="642"/>
      <c r="P62" s="643"/>
      <c r="Q62" s="610"/>
      <c r="R62" s="610"/>
      <c r="S62" s="611"/>
      <c r="T62" s="612" t="s">
        <v>108</v>
      </c>
      <c r="U62" s="608"/>
      <c r="V62" s="613"/>
      <c r="W62" s="599"/>
      <c r="X62" s="614"/>
    </row>
    <row r="63" spans="2:24" s="20" customFormat="1" ht="15.5" x14ac:dyDescent="0.35">
      <c r="B63" s="601"/>
      <c r="C63" s="640"/>
      <c r="D63" s="641"/>
      <c r="E63" s="642"/>
      <c r="F63" s="643"/>
      <c r="G63" s="610"/>
      <c r="H63" s="610"/>
      <c r="I63" s="611"/>
      <c r="J63" s="612" t="s">
        <v>109</v>
      </c>
      <c r="K63" s="608"/>
      <c r="L63" s="644"/>
      <c r="M63" s="640"/>
      <c r="N63" s="641"/>
      <c r="O63" s="642"/>
      <c r="P63" s="643"/>
      <c r="Q63" s="610"/>
      <c r="R63" s="610"/>
      <c r="S63" s="611"/>
      <c r="T63" s="612" t="s">
        <v>109</v>
      </c>
      <c r="U63" s="608"/>
      <c r="V63" s="613"/>
      <c r="W63" s="599"/>
      <c r="X63" s="614"/>
    </row>
    <row r="64" spans="2:24" ht="15.5" x14ac:dyDescent="0.35">
      <c r="B64" s="601"/>
      <c r="C64" s="640"/>
      <c r="D64" s="641"/>
      <c r="E64" s="642"/>
      <c r="F64" s="643"/>
      <c r="G64" s="610"/>
      <c r="H64" s="610"/>
      <c r="I64" s="611"/>
      <c r="J64" s="612" t="s">
        <v>110</v>
      </c>
      <c r="K64" s="608"/>
      <c r="L64" s="644"/>
      <c r="M64" s="640"/>
      <c r="N64" s="641"/>
      <c r="O64" s="642"/>
      <c r="P64" s="643"/>
      <c r="Q64" s="610"/>
      <c r="R64" s="610"/>
      <c r="S64" s="611"/>
      <c r="T64" s="612" t="s">
        <v>110</v>
      </c>
      <c r="U64" s="608"/>
      <c r="V64" s="613"/>
      <c r="W64" s="599"/>
      <c r="X64" s="614"/>
    </row>
    <row r="65" spans="2:24" ht="16" thickBot="1" x14ac:dyDescent="0.4">
      <c r="B65" s="615"/>
      <c r="C65" s="645"/>
      <c r="D65" s="646"/>
      <c r="E65" s="647"/>
      <c r="F65" s="648"/>
      <c r="G65" s="610"/>
      <c r="H65" s="610"/>
      <c r="I65" s="611"/>
      <c r="J65" s="612" t="s">
        <v>111</v>
      </c>
      <c r="K65" s="608"/>
      <c r="L65" s="644"/>
      <c r="M65" s="645"/>
      <c r="N65" s="646"/>
      <c r="O65" s="647"/>
      <c r="P65" s="648"/>
      <c r="Q65" s="610"/>
      <c r="R65" s="610"/>
      <c r="S65" s="611"/>
      <c r="T65" s="612" t="s">
        <v>111</v>
      </c>
      <c r="U65" s="608"/>
      <c r="V65" s="613"/>
      <c r="W65" s="628"/>
      <c r="X65" s="629"/>
    </row>
    <row r="66" spans="2:24" ht="15.5" x14ac:dyDescent="0.35">
      <c r="B66" s="585"/>
      <c r="C66" s="586"/>
      <c r="D66" s="587"/>
      <c r="E66" s="588"/>
      <c r="F66" s="589"/>
      <c r="G66" s="594"/>
      <c r="H66" s="594"/>
      <c r="I66" s="595"/>
      <c r="J66" s="637" t="s">
        <v>102</v>
      </c>
      <c r="K66" s="592"/>
      <c r="L66" s="649"/>
      <c r="M66" s="586"/>
      <c r="N66" s="587"/>
      <c r="O66" s="588"/>
      <c r="P66" s="589"/>
      <c r="Q66" s="594"/>
      <c r="R66" s="594"/>
      <c r="S66" s="595"/>
      <c r="T66" s="637" t="s">
        <v>102</v>
      </c>
      <c r="U66" s="592"/>
      <c r="V66" s="638"/>
      <c r="W66" s="639" t="str">
        <f>IFERROR(IF(D66='Defaults &lt;HIDE&gt;'!$H$11,E66*F66*0.746*G66/H66*I66, 1/(1/(F66*0.746*((L66*K66^3)+(L67*K67^3)+(L68*K68^3)+(L69*K69^3)+(L70*K70^3)+(L71*K71^3)+(L72*K72^3)+(L73*K73^3)+(L74*K74^3)+(L75*K75^3))))),"")</f>
        <v/>
      </c>
      <c r="X66" s="600" t="str">
        <f>IFERROR(IF(N66='Defaults &lt;HIDE&gt;'!$H$11,O66*P66*0.746*Q66/R66*S66, 1/(1/(P66*0.746*((V66*U66^3)+(V67*U67^3)+(V68*U68^3)+(V69*U69^3)+(V70*U70^3)+(V71*U71^3)+(V72*U72^3)+(V73*U73^3)+(V74*U74^3)+(V75*U75^3))))),"")</f>
        <v/>
      </c>
    </row>
    <row r="67" spans="2:24" ht="15.5" x14ac:dyDescent="0.35">
      <c r="B67" s="601"/>
      <c r="C67" s="640"/>
      <c r="D67" s="641"/>
      <c r="E67" s="642"/>
      <c r="F67" s="643"/>
      <c r="G67" s="610"/>
      <c r="H67" s="610"/>
      <c r="I67" s="611"/>
      <c r="J67" s="612" t="s">
        <v>103</v>
      </c>
      <c r="K67" s="608"/>
      <c r="L67" s="644"/>
      <c r="M67" s="640"/>
      <c r="N67" s="641"/>
      <c r="O67" s="642"/>
      <c r="P67" s="643"/>
      <c r="Q67" s="610"/>
      <c r="R67" s="610"/>
      <c r="S67" s="611"/>
      <c r="T67" s="612" t="s">
        <v>103</v>
      </c>
      <c r="U67" s="608"/>
      <c r="V67" s="613"/>
      <c r="W67" s="599"/>
      <c r="X67" s="614"/>
    </row>
    <row r="68" spans="2:24" ht="15.5" x14ac:dyDescent="0.35">
      <c r="B68" s="601"/>
      <c r="C68" s="640"/>
      <c r="D68" s="641"/>
      <c r="E68" s="642"/>
      <c r="F68" s="643"/>
      <c r="G68" s="610"/>
      <c r="H68" s="610"/>
      <c r="I68" s="611"/>
      <c r="J68" s="612" t="s">
        <v>104</v>
      </c>
      <c r="K68" s="608"/>
      <c r="L68" s="644"/>
      <c r="M68" s="640"/>
      <c r="N68" s="641"/>
      <c r="O68" s="642"/>
      <c r="P68" s="643"/>
      <c r="Q68" s="610"/>
      <c r="R68" s="610"/>
      <c r="S68" s="611"/>
      <c r="T68" s="612" t="s">
        <v>104</v>
      </c>
      <c r="U68" s="608"/>
      <c r="V68" s="613"/>
      <c r="W68" s="599"/>
      <c r="X68" s="614"/>
    </row>
    <row r="69" spans="2:24" ht="15.5" x14ac:dyDescent="0.35">
      <c r="B69" s="601"/>
      <c r="C69" s="640"/>
      <c r="D69" s="641"/>
      <c r="E69" s="642"/>
      <c r="F69" s="643"/>
      <c r="G69" s="610"/>
      <c r="H69" s="610"/>
      <c r="I69" s="611"/>
      <c r="J69" s="612" t="s">
        <v>105</v>
      </c>
      <c r="K69" s="608"/>
      <c r="L69" s="644"/>
      <c r="M69" s="640"/>
      <c r="N69" s="641"/>
      <c r="O69" s="642"/>
      <c r="P69" s="643"/>
      <c r="Q69" s="610"/>
      <c r="R69" s="610"/>
      <c r="S69" s="611"/>
      <c r="T69" s="612" t="s">
        <v>105</v>
      </c>
      <c r="U69" s="608"/>
      <c r="V69" s="613"/>
      <c r="W69" s="599"/>
      <c r="X69" s="614"/>
    </row>
    <row r="70" spans="2:24" ht="15.5" x14ac:dyDescent="0.35">
      <c r="B70" s="601"/>
      <c r="C70" s="640"/>
      <c r="D70" s="641"/>
      <c r="E70" s="642"/>
      <c r="F70" s="643"/>
      <c r="G70" s="610"/>
      <c r="H70" s="610"/>
      <c r="I70" s="611"/>
      <c r="J70" s="612" t="s">
        <v>106</v>
      </c>
      <c r="K70" s="608"/>
      <c r="L70" s="644"/>
      <c r="M70" s="640"/>
      <c r="N70" s="641"/>
      <c r="O70" s="642"/>
      <c r="P70" s="643"/>
      <c r="Q70" s="610"/>
      <c r="R70" s="610"/>
      <c r="S70" s="611"/>
      <c r="T70" s="612" t="s">
        <v>106</v>
      </c>
      <c r="U70" s="608"/>
      <c r="V70" s="613"/>
      <c r="W70" s="599"/>
      <c r="X70" s="614"/>
    </row>
    <row r="71" spans="2:24" ht="15.5" x14ac:dyDescent="0.35">
      <c r="B71" s="601">
        <v>6</v>
      </c>
      <c r="C71" s="640"/>
      <c r="D71" s="641"/>
      <c r="E71" s="642"/>
      <c r="F71" s="643"/>
      <c r="G71" s="610"/>
      <c r="H71" s="610"/>
      <c r="I71" s="611"/>
      <c r="J71" s="612" t="s">
        <v>107</v>
      </c>
      <c r="K71" s="608"/>
      <c r="L71" s="644"/>
      <c r="M71" s="640"/>
      <c r="N71" s="641"/>
      <c r="O71" s="642"/>
      <c r="P71" s="643"/>
      <c r="Q71" s="610"/>
      <c r="R71" s="610"/>
      <c r="S71" s="611"/>
      <c r="T71" s="612" t="s">
        <v>107</v>
      </c>
      <c r="U71" s="608"/>
      <c r="V71" s="613"/>
      <c r="W71" s="599"/>
      <c r="X71" s="614"/>
    </row>
    <row r="72" spans="2:24" ht="15.5" x14ac:dyDescent="0.35">
      <c r="B72" s="601"/>
      <c r="C72" s="640"/>
      <c r="D72" s="641"/>
      <c r="E72" s="642"/>
      <c r="F72" s="643"/>
      <c r="G72" s="610"/>
      <c r="H72" s="610"/>
      <c r="I72" s="611"/>
      <c r="J72" s="612" t="s">
        <v>108</v>
      </c>
      <c r="K72" s="608"/>
      <c r="L72" s="644"/>
      <c r="M72" s="640"/>
      <c r="N72" s="641"/>
      <c r="O72" s="642"/>
      <c r="P72" s="643"/>
      <c r="Q72" s="610"/>
      <c r="R72" s="610"/>
      <c r="S72" s="611"/>
      <c r="T72" s="612" t="s">
        <v>108</v>
      </c>
      <c r="U72" s="608"/>
      <c r="V72" s="613"/>
      <c r="W72" s="599"/>
      <c r="X72" s="614"/>
    </row>
    <row r="73" spans="2:24" ht="15.5" x14ac:dyDescent="0.35">
      <c r="B73" s="601"/>
      <c r="C73" s="640"/>
      <c r="D73" s="641"/>
      <c r="E73" s="642"/>
      <c r="F73" s="643"/>
      <c r="G73" s="610"/>
      <c r="H73" s="610"/>
      <c r="I73" s="611"/>
      <c r="J73" s="612" t="s">
        <v>109</v>
      </c>
      <c r="K73" s="608"/>
      <c r="L73" s="644"/>
      <c r="M73" s="640"/>
      <c r="N73" s="641"/>
      <c r="O73" s="642"/>
      <c r="P73" s="643"/>
      <c r="Q73" s="610"/>
      <c r="R73" s="610"/>
      <c r="S73" s="611"/>
      <c r="T73" s="612" t="s">
        <v>109</v>
      </c>
      <c r="U73" s="608"/>
      <c r="V73" s="613"/>
      <c r="W73" s="599"/>
      <c r="X73" s="614"/>
    </row>
    <row r="74" spans="2:24" ht="15.5" x14ac:dyDescent="0.35">
      <c r="B74" s="601"/>
      <c r="C74" s="640"/>
      <c r="D74" s="641"/>
      <c r="E74" s="642"/>
      <c r="F74" s="643"/>
      <c r="G74" s="610"/>
      <c r="H74" s="610"/>
      <c r="I74" s="611"/>
      <c r="J74" s="612" t="s">
        <v>110</v>
      </c>
      <c r="K74" s="608"/>
      <c r="L74" s="644"/>
      <c r="M74" s="640"/>
      <c r="N74" s="641"/>
      <c r="O74" s="642"/>
      <c r="P74" s="643"/>
      <c r="Q74" s="610"/>
      <c r="R74" s="610"/>
      <c r="S74" s="611"/>
      <c r="T74" s="612" t="s">
        <v>110</v>
      </c>
      <c r="U74" s="608"/>
      <c r="V74" s="613"/>
      <c r="W74" s="599"/>
      <c r="X74" s="614"/>
    </row>
    <row r="75" spans="2:24" ht="16" thickBot="1" x14ac:dyDescent="0.4">
      <c r="B75" s="615"/>
      <c r="C75" s="645"/>
      <c r="D75" s="646"/>
      <c r="E75" s="647"/>
      <c r="F75" s="648"/>
      <c r="G75" s="610"/>
      <c r="H75" s="610"/>
      <c r="I75" s="611"/>
      <c r="J75" s="612" t="s">
        <v>111</v>
      </c>
      <c r="K75" s="608"/>
      <c r="L75" s="644"/>
      <c r="M75" s="645"/>
      <c r="N75" s="646"/>
      <c r="O75" s="647"/>
      <c r="P75" s="648"/>
      <c r="Q75" s="610"/>
      <c r="R75" s="610"/>
      <c r="S75" s="611"/>
      <c r="T75" s="612" t="s">
        <v>111</v>
      </c>
      <c r="U75" s="608"/>
      <c r="V75" s="613"/>
      <c r="W75" s="628"/>
      <c r="X75" s="629"/>
    </row>
    <row r="76" spans="2:24" ht="15.5" x14ac:dyDescent="0.35">
      <c r="B76" s="585"/>
      <c r="C76" s="586"/>
      <c r="D76" s="587"/>
      <c r="E76" s="588"/>
      <c r="F76" s="589"/>
      <c r="G76" s="594"/>
      <c r="H76" s="594"/>
      <c r="I76" s="595"/>
      <c r="J76" s="637" t="s">
        <v>102</v>
      </c>
      <c r="K76" s="592"/>
      <c r="L76" s="649"/>
      <c r="M76" s="586"/>
      <c r="N76" s="587"/>
      <c r="O76" s="588"/>
      <c r="P76" s="589"/>
      <c r="Q76" s="594"/>
      <c r="R76" s="594"/>
      <c r="S76" s="595"/>
      <c r="T76" s="637" t="s">
        <v>102</v>
      </c>
      <c r="U76" s="592"/>
      <c r="V76" s="638"/>
      <c r="W76" s="639" t="str">
        <f>IFERROR(IF(D76='Defaults &lt;HIDE&gt;'!$H$11,E76*F76*0.746*G76/H76*I76, 1/(1/(F76*0.746*((L76*K76^3)+(L77*K77^3)+(L78*K78^3)+(L79*K79^3)+(L80*K80^3)+(L81*K81^3)+(L82*K82^3)+(L83*K83^3)+(L84*K84^3)+(L85*K85^3))))),"")</f>
        <v/>
      </c>
      <c r="X76" s="600" t="str">
        <f>IFERROR(IF(N76='Defaults &lt;HIDE&gt;'!$H$11,O76*P76*0.746*Q76/R76*S76, 1/(1/(P76*0.746*((V76*U76^3)+(V77*U77^3)+(V78*U78^3)+(V79*U79^3)+(V80*U80^3)+(V81*U81^3)+(V82*U82^3)+(V83*U83^3)+(V84*U84^3)+(V85*U85^3))))),"")</f>
        <v/>
      </c>
    </row>
    <row r="77" spans="2:24" ht="15.5" x14ac:dyDescent="0.35">
      <c r="B77" s="601"/>
      <c r="C77" s="640"/>
      <c r="D77" s="641"/>
      <c r="E77" s="642"/>
      <c r="F77" s="643"/>
      <c r="G77" s="610"/>
      <c r="H77" s="610"/>
      <c r="I77" s="611"/>
      <c r="J77" s="612" t="s">
        <v>103</v>
      </c>
      <c r="K77" s="608"/>
      <c r="L77" s="644"/>
      <c r="M77" s="640"/>
      <c r="N77" s="641"/>
      <c r="O77" s="642"/>
      <c r="P77" s="643"/>
      <c r="Q77" s="610"/>
      <c r="R77" s="610"/>
      <c r="S77" s="611"/>
      <c r="T77" s="612" t="s">
        <v>103</v>
      </c>
      <c r="U77" s="608"/>
      <c r="V77" s="613"/>
      <c r="W77" s="599"/>
      <c r="X77" s="614"/>
    </row>
    <row r="78" spans="2:24" ht="15.5" x14ac:dyDescent="0.35">
      <c r="B78" s="601"/>
      <c r="C78" s="640"/>
      <c r="D78" s="641"/>
      <c r="E78" s="642"/>
      <c r="F78" s="643"/>
      <c r="G78" s="610"/>
      <c r="H78" s="610"/>
      <c r="I78" s="611"/>
      <c r="J78" s="612" t="s">
        <v>104</v>
      </c>
      <c r="K78" s="608"/>
      <c r="L78" s="644"/>
      <c r="M78" s="640"/>
      <c r="N78" s="641"/>
      <c r="O78" s="642"/>
      <c r="P78" s="643"/>
      <c r="Q78" s="610"/>
      <c r="R78" s="610"/>
      <c r="S78" s="611"/>
      <c r="T78" s="612" t="s">
        <v>104</v>
      </c>
      <c r="U78" s="608"/>
      <c r="V78" s="613"/>
      <c r="W78" s="599"/>
      <c r="X78" s="614"/>
    </row>
    <row r="79" spans="2:24" ht="15.5" x14ac:dyDescent="0.35">
      <c r="B79" s="601"/>
      <c r="C79" s="640"/>
      <c r="D79" s="641"/>
      <c r="E79" s="642"/>
      <c r="F79" s="643"/>
      <c r="G79" s="610"/>
      <c r="H79" s="610"/>
      <c r="I79" s="611"/>
      <c r="J79" s="612" t="s">
        <v>105</v>
      </c>
      <c r="K79" s="608"/>
      <c r="L79" s="644"/>
      <c r="M79" s="640"/>
      <c r="N79" s="641"/>
      <c r="O79" s="642"/>
      <c r="P79" s="643"/>
      <c r="Q79" s="610"/>
      <c r="R79" s="610"/>
      <c r="S79" s="611"/>
      <c r="T79" s="612" t="s">
        <v>105</v>
      </c>
      <c r="U79" s="608"/>
      <c r="V79" s="613"/>
      <c r="W79" s="599"/>
      <c r="X79" s="614"/>
    </row>
    <row r="80" spans="2:24" ht="15.5" x14ac:dyDescent="0.35">
      <c r="B80" s="601"/>
      <c r="C80" s="640"/>
      <c r="D80" s="641"/>
      <c r="E80" s="642"/>
      <c r="F80" s="643"/>
      <c r="G80" s="610"/>
      <c r="H80" s="610"/>
      <c r="I80" s="611"/>
      <c r="J80" s="612" t="s">
        <v>106</v>
      </c>
      <c r="K80" s="608"/>
      <c r="L80" s="644"/>
      <c r="M80" s="640"/>
      <c r="N80" s="641"/>
      <c r="O80" s="642"/>
      <c r="P80" s="643"/>
      <c r="Q80" s="610"/>
      <c r="R80" s="610"/>
      <c r="S80" s="611"/>
      <c r="T80" s="612" t="s">
        <v>106</v>
      </c>
      <c r="U80" s="608"/>
      <c r="V80" s="613"/>
      <c r="W80" s="599"/>
      <c r="X80" s="614"/>
    </row>
    <row r="81" spans="2:24" ht="15.5" x14ac:dyDescent="0.35">
      <c r="B81" s="601">
        <v>7</v>
      </c>
      <c r="C81" s="640"/>
      <c r="D81" s="641"/>
      <c r="E81" s="642"/>
      <c r="F81" s="643"/>
      <c r="G81" s="610"/>
      <c r="H81" s="610"/>
      <c r="I81" s="611"/>
      <c r="J81" s="612" t="s">
        <v>107</v>
      </c>
      <c r="K81" s="608"/>
      <c r="L81" s="644"/>
      <c r="M81" s="640"/>
      <c r="N81" s="641"/>
      <c r="O81" s="642"/>
      <c r="P81" s="643"/>
      <c r="Q81" s="610"/>
      <c r="R81" s="610"/>
      <c r="S81" s="611"/>
      <c r="T81" s="612" t="s">
        <v>107</v>
      </c>
      <c r="U81" s="608"/>
      <c r="V81" s="613"/>
      <c r="W81" s="599"/>
      <c r="X81" s="614"/>
    </row>
    <row r="82" spans="2:24" ht="15.5" x14ac:dyDescent="0.35">
      <c r="B82" s="601"/>
      <c r="C82" s="640"/>
      <c r="D82" s="641"/>
      <c r="E82" s="642"/>
      <c r="F82" s="643"/>
      <c r="G82" s="610"/>
      <c r="H82" s="610"/>
      <c r="I82" s="611"/>
      <c r="J82" s="612" t="s">
        <v>108</v>
      </c>
      <c r="K82" s="608"/>
      <c r="L82" s="644"/>
      <c r="M82" s="640"/>
      <c r="N82" s="641"/>
      <c r="O82" s="642"/>
      <c r="P82" s="643"/>
      <c r="Q82" s="610"/>
      <c r="R82" s="610"/>
      <c r="S82" s="611"/>
      <c r="T82" s="612" t="s">
        <v>108</v>
      </c>
      <c r="U82" s="608"/>
      <c r="V82" s="613"/>
      <c r="W82" s="599"/>
      <c r="X82" s="614"/>
    </row>
    <row r="83" spans="2:24" ht="15.5" x14ac:dyDescent="0.35">
      <c r="B83" s="601"/>
      <c r="C83" s="640"/>
      <c r="D83" s="641"/>
      <c r="E83" s="642"/>
      <c r="F83" s="643"/>
      <c r="G83" s="610"/>
      <c r="H83" s="610"/>
      <c r="I83" s="611"/>
      <c r="J83" s="612" t="s">
        <v>109</v>
      </c>
      <c r="K83" s="608"/>
      <c r="L83" s="644"/>
      <c r="M83" s="640"/>
      <c r="N83" s="641"/>
      <c r="O83" s="642"/>
      <c r="P83" s="643"/>
      <c r="Q83" s="610"/>
      <c r="R83" s="610"/>
      <c r="S83" s="611"/>
      <c r="T83" s="612" t="s">
        <v>109</v>
      </c>
      <c r="U83" s="608"/>
      <c r="V83" s="613"/>
      <c r="W83" s="599"/>
      <c r="X83" s="614"/>
    </row>
    <row r="84" spans="2:24" ht="15.5" x14ac:dyDescent="0.35">
      <c r="B84" s="601"/>
      <c r="C84" s="640"/>
      <c r="D84" s="641"/>
      <c r="E84" s="642"/>
      <c r="F84" s="643"/>
      <c r="G84" s="610"/>
      <c r="H84" s="610"/>
      <c r="I84" s="611"/>
      <c r="J84" s="612" t="s">
        <v>110</v>
      </c>
      <c r="K84" s="608"/>
      <c r="L84" s="644"/>
      <c r="M84" s="640"/>
      <c r="N84" s="641"/>
      <c r="O84" s="642"/>
      <c r="P84" s="643"/>
      <c r="Q84" s="610"/>
      <c r="R84" s="610"/>
      <c r="S84" s="611"/>
      <c r="T84" s="612" t="s">
        <v>110</v>
      </c>
      <c r="U84" s="608"/>
      <c r="V84" s="613"/>
      <c r="W84" s="599"/>
      <c r="X84" s="614"/>
    </row>
    <row r="85" spans="2:24" ht="16" thickBot="1" x14ac:dyDescent="0.4">
      <c r="B85" s="615"/>
      <c r="C85" s="645"/>
      <c r="D85" s="646"/>
      <c r="E85" s="647"/>
      <c r="F85" s="648"/>
      <c r="G85" s="610"/>
      <c r="H85" s="610"/>
      <c r="I85" s="611"/>
      <c r="J85" s="612" t="s">
        <v>111</v>
      </c>
      <c r="K85" s="608"/>
      <c r="L85" s="644"/>
      <c r="M85" s="645"/>
      <c r="N85" s="646"/>
      <c r="O85" s="647"/>
      <c r="P85" s="648"/>
      <c r="Q85" s="610"/>
      <c r="R85" s="610"/>
      <c r="S85" s="611"/>
      <c r="T85" s="612" t="s">
        <v>111</v>
      </c>
      <c r="U85" s="608"/>
      <c r="V85" s="613"/>
      <c r="W85" s="628"/>
      <c r="X85" s="629"/>
    </row>
    <row r="86" spans="2:24" ht="15.5" x14ac:dyDescent="0.35">
      <c r="B86" s="585"/>
      <c r="C86" s="586"/>
      <c r="D86" s="587"/>
      <c r="E86" s="588"/>
      <c r="F86" s="589"/>
      <c r="G86" s="594"/>
      <c r="H86" s="594"/>
      <c r="I86" s="595"/>
      <c r="J86" s="637" t="s">
        <v>102</v>
      </c>
      <c r="K86" s="592"/>
      <c r="L86" s="649"/>
      <c r="M86" s="586"/>
      <c r="N86" s="587"/>
      <c r="O86" s="588"/>
      <c r="P86" s="589"/>
      <c r="Q86" s="594"/>
      <c r="R86" s="594"/>
      <c r="S86" s="595"/>
      <c r="T86" s="637" t="s">
        <v>102</v>
      </c>
      <c r="U86" s="592"/>
      <c r="V86" s="638"/>
      <c r="W86" s="639" t="str">
        <f>IFERROR(IF(D86='Defaults &lt;HIDE&gt;'!$H$11,E86*F86*0.746*G86/H86*I86, 1/(1/(F86*0.746*((L86*K86^3)+(L87*K87^3)+(L88*K88^3)+(L89*K89^3)+(L90*K90^3)+(L91*K91^3)+(L92*K92^3)+(L93*K93^3)+(L94*K94^3)+(L95*K95^3))))),"")</f>
        <v/>
      </c>
      <c r="X86" s="600" t="str">
        <f>IFERROR(IF(N86='Defaults &lt;HIDE&gt;'!$H$11,O86*P86*0.746*Q86/R86*S86, 1/(1/(P86*0.746*((V86*U86^3)+(V87*U87^3)+(V88*U88^3)+(V89*U89^3)+(V90*U90^3)+(V91*U91^3)+(V92*U92^3)+(V93*U93^3)+(V94*U94^3)+(V95*U95^3))))),"")</f>
        <v/>
      </c>
    </row>
    <row r="87" spans="2:24" ht="15.5" x14ac:dyDescent="0.35">
      <c r="B87" s="601"/>
      <c r="C87" s="640"/>
      <c r="D87" s="641"/>
      <c r="E87" s="642"/>
      <c r="F87" s="643"/>
      <c r="G87" s="610"/>
      <c r="H87" s="610"/>
      <c r="I87" s="611"/>
      <c r="J87" s="612" t="s">
        <v>103</v>
      </c>
      <c r="K87" s="608"/>
      <c r="L87" s="644"/>
      <c r="M87" s="640"/>
      <c r="N87" s="641"/>
      <c r="O87" s="642"/>
      <c r="P87" s="643"/>
      <c r="Q87" s="610"/>
      <c r="R87" s="610"/>
      <c r="S87" s="611"/>
      <c r="T87" s="612" t="s">
        <v>103</v>
      </c>
      <c r="U87" s="608"/>
      <c r="V87" s="613"/>
      <c r="W87" s="599"/>
      <c r="X87" s="614"/>
    </row>
    <row r="88" spans="2:24" ht="15.5" x14ac:dyDescent="0.35">
      <c r="B88" s="601"/>
      <c r="C88" s="640"/>
      <c r="D88" s="641"/>
      <c r="E88" s="642"/>
      <c r="F88" s="643"/>
      <c r="G88" s="610"/>
      <c r="H88" s="610"/>
      <c r="I88" s="611"/>
      <c r="J88" s="612" t="s">
        <v>104</v>
      </c>
      <c r="K88" s="608"/>
      <c r="L88" s="644"/>
      <c r="M88" s="640"/>
      <c r="N88" s="641"/>
      <c r="O88" s="642"/>
      <c r="P88" s="643"/>
      <c r="Q88" s="610"/>
      <c r="R88" s="610"/>
      <c r="S88" s="611"/>
      <c r="T88" s="612" t="s">
        <v>104</v>
      </c>
      <c r="U88" s="608"/>
      <c r="V88" s="613"/>
      <c r="W88" s="599"/>
      <c r="X88" s="614"/>
    </row>
    <row r="89" spans="2:24" ht="15.5" x14ac:dyDescent="0.35">
      <c r="B89" s="601"/>
      <c r="C89" s="640"/>
      <c r="D89" s="641"/>
      <c r="E89" s="642"/>
      <c r="F89" s="643"/>
      <c r="G89" s="610"/>
      <c r="H89" s="610"/>
      <c r="I89" s="611"/>
      <c r="J89" s="612" t="s">
        <v>105</v>
      </c>
      <c r="K89" s="608"/>
      <c r="L89" s="644"/>
      <c r="M89" s="640"/>
      <c r="N89" s="641"/>
      <c r="O89" s="642"/>
      <c r="P89" s="643"/>
      <c r="Q89" s="610"/>
      <c r="R89" s="610"/>
      <c r="S89" s="611"/>
      <c r="T89" s="612" t="s">
        <v>105</v>
      </c>
      <c r="U89" s="608"/>
      <c r="V89" s="613"/>
      <c r="W89" s="599"/>
      <c r="X89" s="614"/>
    </row>
    <row r="90" spans="2:24" ht="15.5" x14ac:dyDescent="0.35">
      <c r="B90" s="601"/>
      <c r="C90" s="640"/>
      <c r="D90" s="641"/>
      <c r="E90" s="642"/>
      <c r="F90" s="643"/>
      <c r="G90" s="610"/>
      <c r="H90" s="610"/>
      <c r="I90" s="611"/>
      <c r="J90" s="612" t="s">
        <v>106</v>
      </c>
      <c r="K90" s="608"/>
      <c r="L90" s="644"/>
      <c r="M90" s="640"/>
      <c r="N90" s="641"/>
      <c r="O90" s="642"/>
      <c r="P90" s="643"/>
      <c r="Q90" s="610"/>
      <c r="R90" s="610"/>
      <c r="S90" s="611"/>
      <c r="T90" s="612" t="s">
        <v>106</v>
      </c>
      <c r="U90" s="608"/>
      <c r="V90" s="613"/>
      <c r="W90" s="599"/>
      <c r="X90" s="614"/>
    </row>
    <row r="91" spans="2:24" ht="15.5" x14ac:dyDescent="0.35">
      <c r="B91" s="601">
        <v>8</v>
      </c>
      <c r="C91" s="640"/>
      <c r="D91" s="641"/>
      <c r="E91" s="642"/>
      <c r="F91" s="643"/>
      <c r="G91" s="610"/>
      <c r="H91" s="610"/>
      <c r="I91" s="611"/>
      <c r="J91" s="612" t="s">
        <v>107</v>
      </c>
      <c r="K91" s="608"/>
      <c r="L91" s="644"/>
      <c r="M91" s="640"/>
      <c r="N91" s="641"/>
      <c r="O91" s="642"/>
      <c r="P91" s="643"/>
      <c r="Q91" s="610"/>
      <c r="R91" s="610"/>
      <c r="S91" s="611"/>
      <c r="T91" s="612" t="s">
        <v>107</v>
      </c>
      <c r="U91" s="608"/>
      <c r="V91" s="613"/>
      <c r="W91" s="599"/>
      <c r="X91" s="614"/>
    </row>
    <row r="92" spans="2:24" ht="15.5" x14ac:dyDescent="0.35">
      <c r="B92" s="601"/>
      <c r="C92" s="640"/>
      <c r="D92" s="641"/>
      <c r="E92" s="642"/>
      <c r="F92" s="643"/>
      <c r="G92" s="610"/>
      <c r="H92" s="610"/>
      <c r="I92" s="611"/>
      <c r="J92" s="612" t="s">
        <v>108</v>
      </c>
      <c r="K92" s="608"/>
      <c r="L92" s="644"/>
      <c r="M92" s="640"/>
      <c r="N92" s="641"/>
      <c r="O92" s="642"/>
      <c r="P92" s="643"/>
      <c r="Q92" s="610"/>
      <c r="R92" s="610"/>
      <c r="S92" s="611"/>
      <c r="T92" s="612" t="s">
        <v>108</v>
      </c>
      <c r="U92" s="608"/>
      <c r="V92" s="613"/>
      <c r="W92" s="599"/>
      <c r="X92" s="614"/>
    </row>
    <row r="93" spans="2:24" ht="15.5" x14ac:dyDescent="0.35">
      <c r="B93" s="601"/>
      <c r="C93" s="640"/>
      <c r="D93" s="641"/>
      <c r="E93" s="642"/>
      <c r="F93" s="643"/>
      <c r="G93" s="610"/>
      <c r="H93" s="610"/>
      <c r="I93" s="611"/>
      <c r="J93" s="612" t="s">
        <v>109</v>
      </c>
      <c r="K93" s="608"/>
      <c r="L93" s="644"/>
      <c r="M93" s="640"/>
      <c r="N93" s="641"/>
      <c r="O93" s="642"/>
      <c r="P93" s="643"/>
      <c r="Q93" s="610"/>
      <c r="R93" s="610"/>
      <c r="S93" s="611"/>
      <c r="T93" s="612" t="s">
        <v>109</v>
      </c>
      <c r="U93" s="608"/>
      <c r="V93" s="613"/>
      <c r="W93" s="599"/>
      <c r="X93" s="614"/>
    </row>
    <row r="94" spans="2:24" ht="15.5" x14ac:dyDescent="0.35">
      <c r="B94" s="601"/>
      <c r="C94" s="640"/>
      <c r="D94" s="641"/>
      <c r="E94" s="642"/>
      <c r="F94" s="643"/>
      <c r="G94" s="610"/>
      <c r="H94" s="610"/>
      <c r="I94" s="611"/>
      <c r="J94" s="612" t="s">
        <v>110</v>
      </c>
      <c r="K94" s="608"/>
      <c r="L94" s="644"/>
      <c r="M94" s="640"/>
      <c r="N94" s="641"/>
      <c r="O94" s="642"/>
      <c r="P94" s="643"/>
      <c r="Q94" s="610"/>
      <c r="R94" s="610"/>
      <c r="S94" s="611"/>
      <c r="T94" s="612" t="s">
        <v>110</v>
      </c>
      <c r="U94" s="608"/>
      <c r="V94" s="613"/>
      <c r="W94" s="599"/>
      <c r="X94" s="614"/>
    </row>
    <row r="95" spans="2:24" ht="16" thickBot="1" x14ac:dyDescent="0.4">
      <c r="B95" s="615"/>
      <c r="C95" s="645"/>
      <c r="D95" s="646"/>
      <c r="E95" s="647"/>
      <c r="F95" s="648"/>
      <c r="G95" s="610"/>
      <c r="H95" s="610"/>
      <c r="I95" s="611"/>
      <c r="J95" s="612" t="s">
        <v>111</v>
      </c>
      <c r="K95" s="608"/>
      <c r="L95" s="644"/>
      <c r="M95" s="645"/>
      <c r="N95" s="646"/>
      <c r="O95" s="647"/>
      <c r="P95" s="648"/>
      <c r="Q95" s="610"/>
      <c r="R95" s="610"/>
      <c r="S95" s="611"/>
      <c r="T95" s="612" t="s">
        <v>111</v>
      </c>
      <c r="U95" s="608"/>
      <c r="V95" s="613"/>
      <c r="W95" s="628"/>
      <c r="X95" s="629"/>
    </row>
    <row r="96" spans="2:24" ht="15.5" x14ac:dyDescent="0.35">
      <c r="B96" s="585"/>
      <c r="C96" s="586"/>
      <c r="D96" s="587"/>
      <c r="E96" s="588"/>
      <c r="F96" s="589"/>
      <c r="G96" s="594"/>
      <c r="H96" s="594"/>
      <c r="I96" s="595"/>
      <c r="J96" s="637" t="s">
        <v>102</v>
      </c>
      <c r="K96" s="592"/>
      <c r="L96" s="649"/>
      <c r="M96" s="586"/>
      <c r="N96" s="587"/>
      <c r="O96" s="588"/>
      <c r="P96" s="589"/>
      <c r="Q96" s="594"/>
      <c r="R96" s="594"/>
      <c r="S96" s="595"/>
      <c r="T96" s="637" t="s">
        <v>102</v>
      </c>
      <c r="U96" s="592"/>
      <c r="V96" s="638"/>
      <c r="W96" s="639" t="str">
        <f>IFERROR(IF(D96='Defaults &lt;HIDE&gt;'!$H$11,E96*F96*0.746*G96/H96*I96, 1/(1/(F96*0.746*((L96*K96^3)+(L97*K97^3)+(L98*K98^3)+(L99*K99^3)+(L100*K100^3)+(L101*K101^3)+(L102*K102^3)+(L103*K103^3)+(L104*K104^3)+(L105*K105^3))))),"")</f>
        <v/>
      </c>
      <c r="X96" s="600" t="str">
        <f>IFERROR(IF(N96='Defaults &lt;HIDE&gt;'!$H$11,O96*P96*0.746*Q96/R96*S96, 1/(1/(P96*0.746*((V96*U96^3)+(V97*U97^3)+(V98*U98^3)+(V99*U99^3)+(V100*U100^3)+(V101*U101^3)+(V102*U102^3)+(V103*U103^3)+(V104*U104^3)+(V105*U105^3))))),"")</f>
        <v/>
      </c>
    </row>
    <row r="97" spans="2:24" ht="15.5" x14ac:dyDescent="0.35">
      <c r="B97" s="601"/>
      <c r="C97" s="640"/>
      <c r="D97" s="641"/>
      <c r="E97" s="642"/>
      <c r="F97" s="643"/>
      <c r="G97" s="610"/>
      <c r="H97" s="610"/>
      <c r="I97" s="611"/>
      <c r="J97" s="612" t="s">
        <v>103</v>
      </c>
      <c r="K97" s="608"/>
      <c r="L97" s="644"/>
      <c r="M97" s="640"/>
      <c r="N97" s="641"/>
      <c r="O97" s="642"/>
      <c r="P97" s="643"/>
      <c r="Q97" s="610"/>
      <c r="R97" s="610"/>
      <c r="S97" s="611"/>
      <c r="T97" s="612" t="s">
        <v>103</v>
      </c>
      <c r="U97" s="608"/>
      <c r="V97" s="613"/>
      <c r="W97" s="599"/>
      <c r="X97" s="614"/>
    </row>
    <row r="98" spans="2:24" ht="15.5" x14ac:dyDescent="0.35">
      <c r="B98" s="601"/>
      <c r="C98" s="640"/>
      <c r="D98" s="641"/>
      <c r="E98" s="642"/>
      <c r="F98" s="643"/>
      <c r="G98" s="610"/>
      <c r="H98" s="610"/>
      <c r="I98" s="611"/>
      <c r="J98" s="612" t="s">
        <v>104</v>
      </c>
      <c r="K98" s="608"/>
      <c r="L98" s="644"/>
      <c r="M98" s="640"/>
      <c r="N98" s="641"/>
      <c r="O98" s="642"/>
      <c r="P98" s="643"/>
      <c r="Q98" s="610"/>
      <c r="R98" s="610"/>
      <c r="S98" s="611"/>
      <c r="T98" s="612" t="s">
        <v>104</v>
      </c>
      <c r="U98" s="608"/>
      <c r="V98" s="613"/>
      <c r="W98" s="599"/>
      <c r="X98" s="614"/>
    </row>
    <row r="99" spans="2:24" ht="15.5" x14ac:dyDescent="0.35">
      <c r="B99" s="601"/>
      <c r="C99" s="640"/>
      <c r="D99" s="641"/>
      <c r="E99" s="642"/>
      <c r="F99" s="643"/>
      <c r="G99" s="610"/>
      <c r="H99" s="610"/>
      <c r="I99" s="611"/>
      <c r="J99" s="612" t="s">
        <v>105</v>
      </c>
      <c r="K99" s="608"/>
      <c r="L99" s="644"/>
      <c r="M99" s="640"/>
      <c r="N99" s="641"/>
      <c r="O99" s="642"/>
      <c r="P99" s="643"/>
      <c r="Q99" s="610"/>
      <c r="R99" s="610"/>
      <c r="S99" s="611"/>
      <c r="T99" s="612" t="s">
        <v>105</v>
      </c>
      <c r="U99" s="608"/>
      <c r="V99" s="613"/>
      <c r="W99" s="599"/>
      <c r="X99" s="614"/>
    </row>
    <row r="100" spans="2:24" ht="15.5" x14ac:dyDescent="0.35">
      <c r="B100" s="601"/>
      <c r="C100" s="640"/>
      <c r="D100" s="641"/>
      <c r="E100" s="642"/>
      <c r="F100" s="643"/>
      <c r="G100" s="610"/>
      <c r="H100" s="610"/>
      <c r="I100" s="611"/>
      <c r="J100" s="612" t="s">
        <v>106</v>
      </c>
      <c r="K100" s="608"/>
      <c r="L100" s="644"/>
      <c r="M100" s="640"/>
      <c r="N100" s="641"/>
      <c r="O100" s="642"/>
      <c r="P100" s="643"/>
      <c r="Q100" s="610"/>
      <c r="R100" s="610"/>
      <c r="S100" s="611"/>
      <c r="T100" s="612" t="s">
        <v>106</v>
      </c>
      <c r="U100" s="608"/>
      <c r="V100" s="613"/>
      <c r="W100" s="599"/>
      <c r="X100" s="614"/>
    </row>
    <row r="101" spans="2:24" ht="15.5" x14ac:dyDescent="0.35">
      <c r="B101" s="601">
        <v>9</v>
      </c>
      <c r="C101" s="640"/>
      <c r="D101" s="641"/>
      <c r="E101" s="642"/>
      <c r="F101" s="643"/>
      <c r="G101" s="610"/>
      <c r="H101" s="610"/>
      <c r="I101" s="611"/>
      <c r="J101" s="612" t="s">
        <v>107</v>
      </c>
      <c r="K101" s="608"/>
      <c r="L101" s="644"/>
      <c r="M101" s="640"/>
      <c r="N101" s="641"/>
      <c r="O101" s="642"/>
      <c r="P101" s="643"/>
      <c r="Q101" s="610"/>
      <c r="R101" s="610"/>
      <c r="S101" s="611"/>
      <c r="T101" s="612" t="s">
        <v>107</v>
      </c>
      <c r="U101" s="608"/>
      <c r="V101" s="613"/>
      <c r="W101" s="599"/>
      <c r="X101" s="614"/>
    </row>
    <row r="102" spans="2:24" ht="15.5" x14ac:dyDescent="0.35">
      <c r="B102" s="601"/>
      <c r="C102" s="640"/>
      <c r="D102" s="641"/>
      <c r="E102" s="642"/>
      <c r="F102" s="643"/>
      <c r="G102" s="610"/>
      <c r="H102" s="610"/>
      <c r="I102" s="611"/>
      <c r="J102" s="612" t="s">
        <v>108</v>
      </c>
      <c r="K102" s="608"/>
      <c r="L102" s="644"/>
      <c r="M102" s="640"/>
      <c r="N102" s="641"/>
      <c r="O102" s="642"/>
      <c r="P102" s="643"/>
      <c r="Q102" s="610"/>
      <c r="R102" s="610"/>
      <c r="S102" s="611"/>
      <c r="T102" s="612" t="s">
        <v>108</v>
      </c>
      <c r="U102" s="608"/>
      <c r="V102" s="613"/>
      <c r="W102" s="599"/>
      <c r="X102" s="614"/>
    </row>
    <row r="103" spans="2:24" ht="15.5" x14ac:dyDescent="0.35">
      <c r="B103" s="601"/>
      <c r="C103" s="640"/>
      <c r="D103" s="641"/>
      <c r="E103" s="642"/>
      <c r="F103" s="643"/>
      <c r="G103" s="610"/>
      <c r="H103" s="610"/>
      <c r="I103" s="611"/>
      <c r="J103" s="612" t="s">
        <v>109</v>
      </c>
      <c r="K103" s="608"/>
      <c r="L103" s="644"/>
      <c r="M103" s="640"/>
      <c r="N103" s="641"/>
      <c r="O103" s="642"/>
      <c r="P103" s="643"/>
      <c r="Q103" s="610"/>
      <c r="R103" s="610"/>
      <c r="S103" s="611"/>
      <c r="T103" s="612" t="s">
        <v>109</v>
      </c>
      <c r="U103" s="608"/>
      <c r="V103" s="613"/>
      <c r="W103" s="599"/>
      <c r="X103" s="614"/>
    </row>
    <row r="104" spans="2:24" ht="15.5" x14ac:dyDescent="0.35">
      <c r="B104" s="601"/>
      <c r="C104" s="640"/>
      <c r="D104" s="641"/>
      <c r="E104" s="642"/>
      <c r="F104" s="643"/>
      <c r="G104" s="610"/>
      <c r="H104" s="610"/>
      <c r="I104" s="611"/>
      <c r="J104" s="612" t="s">
        <v>110</v>
      </c>
      <c r="K104" s="608"/>
      <c r="L104" s="644"/>
      <c r="M104" s="640"/>
      <c r="N104" s="641"/>
      <c r="O104" s="642"/>
      <c r="P104" s="643"/>
      <c r="Q104" s="610"/>
      <c r="R104" s="610"/>
      <c r="S104" s="611"/>
      <c r="T104" s="612" t="s">
        <v>110</v>
      </c>
      <c r="U104" s="608"/>
      <c r="V104" s="613"/>
      <c r="W104" s="599"/>
      <c r="X104" s="614"/>
    </row>
    <row r="105" spans="2:24" ht="16" thickBot="1" x14ac:dyDescent="0.4">
      <c r="B105" s="615"/>
      <c r="C105" s="645"/>
      <c r="D105" s="646"/>
      <c r="E105" s="647"/>
      <c r="F105" s="648"/>
      <c r="G105" s="610"/>
      <c r="H105" s="610"/>
      <c r="I105" s="611"/>
      <c r="J105" s="612" t="s">
        <v>111</v>
      </c>
      <c r="K105" s="608"/>
      <c r="L105" s="644"/>
      <c r="M105" s="645"/>
      <c r="N105" s="646"/>
      <c r="O105" s="647"/>
      <c r="P105" s="648"/>
      <c r="Q105" s="610"/>
      <c r="R105" s="610"/>
      <c r="S105" s="611"/>
      <c r="T105" s="612" t="s">
        <v>111</v>
      </c>
      <c r="U105" s="608"/>
      <c r="V105" s="613"/>
      <c r="W105" s="628"/>
      <c r="X105" s="629"/>
    </row>
    <row r="106" spans="2:24" ht="15.5" x14ac:dyDescent="0.35">
      <c r="B106" s="585"/>
      <c r="C106" s="586"/>
      <c r="D106" s="587"/>
      <c r="E106" s="588"/>
      <c r="F106" s="589"/>
      <c r="G106" s="594"/>
      <c r="H106" s="594"/>
      <c r="I106" s="595"/>
      <c r="J106" s="637" t="s">
        <v>102</v>
      </c>
      <c r="K106" s="592"/>
      <c r="L106" s="649"/>
      <c r="M106" s="586"/>
      <c r="N106" s="587"/>
      <c r="O106" s="588"/>
      <c r="P106" s="589"/>
      <c r="Q106" s="594"/>
      <c r="R106" s="594"/>
      <c r="S106" s="595"/>
      <c r="T106" s="637" t="s">
        <v>102</v>
      </c>
      <c r="U106" s="592"/>
      <c r="V106" s="638"/>
      <c r="W106" s="639" t="str">
        <f>IFERROR(IF(D106='Defaults &lt;HIDE&gt;'!$H$11,E106*F106*0.746*G106/H106*I106, 1/(1/(F106*0.746*((L106*K106^3)+(L107*K107^3)+(L108*K108^3)+(L109*K109^3)+(L110*K110^3)+(L111*K111^3)+(L112*K112^3)+(L113*K113^3)+(L114*K114^3)+(L115*K115^3))))),"")</f>
        <v/>
      </c>
      <c r="X106" s="600" t="str">
        <f>IFERROR(IF(N106='Defaults &lt;HIDE&gt;'!$H$11,O106*P106*0.746*Q106/R106*S106, 1/(1/(P106*0.746*((V106*U106^3)+(V107*U107^3)+(V108*U108^3)+(V109*U109^3)+(V110*U110^3)+(V111*U111^3)+(V112*U112^3)+(V113*U113^3)+(V114*U114^3)+(V115*U115^3))))),"")</f>
        <v/>
      </c>
    </row>
    <row r="107" spans="2:24" ht="15.5" x14ac:dyDescent="0.35">
      <c r="B107" s="601"/>
      <c r="C107" s="640"/>
      <c r="D107" s="641"/>
      <c r="E107" s="642"/>
      <c r="F107" s="643"/>
      <c r="G107" s="610"/>
      <c r="H107" s="610"/>
      <c r="I107" s="611"/>
      <c r="J107" s="612" t="s">
        <v>103</v>
      </c>
      <c r="K107" s="608"/>
      <c r="L107" s="644"/>
      <c r="M107" s="640"/>
      <c r="N107" s="641"/>
      <c r="O107" s="642"/>
      <c r="P107" s="643"/>
      <c r="Q107" s="610"/>
      <c r="R107" s="610"/>
      <c r="S107" s="611"/>
      <c r="T107" s="612" t="s">
        <v>103</v>
      </c>
      <c r="U107" s="608"/>
      <c r="V107" s="613"/>
      <c r="W107" s="599"/>
      <c r="X107" s="614"/>
    </row>
    <row r="108" spans="2:24" ht="15.5" x14ac:dyDescent="0.35">
      <c r="B108" s="601"/>
      <c r="C108" s="640"/>
      <c r="D108" s="641"/>
      <c r="E108" s="642"/>
      <c r="F108" s="643"/>
      <c r="G108" s="610"/>
      <c r="H108" s="610"/>
      <c r="I108" s="611"/>
      <c r="J108" s="612" t="s">
        <v>104</v>
      </c>
      <c r="K108" s="608"/>
      <c r="L108" s="644"/>
      <c r="M108" s="640"/>
      <c r="N108" s="641"/>
      <c r="O108" s="642"/>
      <c r="P108" s="643"/>
      <c r="Q108" s="610"/>
      <c r="R108" s="610"/>
      <c r="S108" s="611"/>
      <c r="T108" s="612" t="s">
        <v>104</v>
      </c>
      <c r="U108" s="608"/>
      <c r="V108" s="613"/>
      <c r="W108" s="599"/>
      <c r="X108" s="614"/>
    </row>
    <row r="109" spans="2:24" ht="15.5" x14ac:dyDescent="0.35">
      <c r="B109" s="601"/>
      <c r="C109" s="640"/>
      <c r="D109" s="641"/>
      <c r="E109" s="642"/>
      <c r="F109" s="643"/>
      <c r="G109" s="610"/>
      <c r="H109" s="610"/>
      <c r="I109" s="611"/>
      <c r="J109" s="612" t="s">
        <v>105</v>
      </c>
      <c r="K109" s="608"/>
      <c r="L109" s="644"/>
      <c r="M109" s="640"/>
      <c r="N109" s="641"/>
      <c r="O109" s="642"/>
      <c r="P109" s="643"/>
      <c r="Q109" s="610"/>
      <c r="R109" s="610"/>
      <c r="S109" s="611"/>
      <c r="T109" s="612" t="s">
        <v>105</v>
      </c>
      <c r="U109" s="608"/>
      <c r="V109" s="613"/>
      <c r="W109" s="599"/>
      <c r="X109" s="614"/>
    </row>
    <row r="110" spans="2:24" ht="15.5" x14ac:dyDescent="0.35">
      <c r="B110" s="601"/>
      <c r="C110" s="640"/>
      <c r="D110" s="641"/>
      <c r="E110" s="642"/>
      <c r="F110" s="643"/>
      <c r="G110" s="610"/>
      <c r="H110" s="610"/>
      <c r="I110" s="611"/>
      <c r="J110" s="612" t="s">
        <v>106</v>
      </c>
      <c r="K110" s="608"/>
      <c r="L110" s="644"/>
      <c r="M110" s="640"/>
      <c r="N110" s="641"/>
      <c r="O110" s="642"/>
      <c r="P110" s="643"/>
      <c r="Q110" s="610"/>
      <c r="R110" s="610"/>
      <c r="S110" s="611"/>
      <c r="T110" s="612" t="s">
        <v>106</v>
      </c>
      <c r="U110" s="608"/>
      <c r="V110" s="613"/>
      <c r="W110" s="599"/>
      <c r="X110" s="614"/>
    </row>
    <row r="111" spans="2:24" ht="15.5" x14ac:dyDescent="0.35">
      <c r="B111" s="601">
        <v>10</v>
      </c>
      <c r="C111" s="640"/>
      <c r="D111" s="641"/>
      <c r="E111" s="642"/>
      <c r="F111" s="643"/>
      <c r="G111" s="610"/>
      <c r="H111" s="610"/>
      <c r="I111" s="611"/>
      <c r="J111" s="612" t="s">
        <v>107</v>
      </c>
      <c r="K111" s="608"/>
      <c r="L111" s="644"/>
      <c r="M111" s="640"/>
      <c r="N111" s="641"/>
      <c r="O111" s="642"/>
      <c r="P111" s="643"/>
      <c r="Q111" s="610"/>
      <c r="R111" s="610"/>
      <c r="S111" s="611"/>
      <c r="T111" s="612" t="s">
        <v>107</v>
      </c>
      <c r="U111" s="608"/>
      <c r="V111" s="613"/>
      <c r="W111" s="599"/>
      <c r="X111" s="614"/>
    </row>
    <row r="112" spans="2:24" ht="15.5" x14ac:dyDescent="0.35">
      <c r="B112" s="601"/>
      <c r="C112" s="640"/>
      <c r="D112" s="641"/>
      <c r="E112" s="642"/>
      <c r="F112" s="643"/>
      <c r="G112" s="610"/>
      <c r="H112" s="610"/>
      <c r="I112" s="611"/>
      <c r="J112" s="612" t="s">
        <v>108</v>
      </c>
      <c r="K112" s="608"/>
      <c r="L112" s="644"/>
      <c r="M112" s="640"/>
      <c r="N112" s="641"/>
      <c r="O112" s="642"/>
      <c r="P112" s="643"/>
      <c r="Q112" s="610"/>
      <c r="R112" s="610"/>
      <c r="S112" s="611"/>
      <c r="T112" s="612" t="s">
        <v>108</v>
      </c>
      <c r="U112" s="608"/>
      <c r="V112" s="613"/>
      <c r="W112" s="599"/>
      <c r="X112" s="614"/>
    </row>
    <row r="113" spans="2:24" ht="15.5" x14ac:dyDescent="0.35">
      <c r="B113" s="601"/>
      <c r="C113" s="640"/>
      <c r="D113" s="641"/>
      <c r="E113" s="642"/>
      <c r="F113" s="643"/>
      <c r="G113" s="610"/>
      <c r="H113" s="610"/>
      <c r="I113" s="611"/>
      <c r="J113" s="612" t="s">
        <v>109</v>
      </c>
      <c r="K113" s="608"/>
      <c r="L113" s="644"/>
      <c r="M113" s="640"/>
      <c r="N113" s="641"/>
      <c r="O113" s="642"/>
      <c r="P113" s="643"/>
      <c r="Q113" s="610"/>
      <c r="R113" s="610"/>
      <c r="S113" s="611"/>
      <c r="T113" s="612" t="s">
        <v>109</v>
      </c>
      <c r="U113" s="608"/>
      <c r="V113" s="613"/>
      <c r="W113" s="599"/>
      <c r="X113" s="614"/>
    </row>
    <row r="114" spans="2:24" ht="15.5" x14ac:dyDescent="0.35">
      <c r="B114" s="601"/>
      <c r="C114" s="640"/>
      <c r="D114" s="641"/>
      <c r="E114" s="642"/>
      <c r="F114" s="643"/>
      <c r="G114" s="610"/>
      <c r="H114" s="610"/>
      <c r="I114" s="611"/>
      <c r="J114" s="612" t="s">
        <v>110</v>
      </c>
      <c r="K114" s="608"/>
      <c r="L114" s="644"/>
      <c r="M114" s="640"/>
      <c r="N114" s="641"/>
      <c r="O114" s="642"/>
      <c r="P114" s="643"/>
      <c r="Q114" s="610"/>
      <c r="R114" s="610"/>
      <c r="S114" s="611"/>
      <c r="T114" s="612" t="s">
        <v>110</v>
      </c>
      <c r="U114" s="608"/>
      <c r="V114" s="613"/>
      <c r="W114" s="599"/>
      <c r="X114" s="614"/>
    </row>
    <row r="115" spans="2:24" ht="16" thickBot="1" x14ac:dyDescent="0.4">
      <c r="B115" s="615"/>
      <c r="C115" s="650"/>
      <c r="D115" s="651"/>
      <c r="E115" s="652"/>
      <c r="F115" s="653"/>
      <c r="G115" s="654"/>
      <c r="H115" s="654"/>
      <c r="I115" s="655"/>
      <c r="J115" s="656" t="s">
        <v>111</v>
      </c>
      <c r="K115" s="622"/>
      <c r="L115" s="657"/>
      <c r="M115" s="650"/>
      <c r="N115" s="651"/>
      <c r="O115" s="652"/>
      <c r="P115" s="653"/>
      <c r="Q115" s="654"/>
      <c r="R115" s="654"/>
      <c r="S115" s="655"/>
      <c r="T115" s="656" t="s">
        <v>111</v>
      </c>
      <c r="U115" s="622"/>
      <c r="V115" s="658"/>
      <c r="W115" s="659"/>
      <c r="X115" s="629"/>
    </row>
    <row r="116" spans="2:24" ht="15.5" hidden="1" x14ac:dyDescent="0.35">
      <c r="B116" s="585"/>
      <c r="C116" s="586"/>
      <c r="D116" s="587"/>
      <c r="E116" s="588"/>
      <c r="F116" s="589"/>
      <c r="G116" s="594"/>
      <c r="H116" s="594"/>
      <c r="I116" s="595"/>
      <c r="J116" s="637" t="s">
        <v>102</v>
      </c>
      <c r="K116" s="592"/>
      <c r="L116" s="649"/>
      <c r="M116" s="586"/>
      <c r="N116" s="587"/>
      <c r="O116" s="588"/>
      <c r="P116" s="589"/>
      <c r="Q116" s="594"/>
      <c r="R116" s="594"/>
      <c r="S116" s="595"/>
      <c r="T116" s="637" t="s">
        <v>102</v>
      </c>
      <c r="U116" s="592"/>
      <c r="V116" s="638"/>
      <c r="W116" s="639" t="str">
        <f>IFERROR(IF(D116='Defaults &lt;HIDE&gt;'!$H$11,E116*F116*0.746*G116/H116*I116, 1/(1/(F116*0.746*((L116*K116^3)+(L117*K117^3)+(L118*K118^3)+(L119*K119^3)+(L120*K120^3)+(L121*K121^3)+(L122*K122^3)+(L123*K123^3)+(L124*K124^3)+(L125*K125^3))))),"")</f>
        <v/>
      </c>
      <c r="X116" s="600" t="str">
        <f>IFERROR(IF(N116='Defaults &lt;HIDE&gt;'!$H$11,O116*P116*0.746*Q116/R116*S116, 1/(1/(P116*0.746*((V116*U116^3)+(V117*U117^3)+(V118*U118^3)+(V119*U119^3)+(V120*U120^3)+(V121*U121^3)+(V122*U122^3)+(V123*U123^3)+(V124*U124^3)+(V125*U125^3))))),"")</f>
        <v/>
      </c>
    </row>
    <row r="117" spans="2:24" ht="15.5" hidden="1" x14ac:dyDescent="0.35">
      <c r="B117" s="601"/>
      <c r="C117" s="640"/>
      <c r="D117" s="641"/>
      <c r="E117" s="642"/>
      <c r="F117" s="643"/>
      <c r="G117" s="610"/>
      <c r="H117" s="610"/>
      <c r="I117" s="611"/>
      <c r="J117" s="612" t="s">
        <v>103</v>
      </c>
      <c r="K117" s="608"/>
      <c r="L117" s="644"/>
      <c r="M117" s="640"/>
      <c r="N117" s="641"/>
      <c r="O117" s="642"/>
      <c r="P117" s="643"/>
      <c r="Q117" s="610"/>
      <c r="R117" s="610"/>
      <c r="S117" s="611"/>
      <c r="T117" s="612" t="s">
        <v>103</v>
      </c>
      <c r="U117" s="608"/>
      <c r="V117" s="613"/>
      <c r="W117" s="599"/>
      <c r="X117" s="614"/>
    </row>
    <row r="118" spans="2:24" ht="15.5" hidden="1" x14ac:dyDescent="0.35">
      <c r="B118" s="601"/>
      <c r="C118" s="640"/>
      <c r="D118" s="641"/>
      <c r="E118" s="642"/>
      <c r="F118" s="643"/>
      <c r="G118" s="610"/>
      <c r="H118" s="610"/>
      <c r="I118" s="611"/>
      <c r="J118" s="612" t="s">
        <v>104</v>
      </c>
      <c r="K118" s="608"/>
      <c r="L118" s="644"/>
      <c r="M118" s="640"/>
      <c r="N118" s="641"/>
      <c r="O118" s="642"/>
      <c r="P118" s="643"/>
      <c r="Q118" s="610"/>
      <c r="R118" s="610"/>
      <c r="S118" s="611"/>
      <c r="T118" s="612" t="s">
        <v>104</v>
      </c>
      <c r="U118" s="608"/>
      <c r="V118" s="613"/>
      <c r="W118" s="599"/>
      <c r="X118" s="614"/>
    </row>
    <row r="119" spans="2:24" ht="15.5" hidden="1" x14ac:dyDescent="0.35">
      <c r="B119" s="601"/>
      <c r="C119" s="640"/>
      <c r="D119" s="641"/>
      <c r="E119" s="642"/>
      <c r="F119" s="643"/>
      <c r="G119" s="610"/>
      <c r="H119" s="610"/>
      <c r="I119" s="611"/>
      <c r="J119" s="612" t="s">
        <v>105</v>
      </c>
      <c r="K119" s="608"/>
      <c r="L119" s="644"/>
      <c r="M119" s="640"/>
      <c r="N119" s="641"/>
      <c r="O119" s="642"/>
      <c r="P119" s="643"/>
      <c r="Q119" s="610"/>
      <c r="R119" s="610"/>
      <c r="S119" s="611"/>
      <c r="T119" s="612" t="s">
        <v>105</v>
      </c>
      <c r="U119" s="608"/>
      <c r="V119" s="613"/>
      <c r="W119" s="599"/>
      <c r="X119" s="614"/>
    </row>
    <row r="120" spans="2:24" ht="15.5" hidden="1" x14ac:dyDescent="0.35">
      <c r="B120" s="601"/>
      <c r="C120" s="640"/>
      <c r="D120" s="641"/>
      <c r="E120" s="642"/>
      <c r="F120" s="643"/>
      <c r="G120" s="610"/>
      <c r="H120" s="610"/>
      <c r="I120" s="611"/>
      <c r="J120" s="612" t="s">
        <v>106</v>
      </c>
      <c r="K120" s="608"/>
      <c r="L120" s="644"/>
      <c r="M120" s="640"/>
      <c r="N120" s="641"/>
      <c r="O120" s="642"/>
      <c r="P120" s="643"/>
      <c r="Q120" s="610"/>
      <c r="R120" s="610"/>
      <c r="S120" s="611"/>
      <c r="T120" s="612" t="s">
        <v>106</v>
      </c>
      <c r="U120" s="608"/>
      <c r="V120" s="613"/>
      <c r="W120" s="599"/>
      <c r="X120" s="614"/>
    </row>
    <row r="121" spans="2:24" ht="15.5" hidden="1" x14ac:dyDescent="0.35">
      <c r="B121" s="601">
        <v>11</v>
      </c>
      <c r="C121" s="640"/>
      <c r="D121" s="641"/>
      <c r="E121" s="642"/>
      <c r="F121" s="643"/>
      <c r="G121" s="610"/>
      <c r="H121" s="610"/>
      <c r="I121" s="611"/>
      <c r="J121" s="612" t="s">
        <v>107</v>
      </c>
      <c r="K121" s="608"/>
      <c r="L121" s="644"/>
      <c r="M121" s="640"/>
      <c r="N121" s="641"/>
      <c r="O121" s="642"/>
      <c r="P121" s="643"/>
      <c r="Q121" s="610"/>
      <c r="R121" s="610"/>
      <c r="S121" s="611"/>
      <c r="T121" s="612" t="s">
        <v>107</v>
      </c>
      <c r="U121" s="608"/>
      <c r="V121" s="613"/>
      <c r="W121" s="599"/>
      <c r="X121" s="614"/>
    </row>
    <row r="122" spans="2:24" ht="15.5" hidden="1" x14ac:dyDescent="0.35">
      <c r="B122" s="601"/>
      <c r="C122" s="640"/>
      <c r="D122" s="641"/>
      <c r="E122" s="642"/>
      <c r="F122" s="643"/>
      <c r="G122" s="610"/>
      <c r="H122" s="610"/>
      <c r="I122" s="611"/>
      <c r="J122" s="612" t="s">
        <v>108</v>
      </c>
      <c r="K122" s="608"/>
      <c r="L122" s="644"/>
      <c r="M122" s="640"/>
      <c r="N122" s="641"/>
      <c r="O122" s="642"/>
      <c r="P122" s="643"/>
      <c r="Q122" s="610"/>
      <c r="R122" s="610"/>
      <c r="S122" s="611"/>
      <c r="T122" s="612" t="s">
        <v>108</v>
      </c>
      <c r="U122" s="608"/>
      <c r="V122" s="613"/>
      <c r="W122" s="599"/>
      <c r="X122" s="614"/>
    </row>
    <row r="123" spans="2:24" ht="15.5" hidden="1" x14ac:dyDescent="0.35">
      <c r="B123" s="601"/>
      <c r="C123" s="640"/>
      <c r="D123" s="641"/>
      <c r="E123" s="642"/>
      <c r="F123" s="643"/>
      <c r="G123" s="610"/>
      <c r="H123" s="610"/>
      <c r="I123" s="611"/>
      <c r="J123" s="612" t="s">
        <v>109</v>
      </c>
      <c r="K123" s="608"/>
      <c r="L123" s="644"/>
      <c r="M123" s="640"/>
      <c r="N123" s="641"/>
      <c r="O123" s="642"/>
      <c r="P123" s="643"/>
      <c r="Q123" s="610"/>
      <c r="R123" s="610"/>
      <c r="S123" s="611"/>
      <c r="T123" s="612" t="s">
        <v>109</v>
      </c>
      <c r="U123" s="608"/>
      <c r="V123" s="613"/>
      <c r="W123" s="599"/>
      <c r="X123" s="614"/>
    </row>
    <row r="124" spans="2:24" ht="15.5" hidden="1" x14ac:dyDescent="0.35">
      <c r="B124" s="601"/>
      <c r="C124" s="640"/>
      <c r="D124" s="641"/>
      <c r="E124" s="642"/>
      <c r="F124" s="643"/>
      <c r="G124" s="610"/>
      <c r="H124" s="610"/>
      <c r="I124" s="611"/>
      <c r="J124" s="612" t="s">
        <v>110</v>
      </c>
      <c r="K124" s="608"/>
      <c r="L124" s="644"/>
      <c r="M124" s="640"/>
      <c r="N124" s="641"/>
      <c r="O124" s="642"/>
      <c r="P124" s="643"/>
      <c r="Q124" s="610"/>
      <c r="R124" s="610"/>
      <c r="S124" s="611"/>
      <c r="T124" s="612" t="s">
        <v>110</v>
      </c>
      <c r="U124" s="608"/>
      <c r="V124" s="613"/>
      <c r="W124" s="599"/>
      <c r="X124" s="614"/>
    </row>
    <row r="125" spans="2:24" ht="16" hidden="1" thickBot="1" x14ac:dyDescent="0.4">
      <c r="B125" s="615"/>
      <c r="C125" s="650"/>
      <c r="D125" s="651"/>
      <c r="E125" s="652"/>
      <c r="F125" s="653"/>
      <c r="G125" s="654"/>
      <c r="H125" s="654"/>
      <c r="I125" s="655"/>
      <c r="J125" s="656" t="s">
        <v>111</v>
      </c>
      <c r="K125" s="622"/>
      <c r="L125" s="657"/>
      <c r="M125" s="650"/>
      <c r="N125" s="651"/>
      <c r="O125" s="652"/>
      <c r="P125" s="653"/>
      <c r="Q125" s="654"/>
      <c r="R125" s="654"/>
      <c r="S125" s="655"/>
      <c r="T125" s="656" t="s">
        <v>111</v>
      </c>
      <c r="U125" s="622"/>
      <c r="V125" s="658"/>
      <c r="W125" s="659"/>
      <c r="X125" s="629"/>
    </row>
    <row r="126" spans="2:24" ht="15.5" hidden="1" x14ac:dyDescent="0.35">
      <c r="B126" s="585"/>
      <c r="C126" s="586"/>
      <c r="D126" s="587"/>
      <c r="E126" s="588"/>
      <c r="F126" s="589"/>
      <c r="G126" s="594"/>
      <c r="H126" s="594"/>
      <c r="I126" s="595"/>
      <c r="J126" s="637" t="s">
        <v>102</v>
      </c>
      <c r="K126" s="592"/>
      <c r="L126" s="649"/>
      <c r="M126" s="586"/>
      <c r="N126" s="587"/>
      <c r="O126" s="588"/>
      <c r="P126" s="589"/>
      <c r="Q126" s="594"/>
      <c r="R126" s="594"/>
      <c r="S126" s="595"/>
      <c r="T126" s="637" t="s">
        <v>102</v>
      </c>
      <c r="U126" s="592"/>
      <c r="V126" s="638"/>
      <c r="W126" s="639" t="str">
        <f>IFERROR(IF(D126='Defaults &lt;HIDE&gt;'!$H$11,E126*F126*0.746*G126/H126*I126, 1/(1/(F126*0.746*((L126*K126^3)+(L127*K127^3)+(L128*K128^3)+(L129*K129^3)+(L130*K130^3)+(L131*K131^3)+(L132*K132^3)+(L133*K133^3)+(L134*K134^3)+(L135*K135^3))))),"")</f>
        <v/>
      </c>
      <c r="X126" s="600" t="str">
        <f>IFERROR(IF(N126='Defaults &lt;HIDE&gt;'!$H$11,O126*P126*0.746*Q126/R126*S126, 1/(1/(P126*0.746*((V126*U126^3)+(V127*U127^3)+(V128*U128^3)+(V129*U129^3)+(V130*U130^3)+(V131*U131^3)+(V132*U132^3)+(V133*U133^3)+(V134*U134^3)+(V135*U135^3))))),"")</f>
        <v/>
      </c>
    </row>
    <row r="127" spans="2:24" ht="15.5" hidden="1" x14ac:dyDescent="0.35">
      <c r="B127" s="601"/>
      <c r="C127" s="640"/>
      <c r="D127" s="641"/>
      <c r="E127" s="642"/>
      <c r="F127" s="643"/>
      <c r="G127" s="610"/>
      <c r="H127" s="610"/>
      <c r="I127" s="611"/>
      <c r="J127" s="612" t="s">
        <v>103</v>
      </c>
      <c r="K127" s="608"/>
      <c r="L127" s="644"/>
      <c r="M127" s="640"/>
      <c r="N127" s="641"/>
      <c r="O127" s="642"/>
      <c r="P127" s="643"/>
      <c r="Q127" s="610"/>
      <c r="R127" s="610"/>
      <c r="S127" s="611"/>
      <c r="T127" s="612" t="s">
        <v>103</v>
      </c>
      <c r="U127" s="608"/>
      <c r="V127" s="613"/>
      <c r="W127" s="599"/>
      <c r="X127" s="614"/>
    </row>
    <row r="128" spans="2:24" ht="15.5" hidden="1" x14ac:dyDescent="0.35">
      <c r="B128" s="601"/>
      <c r="C128" s="640"/>
      <c r="D128" s="641"/>
      <c r="E128" s="642"/>
      <c r="F128" s="643"/>
      <c r="G128" s="610"/>
      <c r="H128" s="610"/>
      <c r="I128" s="611"/>
      <c r="J128" s="612" t="s">
        <v>104</v>
      </c>
      <c r="K128" s="608"/>
      <c r="L128" s="644"/>
      <c r="M128" s="640"/>
      <c r="N128" s="641"/>
      <c r="O128" s="642"/>
      <c r="P128" s="643"/>
      <c r="Q128" s="610"/>
      <c r="R128" s="610"/>
      <c r="S128" s="611"/>
      <c r="T128" s="612" t="s">
        <v>104</v>
      </c>
      <c r="U128" s="608"/>
      <c r="V128" s="613"/>
      <c r="W128" s="599"/>
      <c r="X128" s="614"/>
    </row>
    <row r="129" spans="2:24" ht="15.5" hidden="1" x14ac:dyDescent="0.35">
      <c r="B129" s="601"/>
      <c r="C129" s="640"/>
      <c r="D129" s="641"/>
      <c r="E129" s="642"/>
      <c r="F129" s="643"/>
      <c r="G129" s="610"/>
      <c r="H129" s="610"/>
      <c r="I129" s="611"/>
      <c r="J129" s="612" t="s">
        <v>105</v>
      </c>
      <c r="K129" s="608"/>
      <c r="L129" s="644"/>
      <c r="M129" s="640"/>
      <c r="N129" s="641"/>
      <c r="O129" s="642"/>
      <c r="P129" s="643"/>
      <c r="Q129" s="610"/>
      <c r="R129" s="610"/>
      <c r="S129" s="611"/>
      <c r="T129" s="612" t="s">
        <v>105</v>
      </c>
      <c r="U129" s="608"/>
      <c r="V129" s="613"/>
      <c r="W129" s="599"/>
      <c r="X129" s="614"/>
    </row>
    <row r="130" spans="2:24" ht="15.5" hidden="1" x14ac:dyDescent="0.35">
      <c r="B130" s="601"/>
      <c r="C130" s="640"/>
      <c r="D130" s="641"/>
      <c r="E130" s="642"/>
      <c r="F130" s="643"/>
      <c r="G130" s="610"/>
      <c r="H130" s="610"/>
      <c r="I130" s="611"/>
      <c r="J130" s="612" t="s">
        <v>106</v>
      </c>
      <c r="K130" s="608"/>
      <c r="L130" s="644"/>
      <c r="M130" s="640"/>
      <c r="N130" s="641"/>
      <c r="O130" s="642"/>
      <c r="P130" s="643"/>
      <c r="Q130" s="610"/>
      <c r="R130" s="610"/>
      <c r="S130" s="611"/>
      <c r="T130" s="612" t="s">
        <v>106</v>
      </c>
      <c r="U130" s="608"/>
      <c r="V130" s="613"/>
      <c r="W130" s="599"/>
      <c r="X130" s="614"/>
    </row>
    <row r="131" spans="2:24" ht="15.5" hidden="1" x14ac:dyDescent="0.35">
      <c r="B131" s="601">
        <v>12</v>
      </c>
      <c r="C131" s="640"/>
      <c r="D131" s="641"/>
      <c r="E131" s="642"/>
      <c r="F131" s="643"/>
      <c r="G131" s="610"/>
      <c r="H131" s="610"/>
      <c r="I131" s="611"/>
      <c r="J131" s="612" t="s">
        <v>107</v>
      </c>
      <c r="K131" s="608"/>
      <c r="L131" s="644"/>
      <c r="M131" s="640"/>
      <c r="N131" s="641"/>
      <c r="O131" s="642"/>
      <c r="P131" s="643"/>
      <c r="Q131" s="610"/>
      <c r="R131" s="610"/>
      <c r="S131" s="611"/>
      <c r="T131" s="612" t="s">
        <v>107</v>
      </c>
      <c r="U131" s="608"/>
      <c r="V131" s="613"/>
      <c r="W131" s="599"/>
      <c r="X131" s="614"/>
    </row>
    <row r="132" spans="2:24" ht="15.5" hidden="1" x14ac:dyDescent="0.35">
      <c r="B132" s="601"/>
      <c r="C132" s="640"/>
      <c r="D132" s="641"/>
      <c r="E132" s="642"/>
      <c r="F132" s="643"/>
      <c r="G132" s="610"/>
      <c r="H132" s="610"/>
      <c r="I132" s="611"/>
      <c r="J132" s="612" t="s">
        <v>108</v>
      </c>
      <c r="K132" s="608"/>
      <c r="L132" s="644"/>
      <c r="M132" s="640"/>
      <c r="N132" s="641"/>
      <c r="O132" s="642"/>
      <c r="P132" s="643"/>
      <c r="Q132" s="610"/>
      <c r="R132" s="610"/>
      <c r="S132" s="611"/>
      <c r="T132" s="612" t="s">
        <v>108</v>
      </c>
      <c r="U132" s="608"/>
      <c r="V132" s="613"/>
      <c r="W132" s="599"/>
      <c r="X132" s="614"/>
    </row>
    <row r="133" spans="2:24" ht="15.5" hidden="1" x14ac:dyDescent="0.35">
      <c r="B133" s="601"/>
      <c r="C133" s="640"/>
      <c r="D133" s="641"/>
      <c r="E133" s="642"/>
      <c r="F133" s="643"/>
      <c r="G133" s="610"/>
      <c r="H133" s="610"/>
      <c r="I133" s="611"/>
      <c r="J133" s="612" t="s">
        <v>109</v>
      </c>
      <c r="K133" s="608"/>
      <c r="L133" s="644"/>
      <c r="M133" s="640"/>
      <c r="N133" s="641"/>
      <c r="O133" s="642"/>
      <c r="P133" s="643"/>
      <c r="Q133" s="610"/>
      <c r="R133" s="610"/>
      <c r="S133" s="611"/>
      <c r="T133" s="612" t="s">
        <v>109</v>
      </c>
      <c r="U133" s="608"/>
      <c r="V133" s="613"/>
      <c r="W133" s="599"/>
      <c r="X133" s="614"/>
    </row>
    <row r="134" spans="2:24" ht="15.5" hidden="1" x14ac:dyDescent="0.35">
      <c r="B134" s="601"/>
      <c r="C134" s="640"/>
      <c r="D134" s="641"/>
      <c r="E134" s="642"/>
      <c r="F134" s="643"/>
      <c r="G134" s="610"/>
      <c r="H134" s="610"/>
      <c r="I134" s="611"/>
      <c r="J134" s="612" t="s">
        <v>110</v>
      </c>
      <c r="K134" s="608"/>
      <c r="L134" s="644"/>
      <c r="M134" s="640"/>
      <c r="N134" s="641"/>
      <c r="O134" s="642"/>
      <c r="P134" s="643"/>
      <c r="Q134" s="610"/>
      <c r="R134" s="610"/>
      <c r="S134" s="611"/>
      <c r="T134" s="612" t="s">
        <v>110</v>
      </c>
      <c r="U134" s="608"/>
      <c r="V134" s="613"/>
      <c r="W134" s="599"/>
      <c r="X134" s="614"/>
    </row>
    <row r="135" spans="2:24" ht="16" hidden="1" thickBot="1" x14ac:dyDescent="0.4">
      <c r="B135" s="615"/>
      <c r="C135" s="650"/>
      <c r="D135" s="651"/>
      <c r="E135" s="652"/>
      <c r="F135" s="653"/>
      <c r="G135" s="654"/>
      <c r="H135" s="654"/>
      <c r="I135" s="655"/>
      <c r="J135" s="656" t="s">
        <v>111</v>
      </c>
      <c r="K135" s="622"/>
      <c r="L135" s="657"/>
      <c r="M135" s="650"/>
      <c r="N135" s="651"/>
      <c r="O135" s="652"/>
      <c r="P135" s="653"/>
      <c r="Q135" s="654"/>
      <c r="R135" s="654"/>
      <c r="S135" s="655"/>
      <c r="T135" s="656" t="s">
        <v>111</v>
      </c>
      <c r="U135" s="622"/>
      <c r="V135" s="658"/>
      <c r="W135" s="659"/>
      <c r="X135" s="629"/>
    </row>
    <row r="136" spans="2:24" ht="15.5" hidden="1" x14ac:dyDescent="0.35">
      <c r="B136" s="585"/>
      <c r="C136" s="586"/>
      <c r="D136" s="587"/>
      <c r="E136" s="588"/>
      <c r="F136" s="589"/>
      <c r="G136" s="594"/>
      <c r="H136" s="594"/>
      <c r="I136" s="595"/>
      <c r="J136" s="637" t="s">
        <v>102</v>
      </c>
      <c r="K136" s="592"/>
      <c r="L136" s="649"/>
      <c r="M136" s="586"/>
      <c r="N136" s="587"/>
      <c r="O136" s="588"/>
      <c r="P136" s="589"/>
      <c r="Q136" s="594"/>
      <c r="R136" s="594"/>
      <c r="S136" s="595"/>
      <c r="T136" s="637" t="s">
        <v>102</v>
      </c>
      <c r="U136" s="592"/>
      <c r="V136" s="638"/>
      <c r="W136" s="639" t="str">
        <f>IFERROR(IF(D136='Defaults &lt;HIDE&gt;'!$H$11,E136*F136*0.746*G136/H136*I136, 1/(1/(F136*0.746*((L136*K136^3)+(L137*K137^3)+(L138*K138^3)+(L139*K139^3)+(L140*K140^3)+(L141*K141^3)+(L142*K142^3)+(L143*K143^3)+(L144*K144^3)+(L145*K145^3))))),"")</f>
        <v/>
      </c>
      <c r="X136" s="600" t="str">
        <f>IFERROR(IF(N136='Defaults &lt;HIDE&gt;'!$H$11,O136*P136*0.746*Q136/R136*S136, 1/(1/(P136*0.746*((V136*U136^3)+(V137*U137^3)+(V138*U138^3)+(V139*U139^3)+(V140*U140^3)+(V141*U141^3)+(V142*U142^3)+(V143*U143^3)+(V144*U144^3)+(V145*U145^3))))),"")</f>
        <v/>
      </c>
    </row>
    <row r="137" spans="2:24" ht="15.5" hidden="1" x14ac:dyDescent="0.35">
      <c r="B137" s="601"/>
      <c r="C137" s="640"/>
      <c r="D137" s="641"/>
      <c r="E137" s="642"/>
      <c r="F137" s="643"/>
      <c r="G137" s="610"/>
      <c r="H137" s="610"/>
      <c r="I137" s="611"/>
      <c r="J137" s="612" t="s">
        <v>103</v>
      </c>
      <c r="K137" s="608"/>
      <c r="L137" s="644"/>
      <c r="M137" s="640"/>
      <c r="N137" s="641"/>
      <c r="O137" s="642"/>
      <c r="P137" s="643"/>
      <c r="Q137" s="610"/>
      <c r="R137" s="610"/>
      <c r="S137" s="611"/>
      <c r="T137" s="612" t="s">
        <v>103</v>
      </c>
      <c r="U137" s="608"/>
      <c r="V137" s="613"/>
      <c r="W137" s="599"/>
      <c r="X137" s="614"/>
    </row>
    <row r="138" spans="2:24" ht="15.5" hidden="1" x14ac:dyDescent="0.35">
      <c r="B138" s="601"/>
      <c r="C138" s="640"/>
      <c r="D138" s="641"/>
      <c r="E138" s="642"/>
      <c r="F138" s="643"/>
      <c r="G138" s="610"/>
      <c r="H138" s="610"/>
      <c r="I138" s="611"/>
      <c r="J138" s="612" t="s">
        <v>104</v>
      </c>
      <c r="K138" s="608"/>
      <c r="L138" s="644"/>
      <c r="M138" s="640"/>
      <c r="N138" s="641"/>
      <c r="O138" s="642"/>
      <c r="P138" s="643"/>
      <c r="Q138" s="610"/>
      <c r="R138" s="610"/>
      <c r="S138" s="611"/>
      <c r="T138" s="612" t="s">
        <v>104</v>
      </c>
      <c r="U138" s="608"/>
      <c r="V138" s="613"/>
      <c r="W138" s="599"/>
      <c r="X138" s="614"/>
    </row>
    <row r="139" spans="2:24" ht="15.5" hidden="1" x14ac:dyDescent="0.35">
      <c r="B139" s="601"/>
      <c r="C139" s="640"/>
      <c r="D139" s="641"/>
      <c r="E139" s="642"/>
      <c r="F139" s="643"/>
      <c r="G139" s="610"/>
      <c r="H139" s="610"/>
      <c r="I139" s="611"/>
      <c r="J139" s="612" t="s">
        <v>105</v>
      </c>
      <c r="K139" s="608"/>
      <c r="L139" s="644"/>
      <c r="M139" s="640"/>
      <c r="N139" s="641"/>
      <c r="O139" s="642"/>
      <c r="P139" s="643"/>
      <c r="Q139" s="610"/>
      <c r="R139" s="610"/>
      <c r="S139" s="611"/>
      <c r="T139" s="612" t="s">
        <v>105</v>
      </c>
      <c r="U139" s="608"/>
      <c r="V139" s="613"/>
      <c r="W139" s="599"/>
      <c r="X139" s="614"/>
    </row>
    <row r="140" spans="2:24" ht="15.5" hidden="1" x14ac:dyDescent="0.35">
      <c r="B140" s="601"/>
      <c r="C140" s="640"/>
      <c r="D140" s="641"/>
      <c r="E140" s="642"/>
      <c r="F140" s="643"/>
      <c r="G140" s="610"/>
      <c r="H140" s="610"/>
      <c r="I140" s="611"/>
      <c r="J140" s="612" t="s">
        <v>106</v>
      </c>
      <c r="K140" s="608"/>
      <c r="L140" s="644"/>
      <c r="M140" s="640"/>
      <c r="N140" s="641"/>
      <c r="O140" s="642"/>
      <c r="P140" s="643"/>
      <c r="Q140" s="610"/>
      <c r="R140" s="610"/>
      <c r="S140" s="611"/>
      <c r="T140" s="612" t="s">
        <v>106</v>
      </c>
      <c r="U140" s="608"/>
      <c r="V140" s="613"/>
      <c r="W140" s="599"/>
      <c r="X140" s="614"/>
    </row>
    <row r="141" spans="2:24" ht="15.5" hidden="1" x14ac:dyDescent="0.35">
      <c r="B141" s="601">
        <v>13</v>
      </c>
      <c r="C141" s="640"/>
      <c r="D141" s="641"/>
      <c r="E141" s="642"/>
      <c r="F141" s="643"/>
      <c r="G141" s="610"/>
      <c r="H141" s="610"/>
      <c r="I141" s="611"/>
      <c r="J141" s="612" t="s">
        <v>107</v>
      </c>
      <c r="K141" s="608"/>
      <c r="L141" s="644"/>
      <c r="M141" s="640"/>
      <c r="N141" s="641"/>
      <c r="O141" s="642"/>
      <c r="P141" s="643"/>
      <c r="Q141" s="610"/>
      <c r="R141" s="610"/>
      <c r="S141" s="611"/>
      <c r="T141" s="612" t="s">
        <v>107</v>
      </c>
      <c r="U141" s="608"/>
      <c r="V141" s="613"/>
      <c r="W141" s="599"/>
      <c r="X141" s="614"/>
    </row>
    <row r="142" spans="2:24" ht="15.5" hidden="1" x14ac:dyDescent="0.35">
      <c r="B142" s="601"/>
      <c r="C142" s="640"/>
      <c r="D142" s="641"/>
      <c r="E142" s="642"/>
      <c r="F142" s="643"/>
      <c r="G142" s="610"/>
      <c r="H142" s="610"/>
      <c r="I142" s="611"/>
      <c r="J142" s="612" t="s">
        <v>108</v>
      </c>
      <c r="K142" s="608"/>
      <c r="L142" s="644"/>
      <c r="M142" s="640"/>
      <c r="N142" s="641"/>
      <c r="O142" s="642"/>
      <c r="P142" s="643"/>
      <c r="Q142" s="610"/>
      <c r="R142" s="610"/>
      <c r="S142" s="611"/>
      <c r="T142" s="612" t="s">
        <v>108</v>
      </c>
      <c r="U142" s="608"/>
      <c r="V142" s="613"/>
      <c r="W142" s="599"/>
      <c r="X142" s="614"/>
    </row>
    <row r="143" spans="2:24" ht="15.5" hidden="1" x14ac:dyDescent="0.35">
      <c r="B143" s="601"/>
      <c r="C143" s="640"/>
      <c r="D143" s="641"/>
      <c r="E143" s="642"/>
      <c r="F143" s="643"/>
      <c r="G143" s="610"/>
      <c r="H143" s="610"/>
      <c r="I143" s="611"/>
      <c r="J143" s="612" t="s">
        <v>109</v>
      </c>
      <c r="K143" s="608"/>
      <c r="L143" s="644"/>
      <c r="M143" s="640"/>
      <c r="N143" s="641"/>
      <c r="O143" s="642"/>
      <c r="P143" s="643"/>
      <c r="Q143" s="610"/>
      <c r="R143" s="610"/>
      <c r="S143" s="611"/>
      <c r="T143" s="612" t="s">
        <v>109</v>
      </c>
      <c r="U143" s="608"/>
      <c r="V143" s="613"/>
      <c r="W143" s="599"/>
      <c r="X143" s="614"/>
    </row>
    <row r="144" spans="2:24" ht="15.5" hidden="1" x14ac:dyDescent="0.35">
      <c r="B144" s="601"/>
      <c r="C144" s="640"/>
      <c r="D144" s="641"/>
      <c r="E144" s="642"/>
      <c r="F144" s="643"/>
      <c r="G144" s="610"/>
      <c r="H144" s="610"/>
      <c r="I144" s="611"/>
      <c r="J144" s="612" t="s">
        <v>110</v>
      </c>
      <c r="K144" s="608"/>
      <c r="L144" s="644"/>
      <c r="M144" s="640"/>
      <c r="N144" s="641"/>
      <c r="O144" s="642"/>
      <c r="P144" s="643"/>
      <c r="Q144" s="610"/>
      <c r="R144" s="610"/>
      <c r="S144" s="611"/>
      <c r="T144" s="612" t="s">
        <v>110</v>
      </c>
      <c r="U144" s="608"/>
      <c r="V144" s="613"/>
      <c r="W144" s="599"/>
      <c r="X144" s="614"/>
    </row>
    <row r="145" spans="2:24" ht="16" hidden="1" thickBot="1" x14ac:dyDescent="0.4">
      <c r="B145" s="615"/>
      <c r="C145" s="650"/>
      <c r="D145" s="651"/>
      <c r="E145" s="652"/>
      <c r="F145" s="653"/>
      <c r="G145" s="654"/>
      <c r="H145" s="654"/>
      <c r="I145" s="655"/>
      <c r="J145" s="656" t="s">
        <v>111</v>
      </c>
      <c r="K145" s="622"/>
      <c r="L145" s="657"/>
      <c r="M145" s="650"/>
      <c r="N145" s="651"/>
      <c r="O145" s="652"/>
      <c r="P145" s="653"/>
      <c r="Q145" s="654"/>
      <c r="R145" s="654"/>
      <c r="S145" s="655"/>
      <c r="T145" s="656" t="s">
        <v>111</v>
      </c>
      <c r="U145" s="622"/>
      <c r="V145" s="658"/>
      <c r="W145" s="659"/>
      <c r="X145" s="629"/>
    </row>
    <row r="146" spans="2:24" ht="15.5" hidden="1" x14ac:dyDescent="0.35">
      <c r="B146" s="585"/>
      <c r="C146" s="586"/>
      <c r="D146" s="587"/>
      <c r="E146" s="588"/>
      <c r="F146" s="589"/>
      <c r="G146" s="594"/>
      <c r="H146" s="594"/>
      <c r="I146" s="595"/>
      <c r="J146" s="637" t="s">
        <v>102</v>
      </c>
      <c r="K146" s="592"/>
      <c r="L146" s="649"/>
      <c r="M146" s="586"/>
      <c r="N146" s="587"/>
      <c r="O146" s="588"/>
      <c r="P146" s="589"/>
      <c r="Q146" s="594"/>
      <c r="R146" s="594"/>
      <c r="S146" s="595"/>
      <c r="T146" s="637" t="s">
        <v>102</v>
      </c>
      <c r="U146" s="592"/>
      <c r="V146" s="638"/>
      <c r="W146" s="639" t="str">
        <f>IFERROR(IF(D146='Defaults &lt;HIDE&gt;'!$H$11,E146*F146*0.746*G146/H146*I146, 1/(1/(F146*0.746*((L146*K146^3)+(L147*K147^3)+(L148*K148^3)+(L149*K149^3)+(L150*K150^3)+(L151*K151^3)+(L152*K152^3)+(L153*K153^3)+(L154*K154^3)+(L155*K155^3))))),"")</f>
        <v/>
      </c>
      <c r="X146" s="600" t="str">
        <f>IFERROR(IF(N146='Defaults &lt;HIDE&gt;'!$H$11,O146*P146*0.746*Q146/R146*S146, 1/(1/(P146*0.746*((V146*U146^3)+(V147*U147^3)+(V148*U148^3)+(V149*U149^3)+(V150*U150^3)+(V151*U151^3)+(V152*U152^3)+(V153*U153^3)+(V154*U154^3)+(V155*U155^3))))),"")</f>
        <v/>
      </c>
    </row>
    <row r="147" spans="2:24" ht="15.5" hidden="1" x14ac:dyDescent="0.35">
      <c r="B147" s="601"/>
      <c r="C147" s="640"/>
      <c r="D147" s="641"/>
      <c r="E147" s="642"/>
      <c r="F147" s="643"/>
      <c r="G147" s="610"/>
      <c r="H147" s="610"/>
      <c r="I147" s="611"/>
      <c r="J147" s="612" t="s">
        <v>103</v>
      </c>
      <c r="K147" s="608"/>
      <c r="L147" s="644"/>
      <c r="M147" s="640"/>
      <c r="N147" s="641"/>
      <c r="O147" s="642"/>
      <c r="P147" s="643"/>
      <c r="Q147" s="610"/>
      <c r="R147" s="610"/>
      <c r="S147" s="611"/>
      <c r="T147" s="612" t="s">
        <v>103</v>
      </c>
      <c r="U147" s="608"/>
      <c r="V147" s="613"/>
      <c r="W147" s="599"/>
      <c r="X147" s="614"/>
    </row>
    <row r="148" spans="2:24" ht="15.5" hidden="1" x14ac:dyDescent="0.35">
      <c r="B148" s="601"/>
      <c r="C148" s="640"/>
      <c r="D148" s="641"/>
      <c r="E148" s="642"/>
      <c r="F148" s="643"/>
      <c r="G148" s="610"/>
      <c r="H148" s="610"/>
      <c r="I148" s="611"/>
      <c r="J148" s="612" t="s">
        <v>104</v>
      </c>
      <c r="K148" s="608"/>
      <c r="L148" s="644"/>
      <c r="M148" s="640"/>
      <c r="N148" s="641"/>
      <c r="O148" s="642"/>
      <c r="P148" s="643"/>
      <c r="Q148" s="610"/>
      <c r="R148" s="610"/>
      <c r="S148" s="611"/>
      <c r="T148" s="612" t="s">
        <v>104</v>
      </c>
      <c r="U148" s="608"/>
      <c r="V148" s="613"/>
      <c r="W148" s="599"/>
      <c r="X148" s="614"/>
    </row>
    <row r="149" spans="2:24" ht="15.5" hidden="1" x14ac:dyDescent="0.35">
      <c r="B149" s="601"/>
      <c r="C149" s="640"/>
      <c r="D149" s="641"/>
      <c r="E149" s="642"/>
      <c r="F149" s="643"/>
      <c r="G149" s="610"/>
      <c r="H149" s="610"/>
      <c r="I149" s="611"/>
      <c r="J149" s="612" t="s">
        <v>105</v>
      </c>
      <c r="K149" s="608"/>
      <c r="L149" s="644"/>
      <c r="M149" s="640"/>
      <c r="N149" s="641"/>
      <c r="O149" s="642"/>
      <c r="P149" s="643"/>
      <c r="Q149" s="610"/>
      <c r="R149" s="610"/>
      <c r="S149" s="611"/>
      <c r="T149" s="612" t="s">
        <v>105</v>
      </c>
      <c r="U149" s="608"/>
      <c r="V149" s="613"/>
      <c r="W149" s="599"/>
      <c r="X149" s="614"/>
    </row>
    <row r="150" spans="2:24" ht="15.5" hidden="1" x14ac:dyDescent="0.35">
      <c r="B150" s="601"/>
      <c r="C150" s="640"/>
      <c r="D150" s="641"/>
      <c r="E150" s="642"/>
      <c r="F150" s="643"/>
      <c r="G150" s="610"/>
      <c r="H150" s="610"/>
      <c r="I150" s="611"/>
      <c r="J150" s="612" t="s">
        <v>106</v>
      </c>
      <c r="K150" s="608"/>
      <c r="L150" s="644"/>
      <c r="M150" s="640"/>
      <c r="N150" s="641"/>
      <c r="O150" s="642"/>
      <c r="P150" s="643"/>
      <c r="Q150" s="610"/>
      <c r="R150" s="610"/>
      <c r="S150" s="611"/>
      <c r="T150" s="612" t="s">
        <v>106</v>
      </c>
      <c r="U150" s="608"/>
      <c r="V150" s="613"/>
      <c r="W150" s="599"/>
      <c r="X150" s="614"/>
    </row>
    <row r="151" spans="2:24" ht="15.5" hidden="1" x14ac:dyDescent="0.35">
      <c r="B151" s="601">
        <v>14</v>
      </c>
      <c r="C151" s="640"/>
      <c r="D151" s="641"/>
      <c r="E151" s="642"/>
      <c r="F151" s="643"/>
      <c r="G151" s="610"/>
      <c r="H151" s="610"/>
      <c r="I151" s="611"/>
      <c r="J151" s="612" t="s">
        <v>107</v>
      </c>
      <c r="K151" s="608"/>
      <c r="L151" s="644"/>
      <c r="M151" s="640"/>
      <c r="N151" s="641"/>
      <c r="O151" s="642"/>
      <c r="P151" s="643"/>
      <c r="Q151" s="610"/>
      <c r="R151" s="610"/>
      <c r="S151" s="611"/>
      <c r="T151" s="612" t="s">
        <v>107</v>
      </c>
      <c r="U151" s="608"/>
      <c r="V151" s="613"/>
      <c r="W151" s="599"/>
      <c r="X151" s="614"/>
    </row>
    <row r="152" spans="2:24" ht="15.5" hidden="1" x14ac:dyDescent="0.35">
      <c r="B152" s="601"/>
      <c r="C152" s="640"/>
      <c r="D152" s="641"/>
      <c r="E152" s="642"/>
      <c r="F152" s="643"/>
      <c r="G152" s="610"/>
      <c r="H152" s="610"/>
      <c r="I152" s="611"/>
      <c r="J152" s="612" t="s">
        <v>108</v>
      </c>
      <c r="K152" s="608"/>
      <c r="L152" s="644"/>
      <c r="M152" s="640"/>
      <c r="N152" s="641"/>
      <c r="O152" s="642"/>
      <c r="P152" s="643"/>
      <c r="Q152" s="610"/>
      <c r="R152" s="610"/>
      <c r="S152" s="611"/>
      <c r="T152" s="612" t="s">
        <v>108</v>
      </c>
      <c r="U152" s="608"/>
      <c r="V152" s="613"/>
      <c r="W152" s="599"/>
      <c r="X152" s="614"/>
    </row>
    <row r="153" spans="2:24" ht="15.5" hidden="1" x14ac:dyDescent="0.35">
      <c r="B153" s="601"/>
      <c r="C153" s="640"/>
      <c r="D153" s="641"/>
      <c r="E153" s="642"/>
      <c r="F153" s="643"/>
      <c r="G153" s="610"/>
      <c r="H153" s="610"/>
      <c r="I153" s="611"/>
      <c r="J153" s="612" t="s">
        <v>109</v>
      </c>
      <c r="K153" s="608"/>
      <c r="L153" s="644"/>
      <c r="M153" s="640"/>
      <c r="N153" s="641"/>
      <c r="O153" s="642"/>
      <c r="P153" s="643"/>
      <c r="Q153" s="610"/>
      <c r="R153" s="610"/>
      <c r="S153" s="611"/>
      <c r="T153" s="612" t="s">
        <v>109</v>
      </c>
      <c r="U153" s="608"/>
      <c r="V153" s="613"/>
      <c r="W153" s="599"/>
      <c r="X153" s="614"/>
    </row>
    <row r="154" spans="2:24" ht="15.5" hidden="1" x14ac:dyDescent="0.35">
      <c r="B154" s="601"/>
      <c r="C154" s="640"/>
      <c r="D154" s="641"/>
      <c r="E154" s="642"/>
      <c r="F154" s="643"/>
      <c r="G154" s="610"/>
      <c r="H154" s="610"/>
      <c r="I154" s="611"/>
      <c r="J154" s="612" t="s">
        <v>110</v>
      </c>
      <c r="K154" s="608"/>
      <c r="L154" s="644"/>
      <c r="M154" s="640"/>
      <c r="N154" s="641"/>
      <c r="O154" s="642"/>
      <c r="P154" s="643"/>
      <c r="Q154" s="610"/>
      <c r="R154" s="610"/>
      <c r="S154" s="611"/>
      <c r="T154" s="612" t="s">
        <v>110</v>
      </c>
      <c r="U154" s="608"/>
      <c r="V154" s="613"/>
      <c r="W154" s="599"/>
      <c r="X154" s="614"/>
    </row>
    <row r="155" spans="2:24" ht="16" hidden="1" thickBot="1" x14ac:dyDescent="0.4">
      <c r="B155" s="615"/>
      <c r="C155" s="650"/>
      <c r="D155" s="651"/>
      <c r="E155" s="652"/>
      <c r="F155" s="653"/>
      <c r="G155" s="654"/>
      <c r="H155" s="654"/>
      <c r="I155" s="655"/>
      <c r="J155" s="656" t="s">
        <v>111</v>
      </c>
      <c r="K155" s="622"/>
      <c r="L155" s="657"/>
      <c r="M155" s="650"/>
      <c r="N155" s="651"/>
      <c r="O155" s="652"/>
      <c r="P155" s="653"/>
      <c r="Q155" s="654"/>
      <c r="R155" s="654"/>
      <c r="S155" s="655"/>
      <c r="T155" s="656" t="s">
        <v>111</v>
      </c>
      <c r="U155" s="622"/>
      <c r="V155" s="658"/>
      <c r="W155" s="659"/>
      <c r="X155" s="629"/>
    </row>
    <row r="156" spans="2:24" ht="15.5" hidden="1" x14ac:dyDescent="0.35">
      <c r="B156" s="585"/>
      <c r="C156" s="586"/>
      <c r="D156" s="587"/>
      <c r="E156" s="588"/>
      <c r="F156" s="589"/>
      <c r="G156" s="594"/>
      <c r="H156" s="594"/>
      <c r="I156" s="595"/>
      <c r="J156" s="637" t="s">
        <v>102</v>
      </c>
      <c r="K156" s="592"/>
      <c r="L156" s="649"/>
      <c r="M156" s="586"/>
      <c r="N156" s="587"/>
      <c r="O156" s="588"/>
      <c r="P156" s="589"/>
      <c r="Q156" s="594"/>
      <c r="R156" s="594"/>
      <c r="S156" s="595"/>
      <c r="T156" s="637" t="s">
        <v>102</v>
      </c>
      <c r="U156" s="592"/>
      <c r="V156" s="638"/>
      <c r="W156" s="639" t="str">
        <f>IFERROR(IF(D156='Defaults &lt;HIDE&gt;'!$H$11,E156*F156*0.746*G156/H156*I156, 1/(1/(F156*0.746*((L156*K156^3)+(L157*K157^3)+(L158*K158^3)+(L159*K159^3)+(L160*K160^3)+(L161*K161^3)+(L162*K162^3)+(L163*K163^3)+(L164*K164^3)+(L165*K165^3))))),"")</f>
        <v/>
      </c>
      <c r="X156" s="600" t="str">
        <f>IFERROR(IF(N156='Defaults &lt;HIDE&gt;'!$H$11,O156*P156*0.746*Q156/R156*S156, 1/(1/(P156*0.746*((V156*U156^3)+(V157*U157^3)+(V158*U158^3)+(V159*U159^3)+(V160*U160^3)+(V161*U161^3)+(V162*U162^3)+(V163*U163^3)+(V164*U164^3)+(V165*U165^3))))),"")</f>
        <v/>
      </c>
    </row>
    <row r="157" spans="2:24" ht="15.5" hidden="1" x14ac:dyDescent="0.35">
      <c r="B157" s="601"/>
      <c r="C157" s="640"/>
      <c r="D157" s="641"/>
      <c r="E157" s="642"/>
      <c r="F157" s="643"/>
      <c r="G157" s="610"/>
      <c r="H157" s="610"/>
      <c r="I157" s="611"/>
      <c r="J157" s="612" t="s">
        <v>103</v>
      </c>
      <c r="K157" s="608"/>
      <c r="L157" s="644"/>
      <c r="M157" s="640"/>
      <c r="N157" s="641"/>
      <c r="O157" s="642"/>
      <c r="P157" s="643"/>
      <c r="Q157" s="610"/>
      <c r="R157" s="610"/>
      <c r="S157" s="611"/>
      <c r="T157" s="612" t="s">
        <v>103</v>
      </c>
      <c r="U157" s="608"/>
      <c r="V157" s="613"/>
      <c r="W157" s="599"/>
      <c r="X157" s="614"/>
    </row>
    <row r="158" spans="2:24" ht="15.5" hidden="1" x14ac:dyDescent="0.35">
      <c r="B158" s="601"/>
      <c r="C158" s="640"/>
      <c r="D158" s="641"/>
      <c r="E158" s="642"/>
      <c r="F158" s="643"/>
      <c r="G158" s="610"/>
      <c r="H158" s="610"/>
      <c r="I158" s="611"/>
      <c r="J158" s="612" t="s">
        <v>104</v>
      </c>
      <c r="K158" s="608"/>
      <c r="L158" s="644"/>
      <c r="M158" s="640"/>
      <c r="N158" s="641"/>
      <c r="O158" s="642"/>
      <c r="P158" s="643"/>
      <c r="Q158" s="610"/>
      <c r="R158" s="610"/>
      <c r="S158" s="611"/>
      <c r="T158" s="612" t="s">
        <v>104</v>
      </c>
      <c r="U158" s="608"/>
      <c r="V158" s="613"/>
      <c r="W158" s="599"/>
      <c r="X158" s="614"/>
    </row>
    <row r="159" spans="2:24" ht="15.5" hidden="1" x14ac:dyDescent="0.35">
      <c r="B159" s="601"/>
      <c r="C159" s="640"/>
      <c r="D159" s="641"/>
      <c r="E159" s="642"/>
      <c r="F159" s="643"/>
      <c r="G159" s="610"/>
      <c r="H159" s="610"/>
      <c r="I159" s="611"/>
      <c r="J159" s="612" t="s">
        <v>105</v>
      </c>
      <c r="K159" s="608"/>
      <c r="L159" s="644"/>
      <c r="M159" s="640"/>
      <c r="N159" s="641"/>
      <c r="O159" s="642"/>
      <c r="P159" s="643"/>
      <c r="Q159" s="610"/>
      <c r="R159" s="610"/>
      <c r="S159" s="611"/>
      <c r="T159" s="612" t="s">
        <v>105</v>
      </c>
      <c r="U159" s="608"/>
      <c r="V159" s="613"/>
      <c r="W159" s="599"/>
      <c r="X159" s="614"/>
    </row>
    <row r="160" spans="2:24" ht="15.5" hidden="1" x14ac:dyDescent="0.35">
      <c r="B160" s="601"/>
      <c r="C160" s="640"/>
      <c r="D160" s="641"/>
      <c r="E160" s="642"/>
      <c r="F160" s="643"/>
      <c r="G160" s="610"/>
      <c r="H160" s="610"/>
      <c r="I160" s="611"/>
      <c r="J160" s="612" t="s">
        <v>106</v>
      </c>
      <c r="K160" s="608"/>
      <c r="L160" s="644"/>
      <c r="M160" s="640"/>
      <c r="N160" s="641"/>
      <c r="O160" s="642"/>
      <c r="P160" s="643"/>
      <c r="Q160" s="610"/>
      <c r="R160" s="610"/>
      <c r="S160" s="611"/>
      <c r="T160" s="612" t="s">
        <v>106</v>
      </c>
      <c r="U160" s="608"/>
      <c r="V160" s="613"/>
      <c r="W160" s="599"/>
      <c r="X160" s="614"/>
    </row>
    <row r="161" spans="2:24" ht="15.5" hidden="1" x14ac:dyDescent="0.35">
      <c r="B161" s="601">
        <v>15</v>
      </c>
      <c r="C161" s="640"/>
      <c r="D161" s="641"/>
      <c r="E161" s="642"/>
      <c r="F161" s="643"/>
      <c r="G161" s="610"/>
      <c r="H161" s="610"/>
      <c r="I161" s="611"/>
      <c r="J161" s="612" t="s">
        <v>107</v>
      </c>
      <c r="K161" s="608"/>
      <c r="L161" s="644"/>
      <c r="M161" s="640"/>
      <c r="N161" s="641"/>
      <c r="O161" s="642"/>
      <c r="P161" s="643"/>
      <c r="Q161" s="610"/>
      <c r="R161" s="610"/>
      <c r="S161" s="611"/>
      <c r="T161" s="612" t="s">
        <v>107</v>
      </c>
      <c r="U161" s="608"/>
      <c r="V161" s="613"/>
      <c r="W161" s="599"/>
      <c r="X161" s="614"/>
    </row>
    <row r="162" spans="2:24" ht="15.5" hidden="1" x14ac:dyDescent="0.35">
      <c r="B162" s="601"/>
      <c r="C162" s="640"/>
      <c r="D162" s="641"/>
      <c r="E162" s="642"/>
      <c r="F162" s="643"/>
      <c r="G162" s="610"/>
      <c r="H162" s="610"/>
      <c r="I162" s="611"/>
      <c r="J162" s="612" t="s">
        <v>108</v>
      </c>
      <c r="K162" s="608"/>
      <c r="L162" s="644"/>
      <c r="M162" s="640"/>
      <c r="N162" s="641"/>
      <c r="O162" s="642"/>
      <c r="P162" s="643"/>
      <c r="Q162" s="610"/>
      <c r="R162" s="610"/>
      <c r="S162" s="611"/>
      <c r="T162" s="612" t="s">
        <v>108</v>
      </c>
      <c r="U162" s="608"/>
      <c r="V162" s="613"/>
      <c r="W162" s="599"/>
      <c r="X162" s="614"/>
    </row>
    <row r="163" spans="2:24" ht="15.5" hidden="1" x14ac:dyDescent="0.35">
      <c r="B163" s="601"/>
      <c r="C163" s="640"/>
      <c r="D163" s="641"/>
      <c r="E163" s="642"/>
      <c r="F163" s="643"/>
      <c r="G163" s="610"/>
      <c r="H163" s="610"/>
      <c r="I163" s="611"/>
      <c r="J163" s="612" t="s">
        <v>109</v>
      </c>
      <c r="K163" s="608"/>
      <c r="L163" s="644"/>
      <c r="M163" s="640"/>
      <c r="N163" s="641"/>
      <c r="O163" s="642"/>
      <c r="P163" s="643"/>
      <c r="Q163" s="610"/>
      <c r="R163" s="610"/>
      <c r="S163" s="611"/>
      <c r="T163" s="612" t="s">
        <v>109</v>
      </c>
      <c r="U163" s="608"/>
      <c r="V163" s="613"/>
      <c r="W163" s="599"/>
      <c r="X163" s="614"/>
    </row>
    <row r="164" spans="2:24" ht="15.5" hidden="1" x14ac:dyDescent="0.35">
      <c r="B164" s="601"/>
      <c r="C164" s="640"/>
      <c r="D164" s="641"/>
      <c r="E164" s="642"/>
      <c r="F164" s="643"/>
      <c r="G164" s="610"/>
      <c r="H164" s="610"/>
      <c r="I164" s="611"/>
      <c r="J164" s="612" t="s">
        <v>110</v>
      </c>
      <c r="K164" s="608"/>
      <c r="L164" s="644"/>
      <c r="M164" s="640"/>
      <c r="N164" s="641"/>
      <c r="O164" s="642"/>
      <c r="P164" s="643"/>
      <c r="Q164" s="610"/>
      <c r="R164" s="610"/>
      <c r="S164" s="611"/>
      <c r="T164" s="612" t="s">
        <v>110</v>
      </c>
      <c r="U164" s="608"/>
      <c r="V164" s="613"/>
      <c r="W164" s="599"/>
      <c r="X164" s="614"/>
    </row>
    <row r="165" spans="2:24" ht="16" hidden="1" thickBot="1" x14ac:dyDescent="0.4">
      <c r="B165" s="615"/>
      <c r="C165" s="650"/>
      <c r="D165" s="651"/>
      <c r="E165" s="652"/>
      <c r="F165" s="653"/>
      <c r="G165" s="654"/>
      <c r="H165" s="654"/>
      <c r="I165" s="655"/>
      <c r="J165" s="656" t="s">
        <v>111</v>
      </c>
      <c r="K165" s="622"/>
      <c r="L165" s="657"/>
      <c r="M165" s="650"/>
      <c r="N165" s="651"/>
      <c r="O165" s="652"/>
      <c r="P165" s="653"/>
      <c r="Q165" s="654"/>
      <c r="R165" s="654"/>
      <c r="S165" s="655"/>
      <c r="T165" s="656" t="s">
        <v>111</v>
      </c>
      <c r="U165" s="622"/>
      <c r="V165" s="658"/>
      <c r="W165" s="659"/>
      <c r="X165" s="629"/>
    </row>
    <row r="166" spans="2:24" ht="15.5" hidden="1" x14ac:dyDescent="0.35">
      <c r="B166" s="601"/>
      <c r="C166" s="586"/>
      <c r="D166" s="587"/>
      <c r="E166" s="588"/>
      <c r="F166" s="589"/>
      <c r="G166" s="594"/>
      <c r="H166" s="594"/>
      <c r="I166" s="595"/>
      <c r="J166" s="637" t="s">
        <v>102</v>
      </c>
      <c r="K166" s="592"/>
      <c r="L166" s="649"/>
      <c r="M166" s="586"/>
      <c r="N166" s="587"/>
      <c r="O166" s="588"/>
      <c r="P166" s="589"/>
      <c r="Q166" s="594"/>
      <c r="R166" s="594"/>
      <c r="S166" s="595"/>
      <c r="T166" s="637" t="s">
        <v>102</v>
      </c>
      <c r="U166" s="592"/>
      <c r="V166" s="638"/>
      <c r="W166" s="639" t="str">
        <f>IFERROR(IF(D166='Defaults &lt;HIDE&gt;'!$H$11,E166*F166*0.746*G166/H166*I166, 1/(1/(F166*0.746*((L166*K166^3)+(L167*K167^3)+(L168*K168^3)+(L169*K169^3)+(L170*K170^3)+(L171*K171^3)+(L172*K172^3)+(L173*K173^3)+(L174*K174^3)+(L175*K175^3))))),"")</f>
        <v/>
      </c>
      <c r="X166" s="600" t="str">
        <f>IFERROR(IF(N166='Defaults &lt;HIDE&gt;'!$H$11,O166*P166*0.746*Q166/R166*S166, 1/(1/(P166*0.746*((V166*U166^3)+(V167*U167^3)+(V168*U168^3)+(V169*U169^3)+(V170*U170^3)+(V171*U171^3)+(V172*U172^3)+(V173*U173^3)+(V174*U174^3)+(V175*U175^3))))),"")</f>
        <v/>
      </c>
    </row>
    <row r="167" spans="2:24" ht="15.5" hidden="1" x14ac:dyDescent="0.35">
      <c r="B167" s="601"/>
      <c r="C167" s="640"/>
      <c r="D167" s="641"/>
      <c r="E167" s="642"/>
      <c r="F167" s="643"/>
      <c r="G167" s="610"/>
      <c r="H167" s="610"/>
      <c r="I167" s="611"/>
      <c r="J167" s="612" t="s">
        <v>103</v>
      </c>
      <c r="K167" s="608"/>
      <c r="L167" s="644"/>
      <c r="M167" s="640"/>
      <c r="N167" s="641"/>
      <c r="O167" s="642"/>
      <c r="P167" s="643"/>
      <c r="Q167" s="610"/>
      <c r="R167" s="610"/>
      <c r="S167" s="611"/>
      <c r="T167" s="612" t="s">
        <v>103</v>
      </c>
      <c r="U167" s="608"/>
      <c r="V167" s="613"/>
      <c r="W167" s="599"/>
      <c r="X167" s="614"/>
    </row>
    <row r="168" spans="2:24" ht="15.5" hidden="1" x14ac:dyDescent="0.35">
      <c r="B168" s="601"/>
      <c r="C168" s="640"/>
      <c r="D168" s="641"/>
      <c r="E168" s="642"/>
      <c r="F168" s="643"/>
      <c r="G168" s="610"/>
      <c r="H168" s="610"/>
      <c r="I168" s="611"/>
      <c r="J168" s="612" t="s">
        <v>104</v>
      </c>
      <c r="K168" s="608"/>
      <c r="L168" s="644"/>
      <c r="M168" s="640"/>
      <c r="N168" s="641"/>
      <c r="O168" s="642"/>
      <c r="P168" s="643"/>
      <c r="Q168" s="610"/>
      <c r="R168" s="610"/>
      <c r="S168" s="611"/>
      <c r="T168" s="612" t="s">
        <v>104</v>
      </c>
      <c r="U168" s="608"/>
      <c r="V168" s="613"/>
      <c r="W168" s="599"/>
      <c r="X168" s="614"/>
    </row>
    <row r="169" spans="2:24" ht="15.5" hidden="1" x14ac:dyDescent="0.35">
      <c r="B169" s="601"/>
      <c r="C169" s="640"/>
      <c r="D169" s="641"/>
      <c r="E169" s="642"/>
      <c r="F169" s="643"/>
      <c r="G169" s="610"/>
      <c r="H169" s="610"/>
      <c r="I169" s="611"/>
      <c r="J169" s="612" t="s">
        <v>105</v>
      </c>
      <c r="K169" s="608"/>
      <c r="L169" s="644"/>
      <c r="M169" s="640"/>
      <c r="N169" s="641"/>
      <c r="O169" s="642"/>
      <c r="P169" s="643"/>
      <c r="Q169" s="610"/>
      <c r="R169" s="610"/>
      <c r="S169" s="611"/>
      <c r="T169" s="612" t="s">
        <v>105</v>
      </c>
      <c r="U169" s="608"/>
      <c r="V169" s="613"/>
      <c r="W169" s="599"/>
      <c r="X169" s="614"/>
    </row>
    <row r="170" spans="2:24" ht="15.5" hidden="1" x14ac:dyDescent="0.35">
      <c r="B170" s="601"/>
      <c r="C170" s="640"/>
      <c r="D170" s="641"/>
      <c r="E170" s="642"/>
      <c r="F170" s="643"/>
      <c r="G170" s="610"/>
      <c r="H170" s="610"/>
      <c r="I170" s="611"/>
      <c r="J170" s="612" t="s">
        <v>106</v>
      </c>
      <c r="K170" s="608"/>
      <c r="L170" s="644"/>
      <c r="M170" s="640"/>
      <c r="N170" s="641"/>
      <c r="O170" s="642"/>
      <c r="P170" s="643"/>
      <c r="Q170" s="610"/>
      <c r="R170" s="610"/>
      <c r="S170" s="611"/>
      <c r="T170" s="612" t="s">
        <v>106</v>
      </c>
      <c r="U170" s="608"/>
      <c r="V170" s="613"/>
      <c r="W170" s="599"/>
      <c r="X170" s="614"/>
    </row>
    <row r="171" spans="2:24" ht="15.5" hidden="1" x14ac:dyDescent="0.35">
      <c r="B171" s="601">
        <v>16</v>
      </c>
      <c r="C171" s="640"/>
      <c r="D171" s="641"/>
      <c r="E171" s="642"/>
      <c r="F171" s="643"/>
      <c r="G171" s="610"/>
      <c r="H171" s="610"/>
      <c r="I171" s="611"/>
      <c r="J171" s="612" t="s">
        <v>107</v>
      </c>
      <c r="K171" s="608"/>
      <c r="L171" s="644"/>
      <c r="M171" s="640"/>
      <c r="N171" s="641"/>
      <c r="O171" s="642"/>
      <c r="P171" s="643"/>
      <c r="Q171" s="610"/>
      <c r="R171" s="610"/>
      <c r="S171" s="611"/>
      <c r="T171" s="612" t="s">
        <v>107</v>
      </c>
      <c r="U171" s="608"/>
      <c r="V171" s="613"/>
      <c r="W171" s="599"/>
      <c r="X171" s="614"/>
    </row>
    <row r="172" spans="2:24" ht="15.5" hidden="1" x14ac:dyDescent="0.35">
      <c r="B172" s="601"/>
      <c r="C172" s="640"/>
      <c r="D172" s="641"/>
      <c r="E172" s="642"/>
      <c r="F172" s="643"/>
      <c r="G172" s="610"/>
      <c r="H172" s="610"/>
      <c r="I172" s="611"/>
      <c r="J172" s="612" t="s">
        <v>108</v>
      </c>
      <c r="K172" s="608"/>
      <c r="L172" s="644"/>
      <c r="M172" s="640"/>
      <c r="N172" s="641"/>
      <c r="O172" s="642"/>
      <c r="P172" s="643"/>
      <c r="Q172" s="610"/>
      <c r="R172" s="610"/>
      <c r="S172" s="611"/>
      <c r="T172" s="612" t="s">
        <v>108</v>
      </c>
      <c r="U172" s="608"/>
      <c r="V172" s="613"/>
      <c r="W172" s="599"/>
      <c r="X172" s="614"/>
    </row>
    <row r="173" spans="2:24" ht="15.5" hidden="1" x14ac:dyDescent="0.35">
      <c r="B173" s="601"/>
      <c r="C173" s="640"/>
      <c r="D173" s="641"/>
      <c r="E173" s="642"/>
      <c r="F173" s="643"/>
      <c r="G173" s="610"/>
      <c r="H173" s="610"/>
      <c r="I173" s="611"/>
      <c r="J173" s="612" t="s">
        <v>109</v>
      </c>
      <c r="K173" s="608"/>
      <c r="L173" s="644"/>
      <c r="M173" s="640"/>
      <c r="N173" s="641"/>
      <c r="O173" s="642"/>
      <c r="P173" s="643"/>
      <c r="Q173" s="610"/>
      <c r="R173" s="610"/>
      <c r="S173" s="611"/>
      <c r="T173" s="612" t="s">
        <v>109</v>
      </c>
      <c r="U173" s="608"/>
      <c r="V173" s="613"/>
      <c r="W173" s="599"/>
      <c r="X173" s="614"/>
    </row>
    <row r="174" spans="2:24" ht="15.5" hidden="1" x14ac:dyDescent="0.35">
      <c r="B174" s="601"/>
      <c r="C174" s="640"/>
      <c r="D174" s="641"/>
      <c r="E174" s="642"/>
      <c r="F174" s="643"/>
      <c r="G174" s="610"/>
      <c r="H174" s="610"/>
      <c r="I174" s="611"/>
      <c r="J174" s="612" t="s">
        <v>110</v>
      </c>
      <c r="K174" s="608"/>
      <c r="L174" s="644"/>
      <c r="M174" s="640"/>
      <c r="N174" s="641"/>
      <c r="O174" s="642"/>
      <c r="P174" s="643"/>
      <c r="Q174" s="610"/>
      <c r="R174" s="610"/>
      <c r="S174" s="611"/>
      <c r="T174" s="612" t="s">
        <v>110</v>
      </c>
      <c r="U174" s="608"/>
      <c r="V174" s="613"/>
      <c r="W174" s="599"/>
      <c r="X174" s="614"/>
    </row>
    <row r="175" spans="2:24" ht="16" hidden="1" thickBot="1" x14ac:dyDescent="0.4">
      <c r="B175" s="615"/>
      <c r="C175" s="650"/>
      <c r="D175" s="651"/>
      <c r="E175" s="652"/>
      <c r="F175" s="653"/>
      <c r="G175" s="654"/>
      <c r="H175" s="654"/>
      <c r="I175" s="655"/>
      <c r="J175" s="656" t="s">
        <v>111</v>
      </c>
      <c r="K175" s="622"/>
      <c r="L175" s="657"/>
      <c r="M175" s="650"/>
      <c r="N175" s="651"/>
      <c r="O175" s="652"/>
      <c r="P175" s="653"/>
      <c r="Q175" s="654"/>
      <c r="R175" s="654"/>
      <c r="S175" s="655"/>
      <c r="T175" s="656" t="s">
        <v>111</v>
      </c>
      <c r="U175" s="622"/>
      <c r="V175" s="658"/>
      <c r="W175" s="659"/>
      <c r="X175" s="629"/>
    </row>
    <row r="176" spans="2:24" ht="15.5" hidden="1" x14ac:dyDescent="0.35">
      <c r="B176" s="601"/>
      <c r="C176" s="586"/>
      <c r="D176" s="587"/>
      <c r="E176" s="588"/>
      <c r="F176" s="589"/>
      <c r="G176" s="594"/>
      <c r="H176" s="594"/>
      <c r="I176" s="595"/>
      <c r="J176" s="637" t="s">
        <v>102</v>
      </c>
      <c r="K176" s="592"/>
      <c r="L176" s="649"/>
      <c r="M176" s="586"/>
      <c r="N176" s="587"/>
      <c r="O176" s="588"/>
      <c r="P176" s="589"/>
      <c r="Q176" s="594"/>
      <c r="R176" s="594"/>
      <c r="S176" s="595"/>
      <c r="T176" s="637" t="s">
        <v>102</v>
      </c>
      <c r="U176" s="592"/>
      <c r="V176" s="638"/>
      <c r="W176" s="639" t="str">
        <f>IFERROR(IF(D176='Defaults &lt;HIDE&gt;'!$H$11,E176*F176*0.746*G176/H176*I176, 1/(1/(F176*0.746*((L176*K176^3)+(L177*K177^3)+(L178*K178^3)+(L179*K179^3)+(L180*K180^3)+(L181*K181^3)+(L182*K182^3)+(L183*K183^3)+(L184*K184^3)+(L185*K185^3))))),"")</f>
        <v/>
      </c>
      <c r="X176" s="600" t="str">
        <f>IFERROR(IF(N176='Defaults &lt;HIDE&gt;'!$H$11,O176*P176*0.746*Q176/R176*S176, 1/(1/(P176*0.746*((V176*U176^3)+(V177*U177^3)+(V178*U178^3)+(V179*U179^3)+(V180*U180^3)+(V181*U181^3)+(V182*U182^3)+(V183*U183^3)+(V184*U184^3)+(V185*U185^3))))),"")</f>
        <v/>
      </c>
    </row>
    <row r="177" spans="2:24" ht="15.5" hidden="1" x14ac:dyDescent="0.35">
      <c r="B177" s="601"/>
      <c r="C177" s="640"/>
      <c r="D177" s="641"/>
      <c r="E177" s="642"/>
      <c r="F177" s="643"/>
      <c r="G177" s="610"/>
      <c r="H177" s="610"/>
      <c r="I177" s="611"/>
      <c r="J177" s="612" t="s">
        <v>103</v>
      </c>
      <c r="K177" s="608"/>
      <c r="L177" s="644"/>
      <c r="M177" s="640"/>
      <c r="N177" s="641"/>
      <c r="O177" s="642"/>
      <c r="P177" s="643"/>
      <c r="Q177" s="610"/>
      <c r="R177" s="610"/>
      <c r="S177" s="611"/>
      <c r="T177" s="612" t="s">
        <v>103</v>
      </c>
      <c r="U177" s="608"/>
      <c r="V177" s="613"/>
      <c r="W177" s="599"/>
      <c r="X177" s="614"/>
    </row>
    <row r="178" spans="2:24" ht="15.5" hidden="1" x14ac:dyDescent="0.35">
      <c r="B178" s="601"/>
      <c r="C178" s="640"/>
      <c r="D178" s="641"/>
      <c r="E178" s="642"/>
      <c r="F178" s="643"/>
      <c r="G178" s="610"/>
      <c r="H178" s="610"/>
      <c r="I178" s="611"/>
      <c r="J178" s="612" t="s">
        <v>104</v>
      </c>
      <c r="K178" s="608"/>
      <c r="L178" s="644"/>
      <c r="M178" s="640"/>
      <c r="N178" s="641"/>
      <c r="O178" s="642"/>
      <c r="P178" s="643"/>
      <c r="Q178" s="610"/>
      <c r="R178" s="610"/>
      <c r="S178" s="611"/>
      <c r="T178" s="612" t="s">
        <v>104</v>
      </c>
      <c r="U178" s="608"/>
      <c r="V178" s="613"/>
      <c r="W178" s="599"/>
      <c r="X178" s="614"/>
    </row>
    <row r="179" spans="2:24" ht="15.5" hidden="1" x14ac:dyDescent="0.35">
      <c r="B179" s="601"/>
      <c r="C179" s="640"/>
      <c r="D179" s="641"/>
      <c r="E179" s="642"/>
      <c r="F179" s="643"/>
      <c r="G179" s="610"/>
      <c r="H179" s="610"/>
      <c r="I179" s="611"/>
      <c r="J179" s="612" t="s">
        <v>105</v>
      </c>
      <c r="K179" s="608"/>
      <c r="L179" s="644"/>
      <c r="M179" s="640"/>
      <c r="N179" s="641"/>
      <c r="O179" s="642"/>
      <c r="P179" s="643"/>
      <c r="Q179" s="610"/>
      <c r="R179" s="610"/>
      <c r="S179" s="611"/>
      <c r="T179" s="612" t="s">
        <v>105</v>
      </c>
      <c r="U179" s="608"/>
      <c r="V179" s="613"/>
      <c r="W179" s="599"/>
      <c r="X179" s="614"/>
    </row>
    <row r="180" spans="2:24" ht="15.5" hidden="1" x14ac:dyDescent="0.35">
      <c r="B180" s="601"/>
      <c r="C180" s="640"/>
      <c r="D180" s="641"/>
      <c r="E180" s="642"/>
      <c r="F180" s="643"/>
      <c r="G180" s="610"/>
      <c r="H180" s="610"/>
      <c r="I180" s="611"/>
      <c r="J180" s="612" t="s">
        <v>106</v>
      </c>
      <c r="K180" s="608"/>
      <c r="L180" s="644"/>
      <c r="M180" s="640"/>
      <c r="N180" s="641"/>
      <c r="O180" s="642"/>
      <c r="P180" s="643"/>
      <c r="Q180" s="610"/>
      <c r="R180" s="610"/>
      <c r="S180" s="611"/>
      <c r="T180" s="612" t="s">
        <v>106</v>
      </c>
      <c r="U180" s="608"/>
      <c r="V180" s="613"/>
      <c r="W180" s="599"/>
      <c r="X180" s="614"/>
    </row>
    <row r="181" spans="2:24" ht="15.5" hidden="1" x14ac:dyDescent="0.35">
      <c r="B181" s="601">
        <v>17</v>
      </c>
      <c r="C181" s="640"/>
      <c r="D181" s="641"/>
      <c r="E181" s="642"/>
      <c r="F181" s="643"/>
      <c r="G181" s="610"/>
      <c r="H181" s="610"/>
      <c r="I181" s="611"/>
      <c r="J181" s="612" t="s">
        <v>107</v>
      </c>
      <c r="K181" s="608"/>
      <c r="L181" s="644"/>
      <c r="M181" s="640"/>
      <c r="N181" s="641"/>
      <c r="O181" s="642"/>
      <c r="P181" s="643"/>
      <c r="Q181" s="610"/>
      <c r="R181" s="610"/>
      <c r="S181" s="611"/>
      <c r="T181" s="612" t="s">
        <v>107</v>
      </c>
      <c r="U181" s="608"/>
      <c r="V181" s="613"/>
      <c r="W181" s="599"/>
      <c r="X181" s="614"/>
    </row>
    <row r="182" spans="2:24" ht="15.5" hidden="1" x14ac:dyDescent="0.35">
      <c r="B182" s="601"/>
      <c r="C182" s="640"/>
      <c r="D182" s="641"/>
      <c r="E182" s="642"/>
      <c r="F182" s="643"/>
      <c r="G182" s="610"/>
      <c r="H182" s="610"/>
      <c r="I182" s="611"/>
      <c r="J182" s="612" t="s">
        <v>108</v>
      </c>
      <c r="K182" s="608"/>
      <c r="L182" s="644"/>
      <c r="M182" s="640"/>
      <c r="N182" s="641"/>
      <c r="O182" s="642"/>
      <c r="P182" s="643"/>
      <c r="Q182" s="610"/>
      <c r="R182" s="610"/>
      <c r="S182" s="611"/>
      <c r="T182" s="612" t="s">
        <v>108</v>
      </c>
      <c r="U182" s="608"/>
      <c r="V182" s="613"/>
      <c r="W182" s="599"/>
      <c r="X182" s="614"/>
    </row>
    <row r="183" spans="2:24" ht="15.5" hidden="1" x14ac:dyDescent="0.35">
      <c r="B183" s="601"/>
      <c r="C183" s="640"/>
      <c r="D183" s="641"/>
      <c r="E183" s="642"/>
      <c r="F183" s="643"/>
      <c r="G183" s="610"/>
      <c r="H183" s="610"/>
      <c r="I183" s="611"/>
      <c r="J183" s="612" t="s">
        <v>109</v>
      </c>
      <c r="K183" s="608"/>
      <c r="L183" s="644"/>
      <c r="M183" s="640"/>
      <c r="N183" s="641"/>
      <c r="O183" s="642"/>
      <c r="P183" s="643"/>
      <c r="Q183" s="610"/>
      <c r="R183" s="610"/>
      <c r="S183" s="611"/>
      <c r="T183" s="612" t="s">
        <v>109</v>
      </c>
      <c r="U183" s="608"/>
      <c r="V183" s="613"/>
      <c r="W183" s="599"/>
      <c r="X183" s="614"/>
    </row>
    <row r="184" spans="2:24" ht="15.5" hidden="1" x14ac:dyDescent="0.35">
      <c r="B184" s="601"/>
      <c r="C184" s="640"/>
      <c r="D184" s="641"/>
      <c r="E184" s="642"/>
      <c r="F184" s="643"/>
      <c r="G184" s="610"/>
      <c r="H184" s="610"/>
      <c r="I184" s="611"/>
      <c r="J184" s="612" t="s">
        <v>110</v>
      </c>
      <c r="K184" s="608"/>
      <c r="L184" s="644"/>
      <c r="M184" s="640"/>
      <c r="N184" s="641"/>
      <c r="O184" s="642"/>
      <c r="P184" s="643"/>
      <c r="Q184" s="610"/>
      <c r="R184" s="610"/>
      <c r="S184" s="611"/>
      <c r="T184" s="612" t="s">
        <v>110</v>
      </c>
      <c r="U184" s="608"/>
      <c r="V184" s="613"/>
      <c r="W184" s="599"/>
      <c r="X184" s="614"/>
    </row>
    <row r="185" spans="2:24" ht="16" hidden="1" thickBot="1" x14ac:dyDescent="0.4">
      <c r="B185" s="615"/>
      <c r="C185" s="650"/>
      <c r="D185" s="651"/>
      <c r="E185" s="652"/>
      <c r="F185" s="653"/>
      <c r="G185" s="654"/>
      <c r="H185" s="654"/>
      <c r="I185" s="655"/>
      <c r="J185" s="656" t="s">
        <v>111</v>
      </c>
      <c r="K185" s="622"/>
      <c r="L185" s="657"/>
      <c r="M185" s="650"/>
      <c r="N185" s="651"/>
      <c r="O185" s="652"/>
      <c r="P185" s="653"/>
      <c r="Q185" s="654"/>
      <c r="R185" s="654"/>
      <c r="S185" s="655"/>
      <c r="T185" s="656" t="s">
        <v>111</v>
      </c>
      <c r="U185" s="622"/>
      <c r="V185" s="658"/>
      <c r="W185" s="659"/>
      <c r="X185" s="629"/>
    </row>
    <row r="186" spans="2:24" ht="15.5" hidden="1" x14ac:dyDescent="0.35">
      <c r="B186" s="601"/>
      <c r="C186" s="586"/>
      <c r="D186" s="587"/>
      <c r="E186" s="588"/>
      <c r="F186" s="589"/>
      <c r="G186" s="594"/>
      <c r="H186" s="594"/>
      <c r="I186" s="595"/>
      <c r="J186" s="637" t="s">
        <v>102</v>
      </c>
      <c r="K186" s="592"/>
      <c r="L186" s="649"/>
      <c r="M186" s="586"/>
      <c r="N186" s="587"/>
      <c r="O186" s="588"/>
      <c r="P186" s="589"/>
      <c r="Q186" s="594"/>
      <c r="R186" s="594"/>
      <c r="S186" s="595"/>
      <c r="T186" s="637" t="s">
        <v>102</v>
      </c>
      <c r="U186" s="592"/>
      <c r="V186" s="638"/>
      <c r="W186" s="639" t="str">
        <f>IFERROR(IF(D186='Defaults &lt;HIDE&gt;'!$H$11,E186*F186*0.746*G186/H186*I186, 1/(1/(F186*0.746*((L186*K186^3)+(L187*K187^3)+(L188*K188^3)+(L189*K189^3)+(L190*K190^3)+(L191*K191^3)+(L192*K192^3)+(L193*K193^3)+(L194*K194^3)+(L195*K195^3))))),"")</f>
        <v/>
      </c>
      <c r="X186" s="600" t="str">
        <f>IFERROR(IF(N186='Defaults &lt;HIDE&gt;'!$H$11,O186*P186*0.746*Q186/R186*S186, 1/(1/(P186*0.746*((V186*U186^3)+(V187*U187^3)+(V188*U188^3)+(V189*U189^3)+(V190*U190^3)+(V191*U191^3)+(V192*U192^3)+(V193*U193^3)+(V194*U194^3)+(V195*U195^3))))),"")</f>
        <v/>
      </c>
    </row>
    <row r="187" spans="2:24" ht="15.5" hidden="1" x14ac:dyDescent="0.35">
      <c r="B187" s="601"/>
      <c r="C187" s="640"/>
      <c r="D187" s="641"/>
      <c r="E187" s="642"/>
      <c r="F187" s="643"/>
      <c r="G187" s="610"/>
      <c r="H187" s="610"/>
      <c r="I187" s="611"/>
      <c r="J187" s="612" t="s">
        <v>103</v>
      </c>
      <c r="K187" s="608"/>
      <c r="L187" s="644"/>
      <c r="M187" s="640"/>
      <c r="N187" s="641"/>
      <c r="O187" s="642"/>
      <c r="P187" s="643"/>
      <c r="Q187" s="610"/>
      <c r="R187" s="610"/>
      <c r="S187" s="611"/>
      <c r="T187" s="612" t="s">
        <v>103</v>
      </c>
      <c r="U187" s="608"/>
      <c r="V187" s="613"/>
      <c r="W187" s="599"/>
      <c r="X187" s="614"/>
    </row>
    <row r="188" spans="2:24" ht="15.5" hidden="1" x14ac:dyDescent="0.35">
      <c r="B188" s="601"/>
      <c r="C188" s="640"/>
      <c r="D188" s="641"/>
      <c r="E188" s="642"/>
      <c r="F188" s="643"/>
      <c r="G188" s="610"/>
      <c r="H188" s="610"/>
      <c r="I188" s="611"/>
      <c r="J188" s="612" t="s">
        <v>104</v>
      </c>
      <c r="K188" s="608"/>
      <c r="L188" s="644"/>
      <c r="M188" s="640"/>
      <c r="N188" s="641"/>
      <c r="O188" s="642"/>
      <c r="P188" s="643"/>
      <c r="Q188" s="610"/>
      <c r="R188" s="610"/>
      <c r="S188" s="611"/>
      <c r="T188" s="612" t="s">
        <v>104</v>
      </c>
      <c r="U188" s="608"/>
      <c r="V188" s="613"/>
      <c r="W188" s="599"/>
      <c r="X188" s="614"/>
    </row>
    <row r="189" spans="2:24" ht="15.5" hidden="1" x14ac:dyDescent="0.35">
      <c r="B189" s="601"/>
      <c r="C189" s="640"/>
      <c r="D189" s="641"/>
      <c r="E189" s="642"/>
      <c r="F189" s="643"/>
      <c r="G189" s="610"/>
      <c r="H189" s="610"/>
      <c r="I189" s="611"/>
      <c r="J189" s="612" t="s">
        <v>105</v>
      </c>
      <c r="K189" s="608"/>
      <c r="L189" s="644"/>
      <c r="M189" s="640"/>
      <c r="N189" s="641"/>
      <c r="O189" s="642"/>
      <c r="P189" s="643"/>
      <c r="Q189" s="610"/>
      <c r="R189" s="610"/>
      <c r="S189" s="611"/>
      <c r="T189" s="612" t="s">
        <v>105</v>
      </c>
      <c r="U189" s="608"/>
      <c r="V189" s="613"/>
      <c r="W189" s="599"/>
      <c r="X189" s="614"/>
    </row>
    <row r="190" spans="2:24" ht="15.5" hidden="1" x14ac:dyDescent="0.35">
      <c r="B190" s="601"/>
      <c r="C190" s="640"/>
      <c r="D190" s="641"/>
      <c r="E190" s="642"/>
      <c r="F190" s="643"/>
      <c r="G190" s="610"/>
      <c r="H190" s="610"/>
      <c r="I190" s="611"/>
      <c r="J190" s="612" t="s">
        <v>106</v>
      </c>
      <c r="K190" s="608"/>
      <c r="L190" s="644"/>
      <c r="M190" s="640"/>
      <c r="N190" s="641"/>
      <c r="O190" s="642"/>
      <c r="P190" s="643"/>
      <c r="Q190" s="610"/>
      <c r="R190" s="610"/>
      <c r="S190" s="611"/>
      <c r="T190" s="612" t="s">
        <v>106</v>
      </c>
      <c r="U190" s="608"/>
      <c r="V190" s="613"/>
      <c r="W190" s="599"/>
      <c r="X190" s="614"/>
    </row>
    <row r="191" spans="2:24" ht="15.5" hidden="1" x14ac:dyDescent="0.35">
      <c r="B191" s="601">
        <v>18</v>
      </c>
      <c r="C191" s="640"/>
      <c r="D191" s="641"/>
      <c r="E191" s="642"/>
      <c r="F191" s="643"/>
      <c r="G191" s="610"/>
      <c r="H191" s="610"/>
      <c r="I191" s="611"/>
      <c r="J191" s="612" t="s">
        <v>107</v>
      </c>
      <c r="K191" s="608"/>
      <c r="L191" s="644"/>
      <c r="M191" s="640"/>
      <c r="N191" s="641"/>
      <c r="O191" s="642"/>
      <c r="P191" s="643"/>
      <c r="Q191" s="610"/>
      <c r="R191" s="610"/>
      <c r="S191" s="611"/>
      <c r="T191" s="612" t="s">
        <v>107</v>
      </c>
      <c r="U191" s="608"/>
      <c r="V191" s="613"/>
      <c r="W191" s="599"/>
      <c r="X191" s="614"/>
    </row>
    <row r="192" spans="2:24" ht="15.5" hidden="1" x14ac:dyDescent="0.35">
      <c r="B192" s="601"/>
      <c r="C192" s="640"/>
      <c r="D192" s="641"/>
      <c r="E192" s="642"/>
      <c r="F192" s="643"/>
      <c r="G192" s="610"/>
      <c r="H192" s="610"/>
      <c r="I192" s="611"/>
      <c r="J192" s="612" t="s">
        <v>108</v>
      </c>
      <c r="K192" s="608"/>
      <c r="L192" s="644"/>
      <c r="M192" s="640"/>
      <c r="N192" s="641"/>
      <c r="O192" s="642"/>
      <c r="P192" s="643"/>
      <c r="Q192" s="610"/>
      <c r="R192" s="610"/>
      <c r="S192" s="611"/>
      <c r="T192" s="612" t="s">
        <v>108</v>
      </c>
      <c r="U192" s="608"/>
      <c r="V192" s="613"/>
      <c r="W192" s="599"/>
      <c r="X192" s="614"/>
    </row>
    <row r="193" spans="2:24" ht="15.5" hidden="1" x14ac:dyDescent="0.35">
      <c r="B193" s="601"/>
      <c r="C193" s="640"/>
      <c r="D193" s="641"/>
      <c r="E193" s="642"/>
      <c r="F193" s="643"/>
      <c r="G193" s="610"/>
      <c r="H193" s="610"/>
      <c r="I193" s="611"/>
      <c r="J193" s="612" t="s">
        <v>109</v>
      </c>
      <c r="K193" s="608"/>
      <c r="L193" s="644"/>
      <c r="M193" s="640"/>
      <c r="N193" s="641"/>
      <c r="O193" s="642"/>
      <c r="P193" s="643"/>
      <c r="Q193" s="610"/>
      <c r="R193" s="610"/>
      <c r="S193" s="611"/>
      <c r="T193" s="612" t="s">
        <v>109</v>
      </c>
      <c r="U193" s="608"/>
      <c r="V193" s="613"/>
      <c r="W193" s="599"/>
      <c r="X193" s="614"/>
    </row>
    <row r="194" spans="2:24" ht="15.5" hidden="1" x14ac:dyDescent="0.35">
      <c r="B194" s="601"/>
      <c r="C194" s="640"/>
      <c r="D194" s="641"/>
      <c r="E194" s="642"/>
      <c r="F194" s="643"/>
      <c r="G194" s="610"/>
      <c r="H194" s="610"/>
      <c r="I194" s="611"/>
      <c r="J194" s="612" t="s">
        <v>110</v>
      </c>
      <c r="K194" s="608"/>
      <c r="L194" s="644"/>
      <c r="M194" s="640"/>
      <c r="N194" s="641"/>
      <c r="O194" s="642"/>
      <c r="P194" s="643"/>
      <c r="Q194" s="610"/>
      <c r="R194" s="610"/>
      <c r="S194" s="611"/>
      <c r="T194" s="612" t="s">
        <v>110</v>
      </c>
      <c r="U194" s="608"/>
      <c r="V194" s="613"/>
      <c r="W194" s="599"/>
      <c r="X194" s="614"/>
    </row>
    <row r="195" spans="2:24" ht="16" hidden="1" thickBot="1" x14ac:dyDescent="0.4">
      <c r="B195" s="615"/>
      <c r="C195" s="650"/>
      <c r="D195" s="651"/>
      <c r="E195" s="652"/>
      <c r="F195" s="653"/>
      <c r="G195" s="654"/>
      <c r="H195" s="654"/>
      <c r="I195" s="655"/>
      <c r="J195" s="656" t="s">
        <v>111</v>
      </c>
      <c r="K195" s="622"/>
      <c r="L195" s="657"/>
      <c r="M195" s="650"/>
      <c r="N195" s="651"/>
      <c r="O195" s="652"/>
      <c r="P195" s="653"/>
      <c r="Q195" s="654"/>
      <c r="R195" s="654"/>
      <c r="S195" s="655"/>
      <c r="T195" s="656" t="s">
        <v>111</v>
      </c>
      <c r="U195" s="622"/>
      <c r="V195" s="658"/>
      <c r="W195" s="659"/>
      <c r="X195" s="629"/>
    </row>
    <row r="196" spans="2:24" ht="15.5" hidden="1" x14ac:dyDescent="0.35">
      <c r="B196" s="601"/>
      <c r="C196" s="586"/>
      <c r="D196" s="587"/>
      <c r="E196" s="588"/>
      <c r="F196" s="589"/>
      <c r="G196" s="594"/>
      <c r="H196" s="594"/>
      <c r="I196" s="595"/>
      <c r="J196" s="637" t="s">
        <v>102</v>
      </c>
      <c r="K196" s="592"/>
      <c r="L196" s="649"/>
      <c r="M196" s="586"/>
      <c r="N196" s="587"/>
      <c r="O196" s="588"/>
      <c r="P196" s="589"/>
      <c r="Q196" s="594"/>
      <c r="R196" s="594"/>
      <c r="S196" s="595"/>
      <c r="T196" s="637" t="s">
        <v>102</v>
      </c>
      <c r="U196" s="592"/>
      <c r="V196" s="638"/>
      <c r="W196" s="639" t="str">
        <f>IFERROR(IF(D196='Defaults &lt;HIDE&gt;'!$H$11,E196*F196*0.746*G196/H196*I196, 1/(1/(F196*0.746*((L196*K196^3)+(L197*K197^3)+(L198*K198^3)+(L199*K199^3)+(L200*K200^3)+(L201*K201^3)+(L202*K202^3)+(L203*K203^3)+(L204*K204^3)+(L205*K205^3))))),"")</f>
        <v/>
      </c>
      <c r="X196" s="600" t="str">
        <f>IFERROR(IF(N196='Defaults &lt;HIDE&gt;'!$H$11,O196*P196*0.746*Q196/R196*S196, 1/(1/(P196*0.746*((V196*U196^3)+(V197*U197^3)+(V198*U198^3)+(V199*U199^3)+(V200*U200^3)+(V201*U201^3)+(V202*U202^3)+(V203*U203^3)+(V204*U204^3)+(V205*U205^3))))),"")</f>
        <v/>
      </c>
    </row>
    <row r="197" spans="2:24" ht="15.5" hidden="1" x14ac:dyDescent="0.35">
      <c r="B197" s="601"/>
      <c r="C197" s="640"/>
      <c r="D197" s="641"/>
      <c r="E197" s="642"/>
      <c r="F197" s="643"/>
      <c r="G197" s="610"/>
      <c r="H197" s="610"/>
      <c r="I197" s="611"/>
      <c r="J197" s="612" t="s">
        <v>103</v>
      </c>
      <c r="K197" s="608"/>
      <c r="L197" s="644"/>
      <c r="M197" s="640"/>
      <c r="N197" s="641"/>
      <c r="O197" s="642"/>
      <c r="P197" s="643"/>
      <c r="Q197" s="610"/>
      <c r="R197" s="610"/>
      <c r="S197" s="611"/>
      <c r="T197" s="612" t="s">
        <v>103</v>
      </c>
      <c r="U197" s="608"/>
      <c r="V197" s="613"/>
      <c r="W197" s="599"/>
      <c r="X197" s="614"/>
    </row>
    <row r="198" spans="2:24" ht="15.5" hidden="1" x14ac:dyDescent="0.35">
      <c r="B198" s="601"/>
      <c r="C198" s="640"/>
      <c r="D198" s="641"/>
      <c r="E198" s="642"/>
      <c r="F198" s="643"/>
      <c r="G198" s="610"/>
      <c r="H198" s="610"/>
      <c r="I198" s="611"/>
      <c r="J198" s="612" t="s">
        <v>104</v>
      </c>
      <c r="K198" s="608"/>
      <c r="L198" s="644"/>
      <c r="M198" s="640"/>
      <c r="N198" s="641"/>
      <c r="O198" s="642"/>
      <c r="P198" s="643"/>
      <c r="Q198" s="610"/>
      <c r="R198" s="610"/>
      <c r="S198" s="611"/>
      <c r="T198" s="612" t="s">
        <v>104</v>
      </c>
      <c r="U198" s="608"/>
      <c r="V198" s="613"/>
      <c r="W198" s="599"/>
      <c r="X198" s="614"/>
    </row>
    <row r="199" spans="2:24" ht="15.5" hidden="1" x14ac:dyDescent="0.35">
      <c r="B199" s="601"/>
      <c r="C199" s="640"/>
      <c r="D199" s="641"/>
      <c r="E199" s="642"/>
      <c r="F199" s="643"/>
      <c r="G199" s="610"/>
      <c r="H199" s="610"/>
      <c r="I199" s="611"/>
      <c r="J199" s="612" t="s">
        <v>105</v>
      </c>
      <c r="K199" s="608"/>
      <c r="L199" s="644"/>
      <c r="M199" s="640"/>
      <c r="N199" s="641"/>
      <c r="O199" s="642"/>
      <c r="P199" s="643"/>
      <c r="Q199" s="610"/>
      <c r="R199" s="610"/>
      <c r="S199" s="611"/>
      <c r="T199" s="612" t="s">
        <v>105</v>
      </c>
      <c r="U199" s="608"/>
      <c r="V199" s="613"/>
      <c r="W199" s="599"/>
      <c r="X199" s="614"/>
    </row>
    <row r="200" spans="2:24" ht="15.5" hidden="1" x14ac:dyDescent="0.35">
      <c r="B200" s="601"/>
      <c r="C200" s="640"/>
      <c r="D200" s="641"/>
      <c r="E200" s="642"/>
      <c r="F200" s="643"/>
      <c r="G200" s="610"/>
      <c r="H200" s="610"/>
      <c r="I200" s="611"/>
      <c r="J200" s="612" t="s">
        <v>106</v>
      </c>
      <c r="K200" s="608"/>
      <c r="L200" s="644"/>
      <c r="M200" s="640"/>
      <c r="N200" s="641"/>
      <c r="O200" s="642"/>
      <c r="P200" s="643"/>
      <c r="Q200" s="610"/>
      <c r="R200" s="610"/>
      <c r="S200" s="611"/>
      <c r="T200" s="612" t="s">
        <v>106</v>
      </c>
      <c r="U200" s="608"/>
      <c r="V200" s="613"/>
      <c r="W200" s="599"/>
      <c r="X200" s="614"/>
    </row>
    <row r="201" spans="2:24" ht="15.5" hidden="1" x14ac:dyDescent="0.35">
      <c r="B201" s="601">
        <v>19</v>
      </c>
      <c r="C201" s="640"/>
      <c r="D201" s="641"/>
      <c r="E201" s="642"/>
      <c r="F201" s="643"/>
      <c r="G201" s="610"/>
      <c r="H201" s="610"/>
      <c r="I201" s="611"/>
      <c r="J201" s="612" t="s">
        <v>107</v>
      </c>
      <c r="K201" s="608"/>
      <c r="L201" s="644"/>
      <c r="M201" s="640"/>
      <c r="N201" s="641"/>
      <c r="O201" s="642"/>
      <c r="P201" s="643"/>
      <c r="Q201" s="610"/>
      <c r="R201" s="610"/>
      <c r="S201" s="611"/>
      <c r="T201" s="612" t="s">
        <v>107</v>
      </c>
      <c r="U201" s="608"/>
      <c r="V201" s="613"/>
      <c r="W201" s="599"/>
      <c r="X201" s="614"/>
    </row>
    <row r="202" spans="2:24" ht="15.5" hidden="1" x14ac:dyDescent="0.35">
      <c r="B202" s="601"/>
      <c r="C202" s="640"/>
      <c r="D202" s="641"/>
      <c r="E202" s="642"/>
      <c r="F202" s="643"/>
      <c r="G202" s="610"/>
      <c r="H202" s="610"/>
      <c r="I202" s="611"/>
      <c r="J202" s="612" t="s">
        <v>108</v>
      </c>
      <c r="K202" s="608"/>
      <c r="L202" s="644"/>
      <c r="M202" s="640"/>
      <c r="N202" s="641"/>
      <c r="O202" s="642"/>
      <c r="P202" s="643"/>
      <c r="Q202" s="610"/>
      <c r="R202" s="610"/>
      <c r="S202" s="611"/>
      <c r="T202" s="612" t="s">
        <v>108</v>
      </c>
      <c r="U202" s="608"/>
      <c r="V202" s="613"/>
      <c r="W202" s="599"/>
      <c r="X202" s="614"/>
    </row>
    <row r="203" spans="2:24" ht="15.5" hidden="1" x14ac:dyDescent="0.35">
      <c r="B203" s="601"/>
      <c r="C203" s="640"/>
      <c r="D203" s="641"/>
      <c r="E203" s="642"/>
      <c r="F203" s="643"/>
      <c r="G203" s="610"/>
      <c r="H203" s="610"/>
      <c r="I203" s="611"/>
      <c r="J203" s="612" t="s">
        <v>109</v>
      </c>
      <c r="K203" s="608"/>
      <c r="L203" s="644"/>
      <c r="M203" s="640"/>
      <c r="N203" s="641"/>
      <c r="O203" s="642"/>
      <c r="P203" s="643"/>
      <c r="Q203" s="610"/>
      <c r="R203" s="610"/>
      <c r="S203" s="611"/>
      <c r="T203" s="612" t="s">
        <v>109</v>
      </c>
      <c r="U203" s="608"/>
      <c r="V203" s="613"/>
      <c r="W203" s="599"/>
      <c r="X203" s="614"/>
    </row>
    <row r="204" spans="2:24" ht="15.5" hidden="1" x14ac:dyDescent="0.35">
      <c r="B204" s="601"/>
      <c r="C204" s="640"/>
      <c r="D204" s="641"/>
      <c r="E204" s="642"/>
      <c r="F204" s="643"/>
      <c r="G204" s="610"/>
      <c r="H204" s="610"/>
      <c r="I204" s="611"/>
      <c r="J204" s="612" t="s">
        <v>110</v>
      </c>
      <c r="K204" s="608"/>
      <c r="L204" s="644"/>
      <c r="M204" s="640"/>
      <c r="N204" s="641"/>
      <c r="O204" s="642"/>
      <c r="P204" s="643"/>
      <c r="Q204" s="610"/>
      <c r="R204" s="610"/>
      <c r="S204" s="611"/>
      <c r="T204" s="612" t="s">
        <v>110</v>
      </c>
      <c r="U204" s="608"/>
      <c r="V204" s="613"/>
      <c r="W204" s="599"/>
      <c r="X204" s="614"/>
    </row>
    <row r="205" spans="2:24" ht="16" hidden="1" thickBot="1" x14ac:dyDescent="0.4">
      <c r="B205" s="615"/>
      <c r="C205" s="650"/>
      <c r="D205" s="651"/>
      <c r="E205" s="652"/>
      <c r="F205" s="653"/>
      <c r="G205" s="654"/>
      <c r="H205" s="654"/>
      <c r="I205" s="655"/>
      <c r="J205" s="656" t="s">
        <v>111</v>
      </c>
      <c r="K205" s="622"/>
      <c r="L205" s="657"/>
      <c r="M205" s="650"/>
      <c r="N205" s="651"/>
      <c r="O205" s="652"/>
      <c r="P205" s="653"/>
      <c r="Q205" s="654"/>
      <c r="R205" s="654"/>
      <c r="S205" s="655"/>
      <c r="T205" s="656" t="s">
        <v>111</v>
      </c>
      <c r="U205" s="622"/>
      <c r="V205" s="658"/>
      <c r="W205" s="659"/>
      <c r="X205" s="629"/>
    </row>
    <row r="206" spans="2:24" ht="15.5" hidden="1" x14ac:dyDescent="0.35">
      <c r="B206" s="585"/>
      <c r="C206" s="586"/>
      <c r="D206" s="587"/>
      <c r="E206" s="588"/>
      <c r="F206" s="589"/>
      <c r="G206" s="594"/>
      <c r="H206" s="594"/>
      <c r="I206" s="595"/>
      <c r="J206" s="637" t="s">
        <v>102</v>
      </c>
      <c r="K206" s="592"/>
      <c r="L206" s="649"/>
      <c r="M206" s="586"/>
      <c r="N206" s="587"/>
      <c r="O206" s="588"/>
      <c r="P206" s="589"/>
      <c r="Q206" s="594"/>
      <c r="R206" s="594"/>
      <c r="S206" s="595"/>
      <c r="T206" s="637" t="s">
        <v>102</v>
      </c>
      <c r="U206" s="592"/>
      <c r="V206" s="638"/>
      <c r="W206" s="639" t="str">
        <f>IFERROR(IF(D206='Defaults &lt;HIDE&gt;'!$H$11,E206*F206*0.746*G206/H206*I206, 1/(1/(F206*0.746*((L206*K206^3)+(L207*K207^3)+(L208*K208^3)+(L209*K209^3)+(L210*K210^3)+(L211*K211^3)+(L212*K212^3)+(L213*K213^3)+(L214*K214^3)+(L215*K215^3))))),"")</f>
        <v/>
      </c>
      <c r="X206" s="600" t="str">
        <f>IFERROR(IF(N206='Defaults &lt;HIDE&gt;'!$H$11,O206*P206*0.746*Q206/R206*S206, 1/(1/(P206*0.746*((V206*U206^3)+(V207*U207^3)+(V208*U208^3)+(V209*U209^3)+(V210*U210^3)+(V211*U211^3)+(V212*U212^3)+(V213*U213^3)+(V214*U214^3)+(V215*U215^3))))),"")</f>
        <v/>
      </c>
    </row>
    <row r="207" spans="2:24" ht="15.5" hidden="1" x14ac:dyDescent="0.35">
      <c r="B207" s="601"/>
      <c r="C207" s="640"/>
      <c r="D207" s="641"/>
      <c r="E207" s="642"/>
      <c r="F207" s="643"/>
      <c r="G207" s="610"/>
      <c r="H207" s="610"/>
      <c r="I207" s="611"/>
      <c r="J207" s="612" t="s">
        <v>103</v>
      </c>
      <c r="K207" s="608"/>
      <c r="L207" s="644"/>
      <c r="M207" s="640"/>
      <c r="N207" s="641"/>
      <c r="O207" s="642"/>
      <c r="P207" s="643"/>
      <c r="Q207" s="610"/>
      <c r="R207" s="610"/>
      <c r="S207" s="611"/>
      <c r="T207" s="612" t="s">
        <v>103</v>
      </c>
      <c r="U207" s="608"/>
      <c r="V207" s="613"/>
      <c r="W207" s="599"/>
      <c r="X207" s="614"/>
    </row>
    <row r="208" spans="2:24" ht="15.5" hidden="1" x14ac:dyDescent="0.35">
      <c r="B208" s="601"/>
      <c r="C208" s="640"/>
      <c r="D208" s="641"/>
      <c r="E208" s="642"/>
      <c r="F208" s="643"/>
      <c r="G208" s="610"/>
      <c r="H208" s="610"/>
      <c r="I208" s="611"/>
      <c r="J208" s="612" t="s">
        <v>104</v>
      </c>
      <c r="K208" s="608"/>
      <c r="L208" s="644"/>
      <c r="M208" s="640"/>
      <c r="N208" s="641"/>
      <c r="O208" s="642"/>
      <c r="P208" s="643"/>
      <c r="Q208" s="610"/>
      <c r="R208" s="610"/>
      <c r="S208" s="611"/>
      <c r="T208" s="612" t="s">
        <v>104</v>
      </c>
      <c r="U208" s="608"/>
      <c r="V208" s="613"/>
      <c r="W208" s="599"/>
      <c r="X208" s="614"/>
    </row>
    <row r="209" spans="2:24" ht="15.5" hidden="1" x14ac:dyDescent="0.35">
      <c r="B209" s="601"/>
      <c r="C209" s="640"/>
      <c r="D209" s="641"/>
      <c r="E209" s="642"/>
      <c r="F209" s="643"/>
      <c r="G209" s="610"/>
      <c r="H209" s="610"/>
      <c r="I209" s="611"/>
      <c r="J209" s="612" t="s">
        <v>105</v>
      </c>
      <c r="K209" s="608"/>
      <c r="L209" s="644"/>
      <c r="M209" s="640"/>
      <c r="N209" s="641"/>
      <c r="O209" s="642"/>
      <c r="P209" s="643"/>
      <c r="Q209" s="610"/>
      <c r="R209" s="610"/>
      <c r="S209" s="611"/>
      <c r="T209" s="612" t="s">
        <v>105</v>
      </c>
      <c r="U209" s="608"/>
      <c r="V209" s="613"/>
      <c r="W209" s="599"/>
      <c r="X209" s="614"/>
    </row>
    <row r="210" spans="2:24" ht="15.5" hidden="1" x14ac:dyDescent="0.35">
      <c r="B210" s="601"/>
      <c r="C210" s="640"/>
      <c r="D210" s="641"/>
      <c r="E210" s="642"/>
      <c r="F210" s="643"/>
      <c r="G210" s="610"/>
      <c r="H210" s="610"/>
      <c r="I210" s="611"/>
      <c r="J210" s="612" t="s">
        <v>106</v>
      </c>
      <c r="K210" s="608"/>
      <c r="L210" s="644"/>
      <c r="M210" s="640"/>
      <c r="N210" s="641"/>
      <c r="O210" s="642"/>
      <c r="P210" s="643"/>
      <c r="Q210" s="610"/>
      <c r="R210" s="610"/>
      <c r="S210" s="611"/>
      <c r="T210" s="612" t="s">
        <v>106</v>
      </c>
      <c r="U210" s="608"/>
      <c r="V210" s="613"/>
      <c r="W210" s="599"/>
      <c r="X210" s="614"/>
    </row>
    <row r="211" spans="2:24" ht="15.5" hidden="1" x14ac:dyDescent="0.35">
      <c r="B211" s="601">
        <v>20</v>
      </c>
      <c r="C211" s="640"/>
      <c r="D211" s="641"/>
      <c r="E211" s="642"/>
      <c r="F211" s="643"/>
      <c r="G211" s="610"/>
      <c r="H211" s="610"/>
      <c r="I211" s="611"/>
      <c r="J211" s="612" t="s">
        <v>107</v>
      </c>
      <c r="K211" s="608"/>
      <c r="L211" s="644"/>
      <c r="M211" s="640"/>
      <c r="N211" s="641"/>
      <c r="O211" s="642"/>
      <c r="P211" s="643"/>
      <c r="Q211" s="610"/>
      <c r="R211" s="610"/>
      <c r="S211" s="611"/>
      <c r="T211" s="612" t="s">
        <v>107</v>
      </c>
      <c r="U211" s="608"/>
      <c r="V211" s="613"/>
      <c r="W211" s="599"/>
      <c r="X211" s="614"/>
    </row>
    <row r="212" spans="2:24" ht="15.5" hidden="1" x14ac:dyDescent="0.35">
      <c r="B212" s="601"/>
      <c r="C212" s="640"/>
      <c r="D212" s="641"/>
      <c r="E212" s="642"/>
      <c r="F212" s="643"/>
      <c r="G212" s="610"/>
      <c r="H212" s="610"/>
      <c r="I212" s="611"/>
      <c r="J212" s="612" t="s">
        <v>108</v>
      </c>
      <c r="K212" s="608"/>
      <c r="L212" s="644"/>
      <c r="M212" s="640"/>
      <c r="N212" s="641"/>
      <c r="O212" s="642"/>
      <c r="P212" s="643"/>
      <c r="Q212" s="610"/>
      <c r="R212" s="610"/>
      <c r="S212" s="611"/>
      <c r="T212" s="612" t="s">
        <v>108</v>
      </c>
      <c r="U212" s="608"/>
      <c r="V212" s="613"/>
      <c r="W212" s="599"/>
      <c r="X212" s="614"/>
    </row>
    <row r="213" spans="2:24" ht="15.5" hidden="1" x14ac:dyDescent="0.35">
      <c r="B213" s="601"/>
      <c r="C213" s="640"/>
      <c r="D213" s="641"/>
      <c r="E213" s="642"/>
      <c r="F213" s="643"/>
      <c r="G213" s="610"/>
      <c r="H213" s="610"/>
      <c r="I213" s="611"/>
      <c r="J213" s="612" t="s">
        <v>109</v>
      </c>
      <c r="K213" s="608"/>
      <c r="L213" s="644"/>
      <c r="M213" s="640"/>
      <c r="N213" s="641"/>
      <c r="O213" s="642"/>
      <c r="P213" s="643"/>
      <c r="Q213" s="610"/>
      <c r="R213" s="610"/>
      <c r="S213" s="611"/>
      <c r="T213" s="612" t="s">
        <v>109</v>
      </c>
      <c r="U213" s="608"/>
      <c r="V213" s="613"/>
      <c r="W213" s="599"/>
      <c r="X213" s="614"/>
    </row>
    <row r="214" spans="2:24" ht="15.5" hidden="1" x14ac:dyDescent="0.35">
      <c r="B214" s="601"/>
      <c r="C214" s="640"/>
      <c r="D214" s="641"/>
      <c r="E214" s="642"/>
      <c r="F214" s="643"/>
      <c r="G214" s="610"/>
      <c r="H214" s="610"/>
      <c r="I214" s="611"/>
      <c r="J214" s="612" t="s">
        <v>110</v>
      </c>
      <c r="K214" s="608"/>
      <c r="L214" s="644"/>
      <c r="M214" s="640"/>
      <c r="N214" s="641"/>
      <c r="O214" s="642"/>
      <c r="P214" s="643"/>
      <c r="Q214" s="610"/>
      <c r="R214" s="610"/>
      <c r="S214" s="611"/>
      <c r="T214" s="612" t="s">
        <v>110</v>
      </c>
      <c r="U214" s="608"/>
      <c r="V214" s="613"/>
      <c r="W214" s="599"/>
      <c r="X214" s="614"/>
    </row>
    <row r="215" spans="2:24" ht="16" hidden="1" thickBot="1" x14ac:dyDescent="0.4">
      <c r="B215" s="615"/>
      <c r="C215" s="650"/>
      <c r="D215" s="651"/>
      <c r="E215" s="652"/>
      <c r="F215" s="653"/>
      <c r="G215" s="654"/>
      <c r="H215" s="654"/>
      <c r="I215" s="655"/>
      <c r="J215" s="656" t="s">
        <v>111</v>
      </c>
      <c r="K215" s="622"/>
      <c r="L215" s="657"/>
      <c r="M215" s="650"/>
      <c r="N215" s="651"/>
      <c r="O215" s="652"/>
      <c r="P215" s="653"/>
      <c r="Q215" s="654"/>
      <c r="R215" s="654"/>
      <c r="S215" s="655"/>
      <c r="T215" s="656" t="s">
        <v>111</v>
      </c>
      <c r="U215" s="622"/>
      <c r="V215" s="658"/>
      <c r="W215" s="659"/>
      <c r="X215" s="629"/>
    </row>
    <row r="216" spans="2:24" ht="15.5" hidden="1" x14ac:dyDescent="0.35">
      <c r="B216" s="601"/>
      <c r="C216" s="586"/>
      <c r="D216" s="587"/>
      <c r="E216" s="588"/>
      <c r="F216" s="589"/>
      <c r="G216" s="594"/>
      <c r="H216" s="594"/>
      <c r="I216" s="595"/>
      <c r="J216" s="637" t="s">
        <v>102</v>
      </c>
      <c r="K216" s="592"/>
      <c r="L216" s="649"/>
      <c r="M216" s="586"/>
      <c r="N216" s="587"/>
      <c r="O216" s="588"/>
      <c r="P216" s="589"/>
      <c r="Q216" s="594"/>
      <c r="R216" s="594"/>
      <c r="S216" s="595"/>
      <c r="T216" s="637" t="s">
        <v>102</v>
      </c>
      <c r="U216" s="592"/>
      <c r="V216" s="638"/>
      <c r="W216" s="639" t="str">
        <f>IFERROR(IF(D216='Defaults &lt;HIDE&gt;'!$H$11,E216*F216*0.746*G216/H216*I216, 1/(1/(F216*0.746*((L216*K216^3)+(L217*K217^3)+(L218*K218^3)+(L219*K219^3)+(L220*K220^3)+(L221*K221^3)+(L222*K222^3)+(L223*K223^3)+(L224*K224^3)+(L225*K225^3))))),"")</f>
        <v/>
      </c>
      <c r="X216" s="600" t="str">
        <f>IFERROR(IF(N216='Defaults &lt;HIDE&gt;'!$H$11,O216*P216*0.746*Q216/R216*S216, 1/(1/(P216*0.746*((V216*U216^3)+(V217*U217^3)+(V218*U218^3)+(V219*U219^3)+(V220*U220^3)+(V221*U221^3)+(V222*U222^3)+(V223*U223^3)+(V224*U224^3)+(V225*U225^3))))),"")</f>
        <v/>
      </c>
    </row>
    <row r="217" spans="2:24" ht="15.5" hidden="1" x14ac:dyDescent="0.35">
      <c r="B217" s="601"/>
      <c r="C217" s="640"/>
      <c r="D217" s="641"/>
      <c r="E217" s="642"/>
      <c r="F217" s="643"/>
      <c r="G217" s="610"/>
      <c r="H217" s="610"/>
      <c r="I217" s="611"/>
      <c r="J217" s="612" t="s">
        <v>103</v>
      </c>
      <c r="K217" s="608"/>
      <c r="L217" s="644"/>
      <c r="M217" s="640"/>
      <c r="N217" s="641"/>
      <c r="O217" s="642"/>
      <c r="P217" s="643"/>
      <c r="Q217" s="610"/>
      <c r="R217" s="610"/>
      <c r="S217" s="611"/>
      <c r="T217" s="612" t="s">
        <v>103</v>
      </c>
      <c r="U217" s="608"/>
      <c r="V217" s="613"/>
      <c r="W217" s="599"/>
      <c r="X217" s="614"/>
    </row>
    <row r="218" spans="2:24" ht="15.5" hidden="1" x14ac:dyDescent="0.35">
      <c r="B218" s="601"/>
      <c r="C218" s="640"/>
      <c r="D218" s="641"/>
      <c r="E218" s="642"/>
      <c r="F218" s="643"/>
      <c r="G218" s="610"/>
      <c r="H218" s="610"/>
      <c r="I218" s="611"/>
      <c r="J218" s="612" t="s">
        <v>104</v>
      </c>
      <c r="K218" s="608"/>
      <c r="L218" s="644"/>
      <c r="M218" s="640"/>
      <c r="N218" s="641"/>
      <c r="O218" s="642"/>
      <c r="P218" s="643"/>
      <c r="Q218" s="610"/>
      <c r="R218" s="610"/>
      <c r="S218" s="611"/>
      <c r="T218" s="612" t="s">
        <v>104</v>
      </c>
      <c r="U218" s="608"/>
      <c r="V218" s="613"/>
      <c r="W218" s="599"/>
      <c r="X218" s="614"/>
    </row>
    <row r="219" spans="2:24" ht="15.5" hidden="1" x14ac:dyDescent="0.35">
      <c r="B219" s="601"/>
      <c r="C219" s="640"/>
      <c r="D219" s="641"/>
      <c r="E219" s="642"/>
      <c r="F219" s="643"/>
      <c r="G219" s="610"/>
      <c r="H219" s="610"/>
      <c r="I219" s="611"/>
      <c r="J219" s="612" t="s">
        <v>105</v>
      </c>
      <c r="K219" s="608"/>
      <c r="L219" s="644"/>
      <c r="M219" s="640"/>
      <c r="N219" s="641"/>
      <c r="O219" s="642"/>
      <c r="P219" s="643"/>
      <c r="Q219" s="610"/>
      <c r="R219" s="610"/>
      <c r="S219" s="611"/>
      <c r="T219" s="612" t="s">
        <v>105</v>
      </c>
      <c r="U219" s="608"/>
      <c r="V219" s="613"/>
      <c r="W219" s="599"/>
      <c r="X219" s="614"/>
    </row>
    <row r="220" spans="2:24" ht="15.5" hidden="1" x14ac:dyDescent="0.35">
      <c r="B220" s="601"/>
      <c r="C220" s="640"/>
      <c r="D220" s="641"/>
      <c r="E220" s="642"/>
      <c r="F220" s="643"/>
      <c r="G220" s="610"/>
      <c r="H220" s="610"/>
      <c r="I220" s="611"/>
      <c r="J220" s="612" t="s">
        <v>106</v>
      </c>
      <c r="K220" s="608"/>
      <c r="L220" s="644"/>
      <c r="M220" s="640"/>
      <c r="N220" s="641"/>
      <c r="O220" s="642"/>
      <c r="P220" s="643"/>
      <c r="Q220" s="610"/>
      <c r="R220" s="610"/>
      <c r="S220" s="611"/>
      <c r="T220" s="612" t="s">
        <v>106</v>
      </c>
      <c r="U220" s="608"/>
      <c r="V220" s="613"/>
      <c r="W220" s="599"/>
      <c r="X220" s="614"/>
    </row>
    <row r="221" spans="2:24" ht="15.5" hidden="1" x14ac:dyDescent="0.35">
      <c r="B221" s="601">
        <v>21</v>
      </c>
      <c r="C221" s="640"/>
      <c r="D221" s="641"/>
      <c r="E221" s="642"/>
      <c r="F221" s="643"/>
      <c r="G221" s="610"/>
      <c r="H221" s="610"/>
      <c r="I221" s="611"/>
      <c r="J221" s="612" t="s">
        <v>107</v>
      </c>
      <c r="K221" s="608"/>
      <c r="L221" s="644"/>
      <c r="M221" s="640"/>
      <c r="N221" s="641"/>
      <c r="O221" s="642"/>
      <c r="P221" s="643"/>
      <c r="Q221" s="610"/>
      <c r="R221" s="610"/>
      <c r="S221" s="611"/>
      <c r="T221" s="612" t="s">
        <v>107</v>
      </c>
      <c r="U221" s="608"/>
      <c r="V221" s="613"/>
      <c r="W221" s="599"/>
      <c r="X221" s="614"/>
    </row>
    <row r="222" spans="2:24" ht="15.5" hidden="1" x14ac:dyDescent="0.35">
      <c r="B222" s="601"/>
      <c r="C222" s="640"/>
      <c r="D222" s="641"/>
      <c r="E222" s="642"/>
      <c r="F222" s="643"/>
      <c r="G222" s="610"/>
      <c r="H222" s="610"/>
      <c r="I222" s="611"/>
      <c r="J222" s="612" t="s">
        <v>108</v>
      </c>
      <c r="K222" s="608"/>
      <c r="L222" s="644"/>
      <c r="M222" s="640"/>
      <c r="N222" s="641"/>
      <c r="O222" s="642"/>
      <c r="P222" s="643"/>
      <c r="Q222" s="610"/>
      <c r="R222" s="610"/>
      <c r="S222" s="611"/>
      <c r="T222" s="612" t="s">
        <v>108</v>
      </c>
      <c r="U222" s="608"/>
      <c r="V222" s="613"/>
      <c r="W222" s="599"/>
      <c r="X222" s="614"/>
    </row>
    <row r="223" spans="2:24" ht="15.5" hidden="1" x14ac:dyDescent="0.35">
      <c r="B223" s="601"/>
      <c r="C223" s="640"/>
      <c r="D223" s="641"/>
      <c r="E223" s="642"/>
      <c r="F223" s="643"/>
      <c r="G223" s="610"/>
      <c r="H223" s="610"/>
      <c r="I223" s="611"/>
      <c r="J223" s="612" t="s">
        <v>109</v>
      </c>
      <c r="K223" s="608"/>
      <c r="L223" s="644"/>
      <c r="M223" s="640"/>
      <c r="N223" s="641"/>
      <c r="O223" s="642"/>
      <c r="P223" s="643"/>
      <c r="Q223" s="610"/>
      <c r="R223" s="610"/>
      <c r="S223" s="611"/>
      <c r="T223" s="612" t="s">
        <v>109</v>
      </c>
      <c r="U223" s="608"/>
      <c r="V223" s="613"/>
      <c r="W223" s="599"/>
      <c r="X223" s="614"/>
    </row>
    <row r="224" spans="2:24" ht="15.5" hidden="1" x14ac:dyDescent="0.35">
      <c r="B224" s="601"/>
      <c r="C224" s="640"/>
      <c r="D224" s="641"/>
      <c r="E224" s="642"/>
      <c r="F224" s="643"/>
      <c r="G224" s="610"/>
      <c r="H224" s="610"/>
      <c r="I224" s="611"/>
      <c r="J224" s="612" t="s">
        <v>110</v>
      </c>
      <c r="K224" s="608"/>
      <c r="L224" s="644"/>
      <c r="M224" s="640"/>
      <c r="N224" s="641"/>
      <c r="O224" s="642"/>
      <c r="P224" s="643"/>
      <c r="Q224" s="610"/>
      <c r="R224" s="610"/>
      <c r="S224" s="611"/>
      <c r="T224" s="612" t="s">
        <v>110</v>
      </c>
      <c r="U224" s="608"/>
      <c r="V224" s="613"/>
      <c r="W224" s="599"/>
      <c r="X224" s="614"/>
    </row>
    <row r="225" spans="2:24" ht="16" hidden="1" thickBot="1" x14ac:dyDescent="0.4">
      <c r="B225" s="615"/>
      <c r="C225" s="650"/>
      <c r="D225" s="651"/>
      <c r="E225" s="652"/>
      <c r="F225" s="653"/>
      <c r="G225" s="654"/>
      <c r="H225" s="654"/>
      <c r="I225" s="655"/>
      <c r="J225" s="656" t="s">
        <v>111</v>
      </c>
      <c r="K225" s="622"/>
      <c r="L225" s="657"/>
      <c r="M225" s="650"/>
      <c r="N225" s="651"/>
      <c r="O225" s="652"/>
      <c r="P225" s="653"/>
      <c r="Q225" s="654"/>
      <c r="R225" s="654"/>
      <c r="S225" s="655"/>
      <c r="T225" s="656" t="s">
        <v>111</v>
      </c>
      <c r="U225" s="622"/>
      <c r="V225" s="658"/>
      <c r="W225" s="659"/>
      <c r="X225" s="629"/>
    </row>
    <row r="226" spans="2:24" ht="15.5" hidden="1" x14ac:dyDescent="0.35">
      <c r="B226" s="601"/>
      <c r="C226" s="586"/>
      <c r="D226" s="587"/>
      <c r="E226" s="588"/>
      <c r="F226" s="589"/>
      <c r="G226" s="594"/>
      <c r="H226" s="594"/>
      <c r="I226" s="595"/>
      <c r="J226" s="637" t="s">
        <v>102</v>
      </c>
      <c r="K226" s="592"/>
      <c r="L226" s="649"/>
      <c r="M226" s="586"/>
      <c r="N226" s="587"/>
      <c r="O226" s="588"/>
      <c r="P226" s="589"/>
      <c r="Q226" s="594"/>
      <c r="R226" s="594"/>
      <c r="S226" s="595"/>
      <c r="T226" s="637" t="s">
        <v>102</v>
      </c>
      <c r="U226" s="592"/>
      <c r="V226" s="638"/>
      <c r="W226" s="639" t="str">
        <f>IFERROR(IF(D226='Defaults &lt;HIDE&gt;'!$H$11,E226*F226*0.746*G226/H226*I226, 1/(1/(F226*0.746*((L226*K226^3)+(L227*K227^3)+(L228*K228^3)+(L229*K229^3)+(L230*K230^3)+(L231*K231^3)+(L232*K232^3)+(L233*K233^3)+(L234*K234^3)+(L235*K235^3))))),"")</f>
        <v/>
      </c>
      <c r="X226" s="600" t="str">
        <f>IFERROR(IF(N226='Defaults &lt;HIDE&gt;'!$H$11,O226*P226*0.746*Q226/R226*S226, 1/(1/(P226*0.746*((V226*U226^3)+(V227*U227^3)+(V228*U228^3)+(V229*U229^3)+(V230*U230^3)+(V231*U231^3)+(V232*U232^3)+(V233*U233^3)+(V234*U234^3)+(V235*U235^3))))),"")</f>
        <v/>
      </c>
    </row>
    <row r="227" spans="2:24" ht="15.5" hidden="1" x14ac:dyDescent="0.35">
      <c r="B227" s="601"/>
      <c r="C227" s="640"/>
      <c r="D227" s="641"/>
      <c r="E227" s="642"/>
      <c r="F227" s="643"/>
      <c r="G227" s="610"/>
      <c r="H227" s="610"/>
      <c r="I227" s="611"/>
      <c r="J227" s="612" t="s">
        <v>103</v>
      </c>
      <c r="K227" s="608"/>
      <c r="L227" s="644"/>
      <c r="M227" s="640"/>
      <c r="N227" s="641"/>
      <c r="O227" s="642"/>
      <c r="P227" s="643"/>
      <c r="Q227" s="610"/>
      <c r="R227" s="610"/>
      <c r="S227" s="611"/>
      <c r="T227" s="612" t="s">
        <v>103</v>
      </c>
      <c r="U227" s="608"/>
      <c r="V227" s="613"/>
      <c r="W227" s="599"/>
      <c r="X227" s="614"/>
    </row>
    <row r="228" spans="2:24" ht="15.5" hidden="1" x14ac:dyDescent="0.35">
      <c r="B228" s="601"/>
      <c r="C228" s="640"/>
      <c r="D228" s="641"/>
      <c r="E228" s="642"/>
      <c r="F228" s="643"/>
      <c r="G228" s="610"/>
      <c r="H228" s="610"/>
      <c r="I228" s="611"/>
      <c r="J228" s="612" t="s">
        <v>104</v>
      </c>
      <c r="K228" s="608"/>
      <c r="L228" s="644"/>
      <c r="M228" s="640"/>
      <c r="N228" s="641"/>
      <c r="O228" s="642"/>
      <c r="P228" s="643"/>
      <c r="Q228" s="610"/>
      <c r="R228" s="610"/>
      <c r="S228" s="611"/>
      <c r="T228" s="612" t="s">
        <v>104</v>
      </c>
      <c r="U228" s="608"/>
      <c r="V228" s="613"/>
      <c r="W228" s="599"/>
      <c r="X228" s="614"/>
    </row>
    <row r="229" spans="2:24" ht="15.5" hidden="1" x14ac:dyDescent="0.35">
      <c r="B229" s="601"/>
      <c r="C229" s="640"/>
      <c r="D229" s="641"/>
      <c r="E229" s="642"/>
      <c r="F229" s="643"/>
      <c r="G229" s="610"/>
      <c r="H229" s="610"/>
      <c r="I229" s="611"/>
      <c r="J229" s="612" t="s">
        <v>105</v>
      </c>
      <c r="K229" s="608"/>
      <c r="L229" s="644"/>
      <c r="M229" s="640"/>
      <c r="N229" s="641"/>
      <c r="O229" s="642"/>
      <c r="P229" s="643"/>
      <c r="Q229" s="610"/>
      <c r="R229" s="610"/>
      <c r="S229" s="611"/>
      <c r="T229" s="612" t="s">
        <v>105</v>
      </c>
      <c r="U229" s="608"/>
      <c r="V229" s="613"/>
      <c r="W229" s="599"/>
      <c r="X229" s="614"/>
    </row>
    <row r="230" spans="2:24" ht="15.5" hidden="1" x14ac:dyDescent="0.35">
      <c r="B230" s="601"/>
      <c r="C230" s="640"/>
      <c r="D230" s="641"/>
      <c r="E230" s="642"/>
      <c r="F230" s="643"/>
      <c r="G230" s="610"/>
      <c r="H230" s="610"/>
      <c r="I230" s="611"/>
      <c r="J230" s="612" t="s">
        <v>106</v>
      </c>
      <c r="K230" s="608"/>
      <c r="L230" s="644"/>
      <c r="M230" s="640"/>
      <c r="N230" s="641"/>
      <c r="O230" s="642"/>
      <c r="P230" s="643"/>
      <c r="Q230" s="610"/>
      <c r="R230" s="610"/>
      <c r="S230" s="611"/>
      <c r="T230" s="612" t="s">
        <v>106</v>
      </c>
      <c r="U230" s="608"/>
      <c r="V230" s="613"/>
      <c r="W230" s="599"/>
      <c r="X230" s="614"/>
    </row>
    <row r="231" spans="2:24" ht="15.5" hidden="1" x14ac:dyDescent="0.35">
      <c r="B231" s="601">
        <v>22</v>
      </c>
      <c r="C231" s="640"/>
      <c r="D231" s="641"/>
      <c r="E231" s="642"/>
      <c r="F231" s="643"/>
      <c r="G231" s="610"/>
      <c r="H231" s="610"/>
      <c r="I231" s="611"/>
      <c r="J231" s="612" t="s">
        <v>107</v>
      </c>
      <c r="K231" s="608"/>
      <c r="L231" s="644"/>
      <c r="M231" s="640"/>
      <c r="N231" s="641"/>
      <c r="O231" s="642"/>
      <c r="P231" s="643"/>
      <c r="Q231" s="610"/>
      <c r="R231" s="610"/>
      <c r="S231" s="611"/>
      <c r="T231" s="612" t="s">
        <v>107</v>
      </c>
      <c r="U231" s="608"/>
      <c r="V231" s="613"/>
      <c r="W231" s="599"/>
      <c r="X231" s="614"/>
    </row>
    <row r="232" spans="2:24" ht="15.5" hidden="1" x14ac:dyDescent="0.35">
      <c r="B232" s="601"/>
      <c r="C232" s="640"/>
      <c r="D232" s="641"/>
      <c r="E232" s="642"/>
      <c r="F232" s="643"/>
      <c r="G232" s="610"/>
      <c r="H232" s="610"/>
      <c r="I232" s="611"/>
      <c r="J232" s="612" t="s">
        <v>108</v>
      </c>
      <c r="K232" s="608"/>
      <c r="L232" s="644"/>
      <c r="M232" s="640"/>
      <c r="N232" s="641"/>
      <c r="O232" s="642"/>
      <c r="P232" s="643"/>
      <c r="Q232" s="610"/>
      <c r="R232" s="610"/>
      <c r="S232" s="611"/>
      <c r="T232" s="612" t="s">
        <v>108</v>
      </c>
      <c r="U232" s="608"/>
      <c r="V232" s="613"/>
      <c r="W232" s="599"/>
      <c r="X232" s="614"/>
    </row>
    <row r="233" spans="2:24" ht="15.5" hidden="1" x14ac:dyDescent="0.35">
      <c r="B233" s="601"/>
      <c r="C233" s="640"/>
      <c r="D233" s="641"/>
      <c r="E233" s="642"/>
      <c r="F233" s="643"/>
      <c r="G233" s="610"/>
      <c r="H233" s="610"/>
      <c r="I233" s="611"/>
      <c r="J233" s="612" t="s">
        <v>109</v>
      </c>
      <c r="K233" s="608"/>
      <c r="L233" s="644"/>
      <c r="M233" s="640"/>
      <c r="N233" s="641"/>
      <c r="O233" s="642"/>
      <c r="P233" s="643"/>
      <c r="Q233" s="610"/>
      <c r="R233" s="610"/>
      <c r="S233" s="611"/>
      <c r="T233" s="612" t="s">
        <v>109</v>
      </c>
      <c r="U233" s="608"/>
      <c r="V233" s="613"/>
      <c r="W233" s="599"/>
      <c r="X233" s="614"/>
    </row>
    <row r="234" spans="2:24" ht="15.5" hidden="1" x14ac:dyDescent="0.35">
      <c r="B234" s="601"/>
      <c r="C234" s="640"/>
      <c r="D234" s="641"/>
      <c r="E234" s="642"/>
      <c r="F234" s="643"/>
      <c r="G234" s="610"/>
      <c r="H234" s="610"/>
      <c r="I234" s="611"/>
      <c r="J234" s="612" t="s">
        <v>110</v>
      </c>
      <c r="K234" s="608"/>
      <c r="L234" s="644"/>
      <c r="M234" s="640"/>
      <c r="N234" s="641"/>
      <c r="O234" s="642"/>
      <c r="P234" s="643"/>
      <c r="Q234" s="610"/>
      <c r="R234" s="610"/>
      <c r="S234" s="611"/>
      <c r="T234" s="612" t="s">
        <v>110</v>
      </c>
      <c r="U234" s="608"/>
      <c r="V234" s="613"/>
      <c r="W234" s="599"/>
      <c r="X234" s="614"/>
    </row>
    <row r="235" spans="2:24" ht="16" hidden="1" thickBot="1" x14ac:dyDescent="0.4">
      <c r="B235" s="615"/>
      <c r="C235" s="650"/>
      <c r="D235" s="651"/>
      <c r="E235" s="652"/>
      <c r="F235" s="653"/>
      <c r="G235" s="654"/>
      <c r="H235" s="654"/>
      <c r="I235" s="655"/>
      <c r="J235" s="656" t="s">
        <v>111</v>
      </c>
      <c r="K235" s="622"/>
      <c r="L235" s="657"/>
      <c r="M235" s="650"/>
      <c r="N235" s="651"/>
      <c r="O235" s="652"/>
      <c r="P235" s="653"/>
      <c r="Q235" s="654"/>
      <c r="R235" s="654"/>
      <c r="S235" s="655"/>
      <c r="T235" s="656" t="s">
        <v>111</v>
      </c>
      <c r="U235" s="622"/>
      <c r="V235" s="658"/>
      <c r="W235" s="659"/>
      <c r="X235" s="629"/>
    </row>
    <row r="236" spans="2:24" ht="15.5" hidden="1" x14ac:dyDescent="0.35">
      <c r="B236" s="601"/>
      <c r="C236" s="586"/>
      <c r="D236" s="587"/>
      <c r="E236" s="588"/>
      <c r="F236" s="589"/>
      <c r="G236" s="594"/>
      <c r="H236" s="594"/>
      <c r="I236" s="595"/>
      <c r="J236" s="637" t="s">
        <v>102</v>
      </c>
      <c r="K236" s="592"/>
      <c r="L236" s="649"/>
      <c r="M236" s="586"/>
      <c r="N236" s="587"/>
      <c r="O236" s="588"/>
      <c r="P236" s="589"/>
      <c r="Q236" s="594"/>
      <c r="R236" s="594"/>
      <c r="S236" s="595"/>
      <c r="T236" s="637" t="s">
        <v>102</v>
      </c>
      <c r="U236" s="592"/>
      <c r="V236" s="638"/>
      <c r="W236" s="639" t="str">
        <f>IFERROR(IF(D236='Defaults &lt;HIDE&gt;'!$H$11,E236*F236*0.746*G236/H236*I236, 1/(1/(F236*0.746*((L236*K236^3)+(L237*K237^3)+(L238*K238^3)+(L239*K239^3)+(L240*K240^3)+(L241*K241^3)+(L242*K242^3)+(L243*K243^3)+(L244*K244^3)+(L245*K245^3))))),"")</f>
        <v/>
      </c>
      <c r="X236" s="600" t="str">
        <f>IFERROR(IF(N236='Defaults &lt;HIDE&gt;'!$H$11,O236*P236*0.746*Q236/R236*S236, 1/(1/(P236*0.746*((V236*U236^3)+(V237*U237^3)+(V238*U238^3)+(V239*U239^3)+(V240*U240^3)+(V241*U241^3)+(V242*U242^3)+(V243*U243^3)+(V244*U244^3)+(V245*U245^3))))),"")</f>
        <v/>
      </c>
    </row>
    <row r="237" spans="2:24" ht="15.5" hidden="1" x14ac:dyDescent="0.35">
      <c r="B237" s="601"/>
      <c r="C237" s="640"/>
      <c r="D237" s="641"/>
      <c r="E237" s="642"/>
      <c r="F237" s="643"/>
      <c r="G237" s="610"/>
      <c r="H237" s="610"/>
      <c r="I237" s="611"/>
      <c r="J237" s="612" t="s">
        <v>103</v>
      </c>
      <c r="K237" s="608"/>
      <c r="L237" s="644"/>
      <c r="M237" s="640"/>
      <c r="N237" s="641"/>
      <c r="O237" s="642"/>
      <c r="P237" s="643"/>
      <c r="Q237" s="610"/>
      <c r="R237" s="610"/>
      <c r="S237" s="611"/>
      <c r="T237" s="612" t="s">
        <v>103</v>
      </c>
      <c r="U237" s="608"/>
      <c r="V237" s="613"/>
      <c r="W237" s="599"/>
      <c r="X237" s="614"/>
    </row>
    <row r="238" spans="2:24" ht="15.5" hidden="1" x14ac:dyDescent="0.35">
      <c r="B238" s="601"/>
      <c r="C238" s="640"/>
      <c r="D238" s="641"/>
      <c r="E238" s="642"/>
      <c r="F238" s="643"/>
      <c r="G238" s="610"/>
      <c r="H238" s="610"/>
      <c r="I238" s="611"/>
      <c r="J238" s="612" t="s">
        <v>104</v>
      </c>
      <c r="K238" s="608"/>
      <c r="L238" s="644"/>
      <c r="M238" s="640"/>
      <c r="N238" s="641"/>
      <c r="O238" s="642"/>
      <c r="P238" s="643"/>
      <c r="Q238" s="610"/>
      <c r="R238" s="610"/>
      <c r="S238" s="611"/>
      <c r="T238" s="612" t="s">
        <v>104</v>
      </c>
      <c r="U238" s="608"/>
      <c r="V238" s="613"/>
      <c r="W238" s="599"/>
      <c r="X238" s="614"/>
    </row>
    <row r="239" spans="2:24" ht="15.5" hidden="1" x14ac:dyDescent="0.35">
      <c r="B239" s="601"/>
      <c r="C239" s="640"/>
      <c r="D239" s="641"/>
      <c r="E239" s="642"/>
      <c r="F239" s="643"/>
      <c r="G239" s="610"/>
      <c r="H239" s="610"/>
      <c r="I239" s="611"/>
      <c r="J239" s="612" t="s">
        <v>105</v>
      </c>
      <c r="K239" s="608"/>
      <c r="L239" s="644"/>
      <c r="M239" s="640"/>
      <c r="N239" s="641"/>
      <c r="O239" s="642"/>
      <c r="P239" s="643"/>
      <c r="Q239" s="610"/>
      <c r="R239" s="610"/>
      <c r="S239" s="611"/>
      <c r="T239" s="612" t="s">
        <v>105</v>
      </c>
      <c r="U239" s="608"/>
      <c r="V239" s="613"/>
      <c r="W239" s="599"/>
      <c r="X239" s="614"/>
    </row>
    <row r="240" spans="2:24" ht="15.5" hidden="1" x14ac:dyDescent="0.35">
      <c r="B240" s="601"/>
      <c r="C240" s="640"/>
      <c r="D240" s="641"/>
      <c r="E240" s="642"/>
      <c r="F240" s="643"/>
      <c r="G240" s="610"/>
      <c r="H240" s="610"/>
      <c r="I240" s="611"/>
      <c r="J240" s="612" t="s">
        <v>106</v>
      </c>
      <c r="K240" s="608"/>
      <c r="L240" s="644"/>
      <c r="M240" s="640"/>
      <c r="N240" s="641"/>
      <c r="O240" s="642"/>
      <c r="P240" s="643"/>
      <c r="Q240" s="610"/>
      <c r="R240" s="610"/>
      <c r="S240" s="611"/>
      <c r="T240" s="612" t="s">
        <v>106</v>
      </c>
      <c r="U240" s="608"/>
      <c r="V240" s="613"/>
      <c r="W240" s="599"/>
      <c r="X240" s="614"/>
    </row>
    <row r="241" spans="2:24" ht="15.5" hidden="1" x14ac:dyDescent="0.35">
      <c r="B241" s="601">
        <v>23</v>
      </c>
      <c r="C241" s="640"/>
      <c r="D241" s="641"/>
      <c r="E241" s="642"/>
      <c r="F241" s="643"/>
      <c r="G241" s="610"/>
      <c r="H241" s="610"/>
      <c r="I241" s="611"/>
      <c r="J241" s="612" t="s">
        <v>107</v>
      </c>
      <c r="K241" s="608"/>
      <c r="L241" s="644"/>
      <c r="M241" s="640"/>
      <c r="N241" s="641"/>
      <c r="O241" s="642"/>
      <c r="P241" s="643"/>
      <c r="Q241" s="610"/>
      <c r="R241" s="610"/>
      <c r="S241" s="611"/>
      <c r="T241" s="612" t="s">
        <v>107</v>
      </c>
      <c r="U241" s="608"/>
      <c r="V241" s="613"/>
      <c r="W241" s="599"/>
      <c r="X241" s="614"/>
    </row>
    <row r="242" spans="2:24" ht="15.5" hidden="1" x14ac:dyDescent="0.35">
      <c r="B242" s="601"/>
      <c r="C242" s="640"/>
      <c r="D242" s="641"/>
      <c r="E242" s="642"/>
      <c r="F242" s="643"/>
      <c r="G242" s="610"/>
      <c r="H242" s="610"/>
      <c r="I242" s="611"/>
      <c r="J242" s="612" t="s">
        <v>108</v>
      </c>
      <c r="K242" s="608"/>
      <c r="L242" s="644"/>
      <c r="M242" s="640"/>
      <c r="N242" s="641"/>
      <c r="O242" s="642"/>
      <c r="P242" s="643"/>
      <c r="Q242" s="610"/>
      <c r="R242" s="610"/>
      <c r="S242" s="611"/>
      <c r="T242" s="612" t="s">
        <v>108</v>
      </c>
      <c r="U242" s="608"/>
      <c r="V242" s="613"/>
      <c r="W242" s="599"/>
      <c r="X242" s="614"/>
    </row>
    <row r="243" spans="2:24" ht="15.5" hidden="1" x14ac:dyDescent="0.35">
      <c r="B243" s="601"/>
      <c r="C243" s="640"/>
      <c r="D243" s="641"/>
      <c r="E243" s="642"/>
      <c r="F243" s="643"/>
      <c r="G243" s="610"/>
      <c r="H243" s="610"/>
      <c r="I243" s="611"/>
      <c r="J243" s="612" t="s">
        <v>109</v>
      </c>
      <c r="K243" s="608"/>
      <c r="L243" s="644"/>
      <c r="M243" s="640"/>
      <c r="N243" s="641"/>
      <c r="O243" s="642"/>
      <c r="P243" s="643"/>
      <c r="Q243" s="610"/>
      <c r="R243" s="610"/>
      <c r="S243" s="611"/>
      <c r="T243" s="612" t="s">
        <v>109</v>
      </c>
      <c r="U243" s="608"/>
      <c r="V243" s="613"/>
      <c r="W243" s="599"/>
      <c r="X243" s="614"/>
    </row>
    <row r="244" spans="2:24" ht="15.5" hidden="1" x14ac:dyDescent="0.35">
      <c r="B244" s="601"/>
      <c r="C244" s="640"/>
      <c r="D244" s="641"/>
      <c r="E244" s="642"/>
      <c r="F244" s="643"/>
      <c r="G244" s="610"/>
      <c r="H244" s="610"/>
      <c r="I244" s="611"/>
      <c r="J244" s="612" t="s">
        <v>110</v>
      </c>
      <c r="K244" s="608"/>
      <c r="L244" s="644"/>
      <c r="M244" s="640"/>
      <c r="N244" s="641"/>
      <c r="O244" s="642"/>
      <c r="P244" s="643"/>
      <c r="Q244" s="610"/>
      <c r="R244" s="610"/>
      <c r="S244" s="611"/>
      <c r="T244" s="612" t="s">
        <v>110</v>
      </c>
      <c r="U244" s="608"/>
      <c r="V244" s="613"/>
      <c r="W244" s="599"/>
      <c r="X244" s="614"/>
    </row>
    <row r="245" spans="2:24" ht="16" hidden="1" thickBot="1" x14ac:dyDescent="0.4">
      <c r="B245" s="615"/>
      <c r="C245" s="650"/>
      <c r="D245" s="651"/>
      <c r="E245" s="652"/>
      <c r="F245" s="653"/>
      <c r="G245" s="654"/>
      <c r="H245" s="654"/>
      <c r="I245" s="655"/>
      <c r="J245" s="656" t="s">
        <v>111</v>
      </c>
      <c r="K245" s="622"/>
      <c r="L245" s="657"/>
      <c r="M245" s="650"/>
      <c r="N245" s="651"/>
      <c r="O245" s="652"/>
      <c r="P245" s="653"/>
      <c r="Q245" s="654"/>
      <c r="R245" s="654"/>
      <c r="S245" s="655"/>
      <c r="T245" s="656" t="s">
        <v>111</v>
      </c>
      <c r="U245" s="622"/>
      <c r="V245" s="658"/>
      <c r="W245" s="659"/>
      <c r="X245" s="629"/>
    </row>
    <row r="246" spans="2:24" ht="15.5" hidden="1" x14ac:dyDescent="0.35">
      <c r="B246" s="585"/>
      <c r="C246" s="586"/>
      <c r="D246" s="587"/>
      <c r="E246" s="588"/>
      <c r="F246" s="589"/>
      <c r="G246" s="594"/>
      <c r="H246" s="594"/>
      <c r="I246" s="595"/>
      <c r="J246" s="637" t="s">
        <v>102</v>
      </c>
      <c r="K246" s="592"/>
      <c r="L246" s="649"/>
      <c r="M246" s="586"/>
      <c r="N246" s="587"/>
      <c r="O246" s="588"/>
      <c r="P246" s="589"/>
      <c r="Q246" s="594"/>
      <c r="R246" s="594"/>
      <c r="S246" s="595"/>
      <c r="T246" s="637" t="s">
        <v>102</v>
      </c>
      <c r="U246" s="592"/>
      <c r="V246" s="638"/>
      <c r="W246" s="639" t="str">
        <f>IFERROR(IF(D246='Defaults &lt;HIDE&gt;'!$H$11,E246*F246*0.746*G246/H246*I246, 1/(1/(F246*0.746*((L246*K246^3)+(L247*K247^3)+(L248*K248^3)+(L249*K249^3)+(L250*K250^3)+(L251*K251^3)+(L252*K252^3)+(L253*K253^3)+(L254*K254^3)+(L255*K255^3))))),"")</f>
        <v/>
      </c>
      <c r="X246" s="600" t="str">
        <f>IFERROR(IF(N246='Defaults &lt;HIDE&gt;'!$H$11,O246*P246*0.746*Q246/R246*S246, 1/(1/(P246*0.746*((V246*U246^3)+(V247*U247^3)+(V248*U248^3)+(V249*U249^3)+(V250*U250^3)+(V251*U251^3)+(V252*U252^3)+(V253*U253^3)+(V254*U254^3)+(V255*U255^3))))),"")</f>
        <v/>
      </c>
    </row>
    <row r="247" spans="2:24" ht="15.5" hidden="1" x14ac:dyDescent="0.35">
      <c r="B247" s="601"/>
      <c r="C247" s="640"/>
      <c r="D247" s="641"/>
      <c r="E247" s="642"/>
      <c r="F247" s="643"/>
      <c r="G247" s="610"/>
      <c r="H247" s="610"/>
      <c r="I247" s="611"/>
      <c r="J247" s="612" t="s">
        <v>103</v>
      </c>
      <c r="K247" s="608"/>
      <c r="L247" s="644"/>
      <c r="M247" s="640"/>
      <c r="N247" s="641"/>
      <c r="O247" s="642"/>
      <c r="P247" s="643"/>
      <c r="Q247" s="610"/>
      <c r="R247" s="610"/>
      <c r="S247" s="611"/>
      <c r="T247" s="612" t="s">
        <v>103</v>
      </c>
      <c r="U247" s="608"/>
      <c r="V247" s="613"/>
      <c r="W247" s="599"/>
      <c r="X247" s="614"/>
    </row>
    <row r="248" spans="2:24" ht="15.5" hidden="1" x14ac:dyDescent="0.35">
      <c r="B248" s="601"/>
      <c r="C248" s="640"/>
      <c r="D248" s="641"/>
      <c r="E248" s="642"/>
      <c r="F248" s="643"/>
      <c r="G248" s="610"/>
      <c r="H248" s="610"/>
      <c r="I248" s="611"/>
      <c r="J248" s="612" t="s">
        <v>104</v>
      </c>
      <c r="K248" s="608"/>
      <c r="L248" s="644"/>
      <c r="M248" s="640"/>
      <c r="N248" s="641"/>
      <c r="O248" s="642"/>
      <c r="P248" s="643"/>
      <c r="Q248" s="610"/>
      <c r="R248" s="610"/>
      <c r="S248" s="611"/>
      <c r="T248" s="612" t="s">
        <v>104</v>
      </c>
      <c r="U248" s="608"/>
      <c r="V248" s="613"/>
      <c r="W248" s="599"/>
      <c r="X248" s="614"/>
    </row>
    <row r="249" spans="2:24" ht="15.5" hidden="1" x14ac:dyDescent="0.35">
      <c r="B249" s="601"/>
      <c r="C249" s="640"/>
      <c r="D249" s="641"/>
      <c r="E249" s="642"/>
      <c r="F249" s="643"/>
      <c r="G249" s="610"/>
      <c r="H249" s="610"/>
      <c r="I249" s="611"/>
      <c r="J249" s="612" t="s">
        <v>105</v>
      </c>
      <c r="K249" s="608"/>
      <c r="L249" s="644"/>
      <c r="M249" s="640"/>
      <c r="N249" s="641"/>
      <c r="O249" s="642"/>
      <c r="P249" s="643"/>
      <c r="Q249" s="610"/>
      <c r="R249" s="610"/>
      <c r="S249" s="611"/>
      <c r="T249" s="612" t="s">
        <v>105</v>
      </c>
      <c r="U249" s="608"/>
      <c r="V249" s="613"/>
      <c r="W249" s="599"/>
      <c r="X249" s="614"/>
    </row>
    <row r="250" spans="2:24" ht="15.5" hidden="1" x14ac:dyDescent="0.35">
      <c r="B250" s="601"/>
      <c r="C250" s="640"/>
      <c r="D250" s="641"/>
      <c r="E250" s="642"/>
      <c r="F250" s="643"/>
      <c r="G250" s="610"/>
      <c r="H250" s="610"/>
      <c r="I250" s="611"/>
      <c r="J250" s="612" t="s">
        <v>106</v>
      </c>
      <c r="K250" s="608"/>
      <c r="L250" s="644"/>
      <c r="M250" s="640"/>
      <c r="N250" s="641"/>
      <c r="O250" s="642"/>
      <c r="P250" s="643"/>
      <c r="Q250" s="610"/>
      <c r="R250" s="610"/>
      <c r="S250" s="611"/>
      <c r="T250" s="612" t="s">
        <v>106</v>
      </c>
      <c r="U250" s="608"/>
      <c r="V250" s="613"/>
      <c r="W250" s="599"/>
      <c r="X250" s="614"/>
    </row>
    <row r="251" spans="2:24" ht="15.5" hidden="1" x14ac:dyDescent="0.35">
      <c r="B251" s="601">
        <v>24</v>
      </c>
      <c r="C251" s="640"/>
      <c r="D251" s="641"/>
      <c r="E251" s="642"/>
      <c r="F251" s="643"/>
      <c r="G251" s="610"/>
      <c r="H251" s="610"/>
      <c r="I251" s="611"/>
      <c r="J251" s="612" t="s">
        <v>107</v>
      </c>
      <c r="K251" s="608"/>
      <c r="L251" s="644"/>
      <c r="M251" s="640"/>
      <c r="N251" s="641"/>
      <c r="O251" s="642"/>
      <c r="P251" s="643"/>
      <c r="Q251" s="610"/>
      <c r="R251" s="610"/>
      <c r="S251" s="611"/>
      <c r="T251" s="612" t="s">
        <v>107</v>
      </c>
      <c r="U251" s="608"/>
      <c r="V251" s="613"/>
      <c r="W251" s="599"/>
      <c r="X251" s="614"/>
    </row>
    <row r="252" spans="2:24" ht="15.5" hidden="1" x14ac:dyDescent="0.35">
      <c r="B252" s="601"/>
      <c r="C252" s="640"/>
      <c r="D252" s="641"/>
      <c r="E252" s="642"/>
      <c r="F252" s="643"/>
      <c r="G252" s="610"/>
      <c r="H252" s="610"/>
      <c r="I252" s="611"/>
      <c r="J252" s="612" t="s">
        <v>108</v>
      </c>
      <c r="K252" s="608"/>
      <c r="L252" s="644"/>
      <c r="M252" s="640"/>
      <c r="N252" s="641"/>
      <c r="O252" s="642"/>
      <c r="P252" s="643"/>
      <c r="Q252" s="610"/>
      <c r="R252" s="610"/>
      <c r="S252" s="611"/>
      <c r="T252" s="612" t="s">
        <v>108</v>
      </c>
      <c r="U252" s="608"/>
      <c r="V252" s="613"/>
      <c r="W252" s="599"/>
      <c r="X252" s="614"/>
    </row>
    <row r="253" spans="2:24" ht="15.5" hidden="1" x14ac:dyDescent="0.35">
      <c r="B253" s="601"/>
      <c r="C253" s="640"/>
      <c r="D253" s="641"/>
      <c r="E253" s="642"/>
      <c r="F253" s="643"/>
      <c r="G253" s="610"/>
      <c r="H253" s="610"/>
      <c r="I253" s="611"/>
      <c r="J253" s="612" t="s">
        <v>109</v>
      </c>
      <c r="K253" s="608"/>
      <c r="L253" s="644"/>
      <c r="M253" s="640"/>
      <c r="N253" s="641"/>
      <c r="O253" s="642"/>
      <c r="P253" s="643"/>
      <c r="Q253" s="610"/>
      <c r="R253" s="610"/>
      <c r="S253" s="611"/>
      <c r="T253" s="612" t="s">
        <v>109</v>
      </c>
      <c r="U253" s="608"/>
      <c r="V253" s="613"/>
      <c r="W253" s="599"/>
      <c r="X253" s="614"/>
    </row>
    <row r="254" spans="2:24" ht="15.5" hidden="1" x14ac:dyDescent="0.35">
      <c r="B254" s="601"/>
      <c r="C254" s="640"/>
      <c r="D254" s="641"/>
      <c r="E254" s="642"/>
      <c r="F254" s="643"/>
      <c r="G254" s="610"/>
      <c r="H254" s="610"/>
      <c r="I254" s="611"/>
      <c r="J254" s="612" t="s">
        <v>110</v>
      </c>
      <c r="K254" s="608"/>
      <c r="L254" s="644"/>
      <c r="M254" s="640"/>
      <c r="N254" s="641"/>
      <c r="O254" s="642"/>
      <c r="P254" s="643"/>
      <c r="Q254" s="610"/>
      <c r="R254" s="610"/>
      <c r="S254" s="611"/>
      <c r="T254" s="612" t="s">
        <v>110</v>
      </c>
      <c r="U254" s="608"/>
      <c r="V254" s="613"/>
      <c r="W254" s="599"/>
      <c r="X254" s="614"/>
    </row>
    <row r="255" spans="2:24" ht="16" hidden="1" thickBot="1" x14ac:dyDescent="0.4">
      <c r="B255" s="615"/>
      <c r="C255" s="650"/>
      <c r="D255" s="651"/>
      <c r="E255" s="652"/>
      <c r="F255" s="653"/>
      <c r="G255" s="654"/>
      <c r="H255" s="654"/>
      <c r="I255" s="655"/>
      <c r="J255" s="656" t="s">
        <v>111</v>
      </c>
      <c r="K255" s="622"/>
      <c r="L255" s="657"/>
      <c r="M255" s="650"/>
      <c r="N255" s="651"/>
      <c r="O255" s="652"/>
      <c r="P255" s="653"/>
      <c r="Q255" s="654"/>
      <c r="R255" s="654"/>
      <c r="S255" s="655"/>
      <c r="T255" s="656" t="s">
        <v>111</v>
      </c>
      <c r="U255" s="622"/>
      <c r="V255" s="658"/>
      <c r="W255" s="659"/>
      <c r="X255" s="629"/>
    </row>
    <row r="256" spans="2:24" ht="15.5" hidden="1" x14ac:dyDescent="0.35">
      <c r="B256" s="585"/>
      <c r="C256" s="586"/>
      <c r="D256" s="587"/>
      <c r="E256" s="588"/>
      <c r="F256" s="589"/>
      <c r="G256" s="594"/>
      <c r="H256" s="594"/>
      <c r="I256" s="595"/>
      <c r="J256" s="637" t="s">
        <v>102</v>
      </c>
      <c r="K256" s="592"/>
      <c r="L256" s="649"/>
      <c r="M256" s="586"/>
      <c r="N256" s="587"/>
      <c r="O256" s="588"/>
      <c r="P256" s="589"/>
      <c r="Q256" s="594"/>
      <c r="R256" s="594"/>
      <c r="S256" s="595"/>
      <c r="T256" s="637" t="s">
        <v>102</v>
      </c>
      <c r="U256" s="592"/>
      <c r="V256" s="638"/>
      <c r="W256" s="639" t="str">
        <f>IFERROR(IF(D256='Defaults &lt;HIDE&gt;'!$H$11,E256*F256*0.746*G256/H256*I256, 1/(1/(F256*0.746*((L256*K256^3)+(L257*K257^3)+(L258*K258^3)+(L259*K259^3)+(L260*K260^3)+(L261*K261^3)+(L262*K262^3)+(L263*K263^3)+(L264*K264^3)+(L265*K265^3))))),"")</f>
        <v/>
      </c>
      <c r="X256" s="600" t="str">
        <f>IFERROR(IF(N256='Defaults &lt;HIDE&gt;'!$H$11,O256*P256*0.746*Q256/R256*S256, 1/(1/(P256*0.746*((V256*U256^3)+(V257*U257^3)+(V258*U258^3)+(V259*U259^3)+(V260*U260^3)+(V261*U261^3)+(V262*U262^3)+(V263*U263^3)+(V264*U264^3)+(V265*U265^3))))),"")</f>
        <v/>
      </c>
    </row>
    <row r="257" spans="2:24" ht="15.5" hidden="1" x14ac:dyDescent="0.35">
      <c r="B257" s="601"/>
      <c r="C257" s="640"/>
      <c r="D257" s="641"/>
      <c r="E257" s="642"/>
      <c r="F257" s="643"/>
      <c r="G257" s="610"/>
      <c r="H257" s="610"/>
      <c r="I257" s="611"/>
      <c r="J257" s="612" t="s">
        <v>103</v>
      </c>
      <c r="K257" s="608"/>
      <c r="L257" s="644"/>
      <c r="M257" s="640"/>
      <c r="N257" s="641"/>
      <c r="O257" s="642"/>
      <c r="P257" s="643"/>
      <c r="Q257" s="610"/>
      <c r="R257" s="610"/>
      <c r="S257" s="611"/>
      <c r="T257" s="612" t="s">
        <v>103</v>
      </c>
      <c r="U257" s="608"/>
      <c r="V257" s="613"/>
      <c r="W257" s="599"/>
      <c r="X257" s="614"/>
    </row>
    <row r="258" spans="2:24" ht="15.5" hidden="1" x14ac:dyDescent="0.35">
      <c r="B258" s="601"/>
      <c r="C258" s="640"/>
      <c r="D258" s="641"/>
      <c r="E258" s="642"/>
      <c r="F258" s="643"/>
      <c r="G258" s="610"/>
      <c r="H258" s="610"/>
      <c r="I258" s="611"/>
      <c r="J258" s="612" t="s">
        <v>104</v>
      </c>
      <c r="K258" s="608"/>
      <c r="L258" s="644"/>
      <c r="M258" s="640"/>
      <c r="N258" s="641"/>
      <c r="O258" s="642"/>
      <c r="P258" s="643"/>
      <c r="Q258" s="610"/>
      <c r="R258" s="610"/>
      <c r="S258" s="611"/>
      <c r="T258" s="612" t="s">
        <v>104</v>
      </c>
      <c r="U258" s="608"/>
      <c r="V258" s="613"/>
      <c r="W258" s="599"/>
      <c r="X258" s="614"/>
    </row>
    <row r="259" spans="2:24" ht="15.5" hidden="1" x14ac:dyDescent="0.35">
      <c r="B259" s="601"/>
      <c r="C259" s="640"/>
      <c r="D259" s="641"/>
      <c r="E259" s="642"/>
      <c r="F259" s="643"/>
      <c r="G259" s="610"/>
      <c r="H259" s="610"/>
      <c r="I259" s="611"/>
      <c r="J259" s="612" t="s">
        <v>105</v>
      </c>
      <c r="K259" s="608"/>
      <c r="L259" s="644"/>
      <c r="M259" s="640"/>
      <c r="N259" s="641"/>
      <c r="O259" s="642"/>
      <c r="P259" s="643"/>
      <c r="Q259" s="610"/>
      <c r="R259" s="610"/>
      <c r="S259" s="611"/>
      <c r="T259" s="612" t="s">
        <v>105</v>
      </c>
      <c r="U259" s="608"/>
      <c r="V259" s="613"/>
      <c r="W259" s="599"/>
      <c r="X259" s="614"/>
    </row>
    <row r="260" spans="2:24" ht="15.5" hidden="1" x14ac:dyDescent="0.35">
      <c r="B260" s="601"/>
      <c r="C260" s="640"/>
      <c r="D260" s="641"/>
      <c r="E260" s="642"/>
      <c r="F260" s="643"/>
      <c r="G260" s="610"/>
      <c r="H260" s="610"/>
      <c r="I260" s="611"/>
      <c r="J260" s="612" t="s">
        <v>106</v>
      </c>
      <c r="K260" s="608"/>
      <c r="L260" s="644"/>
      <c r="M260" s="640"/>
      <c r="N260" s="641"/>
      <c r="O260" s="642"/>
      <c r="P260" s="643"/>
      <c r="Q260" s="610"/>
      <c r="R260" s="610"/>
      <c r="S260" s="611"/>
      <c r="T260" s="612" t="s">
        <v>106</v>
      </c>
      <c r="U260" s="608"/>
      <c r="V260" s="613"/>
      <c r="W260" s="599"/>
      <c r="X260" s="614"/>
    </row>
    <row r="261" spans="2:24" ht="15.5" hidden="1" x14ac:dyDescent="0.35">
      <c r="B261" s="601">
        <v>25</v>
      </c>
      <c r="C261" s="640"/>
      <c r="D261" s="641"/>
      <c r="E261" s="642"/>
      <c r="F261" s="643"/>
      <c r="G261" s="610"/>
      <c r="H261" s="610"/>
      <c r="I261" s="611"/>
      <c r="J261" s="612" t="s">
        <v>107</v>
      </c>
      <c r="K261" s="608"/>
      <c r="L261" s="644"/>
      <c r="M261" s="640"/>
      <c r="N261" s="641"/>
      <c r="O261" s="642"/>
      <c r="P261" s="643"/>
      <c r="Q261" s="610"/>
      <c r="R261" s="610"/>
      <c r="S261" s="611"/>
      <c r="T261" s="612" t="s">
        <v>107</v>
      </c>
      <c r="U261" s="608"/>
      <c r="V261" s="613"/>
      <c r="W261" s="599"/>
      <c r="X261" s="614"/>
    </row>
    <row r="262" spans="2:24" ht="15.5" hidden="1" x14ac:dyDescent="0.35">
      <c r="B262" s="601"/>
      <c r="C262" s="640"/>
      <c r="D262" s="641"/>
      <c r="E262" s="642"/>
      <c r="F262" s="643"/>
      <c r="G262" s="610"/>
      <c r="H262" s="610"/>
      <c r="I262" s="611"/>
      <c r="J262" s="612" t="s">
        <v>108</v>
      </c>
      <c r="K262" s="608"/>
      <c r="L262" s="644"/>
      <c r="M262" s="640"/>
      <c r="N262" s="641"/>
      <c r="O262" s="642"/>
      <c r="P262" s="643"/>
      <c r="Q262" s="610"/>
      <c r="R262" s="610"/>
      <c r="S262" s="611"/>
      <c r="T262" s="612" t="s">
        <v>108</v>
      </c>
      <c r="U262" s="608"/>
      <c r="V262" s="613"/>
      <c r="W262" s="599"/>
      <c r="X262" s="614"/>
    </row>
    <row r="263" spans="2:24" ht="15.5" hidden="1" x14ac:dyDescent="0.35">
      <c r="B263" s="601"/>
      <c r="C263" s="640"/>
      <c r="D263" s="641"/>
      <c r="E263" s="642"/>
      <c r="F263" s="643"/>
      <c r="G263" s="610"/>
      <c r="H263" s="610"/>
      <c r="I263" s="611"/>
      <c r="J263" s="612" t="s">
        <v>109</v>
      </c>
      <c r="K263" s="608"/>
      <c r="L263" s="644"/>
      <c r="M263" s="640"/>
      <c r="N263" s="641"/>
      <c r="O263" s="642"/>
      <c r="P263" s="643"/>
      <c r="Q263" s="610"/>
      <c r="R263" s="610"/>
      <c r="S263" s="611"/>
      <c r="T263" s="612" t="s">
        <v>109</v>
      </c>
      <c r="U263" s="608"/>
      <c r="V263" s="613"/>
      <c r="W263" s="599"/>
      <c r="X263" s="614"/>
    </row>
    <row r="264" spans="2:24" ht="15.5" hidden="1" x14ac:dyDescent="0.35">
      <c r="B264" s="601"/>
      <c r="C264" s="640"/>
      <c r="D264" s="641"/>
      <c r="E264" s="642"/>
      <c r="F264" s="643"/>
      <c r="G264" s="610"/>
      <c r="H264" s="610"/>
      <c r="I264" s="611"/>
      <c r="J264" s="612" t="s">
        <v>110</v>
      </c>
      <c r="K264" s="608"/>
      <c r="L264" s="644"/>
      <c r="M264" s="640"/>
      <c r="N264" s="641"/>
      <c r="O264" s="642"/>
      <c r="P264" s="643"/>
      <c r="Q264" s="610"/>
      <c r="R264" s="610"/>
      <c r="S264" s="611"/>
      <c r="T264" s="612" t="s">
        <v>110</v>
      </c>
      <c r="U264" s="608"/>
      <c r="V264" s="613"/>
      <c r="W264" s="599"/>
      <c r="X264" s="614"/>
    </row>
    <row r="265" spans="2:24" ht="16" hidden="1" thickBot="1" x14ac:dyDescent="0.4">
      <c r="B265" s="615"/>
      <c r="C265" s="650"/>
      <c r="D265" s="651"/>
      <c r="E265" s="652"/>
      <c r="F265" s="653"/>
      <c r="G265" s="654"/>
      <c r="H265" s="654"/>
      <c r="I265" s="655"/>
      <c r="J265" s="656" t="s">
        <v>111</v>
      </c>
      <c r="K265" s="622"/>
      <c r="L265" s="657"/>
      <c r="M265" s="650"/>
      <c r="N265" s="651"/>
      <c r="O265" s="652"/>
      <c r="P265" s="653"/>
      <c r="Q265" s="654"/>
      <c r="R265" s="654"/>
      <c r="S265" s="655"/>
      <c r="T265" s="656" t="s">
        <v>111</v>
      </c>
      <c r="U265" s="622"/>
      <c r="V265" s="658"/>
      <c r="W265" s="659"/>
      <c r="X265" s="629"/>
    </row>
    <row r="266" spans="2:24" ht="15.5" hidden="1" x14ac:dyDescent="0.35">
      <c r="B266" s="585"/>
      <c r="C266" s="586"/>
      <c r="D266" s="587"/>
      <c r="E266" s="588"/>
      <c r="F266" s="589"/>
      <c r="G266" s="594"/>
      <c r="H266" s="594"/>
      <c r="I266" s="595"/>
      <c r="J266" s="637" t="s">
        <v>102</v>
      </c>
      <c r="K266" s="592"/>
      <c r="L266" s="649"/>
      <c r="M266" s="586"/>
      <c r="N266" s="587"/>
      <c r="O266" s="588"/>
      <c r="P266" s="589"/>
      <c r="Q266" s="594"/>
      <c r="R266" s="594"/>
      <c r="S266" s="595"/>
      <c r="T266" s="637" t="s">
        <v>102</v>
      </c>
      <c r="U266" s="592"/>
      <c r="V266" s="638"/>
      <c r="W266" s="639" t="str">
        <f>IFERROR(IF(D266='Defaults &lt;HIDE&gt;'!$H$11,E266*F266*0.746*G266/H266*I266, 1/(1/(F266*0.746*((L266*K266^3)+(L267*K267^3)+(L268*K268^3)+(L269*K269^3)+(L270*K270^3)+(L271*K271^3)+(L272*K272^3)+(L273*K273^3)+(L274*K274^3)+(L275*K275^3))))),"")</f>
        <v/>
      </c>
      <c r="X266" s="600" t="str">
        <f>IFERROR(IF(N266='Defaults &lt;HIDE&gt;'!$H$11,O266*P266*0.746*Q266/R266*S266, 1/(1/(P266*0.746*((V266*U266^3)+(V267*U267^3)+(V268*U268^3)+(V269*U269^3)+(V270*U270^3)+(V271*U271^3)+(V272*U272^3)+(V273*U273^3)+(V274*U274^3)+(V275*U275^3))))),"")</f>
        <v/>
      </c>
    </row>
    <row r="267" spans="2:24" ht="15.5" hidden="1" x14ac:dyDescent="0.35">
      <c r="B267" s="601"/>
      <c r="C267" s="640"/>
      <c r="D267" s="641"/>
      <c r="E267" s="642"/>
      <c r="F267" s="643"/>
      <c r="G267" s="610"/>
      <c r="H267" s="610"/>
      <c r="I267" s="611"/>
      <c r="J267" s="612" t="s">
        <v>103</v>
      </c>
      <c r="K267" s="608"/>
      <c r="L267" s="644"/>
      <c r="M267" s="640"/>
      <c r="N267" s="641"/>
      <c r="O267" s="642"/>
      <c r="P267" s="643"/>
      <c r="Q267" s="610"/>
      <c r="R267" s="610"/>
      <c r="S267" s="611"/>
      <c r="T267" s="612" t="s">
        <v>103</v>
      </c>
      <c r="U267" s="608"/>
      <c r="V267" s="613"/>
      <c r="W267" s="599"/>
      <c r="X267" s="614"/>
    </row>
    <row r="268" spans="2:24" ht="15.5" hidden="1" x14ac:dyDescent="0.35">
      <c r="B268" s="601"/>
      <c r="C268" s="640"/>
      <c r="D268" s="641"/>
      <c r="E268" s="642"/>
      <c r="F268" s="643"/>
      <c r="G268" s="610"/>
      <c r="H268" s="610"/>
      <c r="I268" s="611"/>
      <c r="J268" s="612" t="s">
        <v>104</v>
      </c>
      <c r="K268" s="608"/>
      <c r="L268" s="644"/>
      <c r="M268" s="640"/>
      <c r="N268" s="641"/>
      <c r="O268" s="642"/>
      <c r="P268" s="643"/>
      <c r="Q268" s="610"/>
      <c r="R268" s="610"/>
      <c r="S268" s="611"/>
      <c r="T268" s="612" t="s">
        <v>104</v>
      </c>
      <c r="U268" s="608"/>
      <c r="V268" s="613"/>
      <c r="W268" s="599"/>
      <c r="X268" s="614"/>
    </row>
    <row r="269" spans="2:24" ht="15.5" hidden="1" x14ac:dyDescent="0.35">
      <c r="B269" s="601"/>
      <c r="C269" s="640"/>
      <c r="D269" s="641"/>
      <c r="E269" s="642"/>
      <c r="F269" s="643"/>
      <c r="G269" s="610"/>
      <c r="H269" s="610"/>
      <c r="I269" s="611"/>
      <c r="J269" s="612" t="s">
        <v>105</v>
      </c>
      <c r="K269" s="608"/>
      <c r="L269" s="644"/>
      <c r="M269" s="640"/>
      <c r="N269" s="641"/>
      <c r="O269" s="642"/>
      <c r="P269" s="643"/>
      <c r="Q269" s="610"/>
      <c r="R269" s="610"/>
      <c r="S269" s="611"/>
      <c r="T269" s="612" t="s">
        <v>105</v>
      </c>
      <c r="U269" s="608"/>
      <c r="V269" s="613"/>
      <c r="W269" s="599"/>
      <c r="X269" s="614"/>
    </row>
    <row r="270" spans="2:24" ht="15.5" hidden="1" x14ac:dyDescent="0.35">
      <c r="B270" s="601"/>
      <c r="C270" s="640"/>
      <c r="D270" s="641"/>
      <c r="E270" s="642"/>
      <c r="F270" s="643"/>
      <c r="G270" s="610"/>
      <c r="H270" s="610"/>
      <c r="I270" s="611"/>
      <c r="J270" s="612" t="s">
        <v>106</v>
      </c>
      <c r="K270" s="608"/>
      <c r="L270" s="644"/>
      <c r="M270" s="640"/>
      <c r="N270" s="641"/>
      <c r="O270" s="642"/>
      <c r="P270" s="643"/>
      <c r="Q270" s="610"/>
      <c r="R270" s="610"/>
      <c r="S270" s="611"/>
      <c r="T270" s="612" t="s">
        <v>106</v>
      </c>
      <c r="U270" s="608"/>
      <c r="V270" s="613"/>
      <c r="W270" s="599"/>
      <c r="X270" s="614"/>
    </row>
    <row r="271" spans="2:24" ht="15.5" hidden="1" x14ac:dyDescent="0.35">
      <c r="B271" s="601">
        <v>26</v>
      </c>
      <c r="C271" s="640"/>
      <c r="D271" s="641"/>
      <c r="E271" s="642"/>
      <c r="F271" s="643"/>
      <c r="G271" s="610"/>
      <c r="H271" s="610"/>
      <c r="I271" s="611"/>
      <c r="J271" s="612" t="s">
        <v>107</v>
      </c>
      <c r="K271" s="608"/>
      <c r="L271" s="644"/>
      <c r="M271" s="640"/>
      <c r="N271" s="641"/>
      <c r="O271" s="642"/>
      <c r="P271" s="643"/>
      <c r="Q271" s="610"/>
      <c r="R271" s="610"/>
      <c r="S271" s="611"/>
      <c r="T271" s="612" t="s">
        <v>107</v>
      </c>
      <c r="U271" s="608"/>
      <c r="V271" s="613"/>
      <c r="W271" s="599"/>
      <c r="X271" s="614"/>
    </row>
    <row r="272" spans="2:24" ht="15.5" hidden="1" x14ac:dyDescent="0.35">
      <c r="B272" s="601"/>
      <c r="C272" s="640"/>
      <c r="D272" s="641"/>
      <c r="E272" s="642"/>
      <c r="F272" s="643"/>
      <c r="G272" s="610"/>
      <c r="H272" s="610"/>
      <c r="I272" s="611"/>
      <c r="J272" s="612" t="s">
        <v>108</v>
      </c>
      <c r="K272" s="608"/>
      <c r="L272" s="644"/>
      <c r="M272" s="640"/>
      <c r="N272" s="641"/>
      <c r="O272" s="642"/>
      <c r="P272" s="643"/>
      <c r="Q272" s="610"/>
      <c r="R272" s="610"/>
      <c r="S272" s="611"/>
      <c r="T272" s="612" t="s">
        <v>108</v>
      </c>
      <c r="U272" s="608"/>
      <c r="V272" s="613"/>
      <c r="W272" s="599"/>
      <c r="X272" s="614"/>
    </row>
    <row r="273" spans="2:24" ht="15.5" hidden="1" x14ac:dyDescent="0.35">
      <c r="B273" s="601"/>
      <c r="C273" s="640"/>
      <c r="D273" s="641"/>
      <c r="E273" s="642"/>
      <c r="F273" s="643"/>
      <c r="G273" s="610"/>
      <c r="H273" s="610"/>
      <c r="I273" s="611"/>
      <c r="J273" s="612" t="s">
        <v>109</v>
      </c>
      <c r="K273" s="608"/>
      <c r="L273" s="644"/>
      <c r="M273" s="640"/>
      <c r="N273" s="641"/>
      <c r="O273" s="642"/>
      <c r="P273" s="643"/>
      <c r="Q273" s="610"/>
      <c r="R273" s="610"/>
      <c r="S273" s="611"/>
      <c r="T273" s="612" t="s">
        <v>109</v>
      </c>
      <c r="U273" s="608"/>
      <c r="V273" s="613"/>
      <c r="W273" s="599"/>
      <c r="X273" s="614"/>
    </row>
    <row r="274" spans="2:24" ht="15.5" hidden="1" x14ac:dyDescent="0.35">
      <c r="B274" s="601"/>
      <c r="C274" s="640"/>
      <c r="D274" s="641"/>
      <c r="E274" s="642"/>
      <c r="F274" s="643"/>
      <c r="G274" s="610"/>
      <c r="H274" s="610"/>
      <c r="I274" s="611"/>
      <c r="J274" s="612" t="s">
        <v>110</v>
      </c>
      <c r="K274" s="608"/>
      <c r="L274" s="644"/>
      <c r="M274" s="640"/>
      <c r="N274" s="641"/>
      <c r="O274" s="642"/>
      <c r="P274" s="643"/>
      <c r="Q274" s="610"/>
      <c r="R274" s="610"/>
      <c r="S274" s="611"/>
      <c r="T274" s="612" t="s">
        <v>110</v>
      </c>
      <c r="U274" s="608"/>
      <c r="V274" s="613"/>
      <c r="W274" s="599"/>
      <c r="X274" s="614"/>
    </row>
    <row r="275" spans="2:24" ht="16" hidden="1" thickBot="1" x14ac:dyDescent="0.4">
      <c r="B275" s="615"/>
      <c r="C275" s="650"/>
      <c r="D275" s="651"/>
      <c r="E275" s="652"/>
      <c r="F275" s="653"/>
      <c r="G275" s="654"/>
      <c r="H275" s="654"/>
      <c r="I275" s="655"/>
      <c r="J275" s="656" t="s">
        <v>111</v>
      </c>
      <c r="K275" s="622"/>
      <c r="L275" s="657"/>
      <c r="M275" s="650"/>
      <c r="N275" s="651"/>
      <c r="O275" s="652"/>
      <c r="P275" s="653"/>
      <c r="Q275" s="654"/>
      <c r="R275" s="654"/>
      <c r="S275" s="655"/>
      <c r="T275" s="656" t="s">
        <v>111</v>
      </c>
      <c r="U275" s="622"/>
      <c r="V275" s="658"/>
      <c r="W275" s="659"/>
      <c r="X275" s="629"/>
    </row>
    <row r="276" spans="2:24" ht="15.5" hidden="1" x14ac:dyDescent="0.35">
      <c r="B276" s="585"/>
      <c r="C276" s="586"/>
      <c r="D276" s="587"/>
      <c r="E276" s="588"/>
      <c r="F276" s="589"/>
      <c r="G276" s="594"/>
      <c r="H276" s="594"/>
      <c r="I276" s="595"/>
      <c r="J276" s="637" t="s">
        <v>102</v>
      </c>
      <c r="K276" s="592"/>
      <c r="L276" s="649"/>
      <c r="M276" s="586"/>
      <c r="N276" s="587"/>
      <c r="O276" s="588"/>
      <c r="P276" s="589"/>
      <c r="Q276" s="594"/>
      <c r="R276" s="594"/>
      <c r="S276" s="595"/>
      <c r="T276" s="637" t="s">
        <v>102</v>
      </c>
      <c r="U276" s="592"/>
      <c r="V276" s="638"/>
      <c r="W276" s="639" t="str">
        <f>IFERROR(IF(D276='Defaults &lt;HIDE&gt;'!$H$11,E276*F276*0.746*G276/H276*I276, 1/(1/(F276*0.746*((L276*K276^3)+(L277*K277^3)+(L278*K278^3)+(L279*K279^3)+(L280*K280^3)+(L281*K281^3)+(L282*K282^3)+(L283*K283^3)+(L284*K284^3)+(L285*K285^3))))),"")</f>
        <v/>
      </c>
      <c r="X276" s="600" t="str">
        <f>IFERROR(IF(N276='Defaults &lt;HIDE&gt;'!$H$11,O276*P276*0.746*Q276/R276*S276, 1/(1/(P276*0.746*((V276*U276^3)+(V277*U277^3)+(V278*U278^3)+(V279*U279^3)+(V280*U280^3)+(V281*U281^3)+(V282*U282^3)+(V283*U283^3)+(V284*U284^3)+(V285*U285^3))))),"")</f>
        <v/>
      </c>
    </row>
    <row r="277" spans="2:24" ht="15.5" hidden="1" x14ac:dyDescent="0.35">
      <c r="B277" s="601"/>
      <c r="C277" s="640"/>
      <c r="D277" s="641"/>
      <c r="E277" s="642"/>
      <c r="F277" s="643"/>
      <c r="G277" s="610"/>
      <c r="H277" s="610"/>
      <c r="I277" s="611"/>
      <c r="J277" s="612" t="s">
        <v>103</v>
      </c>
      <c r="K277" s="608"/>
      <c r="L277" s="644"/>
      <c r="M277" s="640"/>
      <c r="N277" s="641"/>
      <c r="O277" s="642"/>
      <c r="P277" s="643"/>
      <c r="Q277" s="610"/>
      <c r="R277" s="610"/>
      <c r="S277" s="611"/>
      <c r="T277" s="612" t="s">
        <v>103</v>
      </c>
      <c r="U277" s="608"/>
      <c r="V277" s="613"/>
      <c r="W277" s="599"/>
      <c r="X277" s="614"/>
    </row>
    <row r="278" spans="2:24" ht="15.5" hidden="1" x14ac:dyDescent="0.35">
      <c r="B278" s="601"/>
      <c r="C278" s="640"/>
      <c r="D278" s="641"/>
      <c r="E278" s="642"/>
      <c r="F278" s="643"/>
      <c r="G278" s="610"/>
      <c r="H278" s="610"/>
      <c r="I278" s="611"/>
      <c r="J278" s="612" t="s">
        <v>104</v>
      </c>
      <c r="K278" s="608"/>
      <c r="L278" s="644"/>
      <c r="M278" s="640"/>
      <c r="N278" s="641"/>
      <c r="O278" s="642"/>
      <c r="P278" s="643"/>
      <c r="Q278" s="610"/>
      <c r="R278" s="610"/>
      <c r="S278" s="611"/>
      <c r="T278" s="612" t="s">
        <v>104</v>
      </c>
      <c r="U278" s="608"/>
      <c r="V278" s="613"/>
      <c r="W278" s="599"/>
      <c r="X278" s="614"/>
    </row>
    <row r="279" spans="2:24" ht="15.5" hidden="1" x14ac:dyDescent="0.35">
      <c r="B279" s="601"/>
      <c r="C279" s="640"/>
      <c r="D279" s="641"/>
      <c r="E279" s="642"/>
      <c r="F279" s="643"/>
      <c r="G279" s="610"/>
      <c r="H279" s="610"/>
      <c r="I279" s="611"/>
      <c r="J279" s="612" t="s">
        <v>105</v>
      </c>
      <c r="K279" s="608"/>
      <c r="L279" s="644"/>
      <c r="M279" s="640"/>
      <c r="N279" s="641"/>
      <c r="O279" s="642"/>
      <c r="P279" s="643"/>
      <c r="Q279" s="610"/>
      <c r="R279" s="610"/>
      <c r="S279" s="611"/>
      <c r="T279" s="612" t="s">
        <v>105</v>
      </c>
      <c r="U279" s="608"/>
      <c r="V279" s="613"/>
      <c r="W279" s="599"/>
      <c r="X279" s="614"/>
    </row>
    <row r="280" spans="2:24" ht="15.5" hidden="1" x14ac:dyDescent="0.35">
      <c r="B280" s="601"/>
      <c r="C280" s="640"/>
      <c r="D280" s="641"/>
      <c r="E280" s="642"/>
      <c r="F280" s="643"/>
      <c r="G280" s="610"/>
      <c r="H280" s="610"/>
      <c r="I280" s="611"/>
      <c r="J280" s="612" t="s">
        <v>106</v>
      </c>
      <c r="K280" s="608"/>
      <c r="L280" s="644"/>
      <c r="M280" s="640"/>
      <c r="N280" s="641"/>
      <c r="O280" s="642"/>
      <c r="P280" s="643"/>
      <c r="Q280" s="610"/>
      <c r="R280" s="610"/>
      <c r="S280" s="611"/>
      <c r="T280" s="612" t="s">
        <v>106</v>
      </c>
      <c r="U280" s="608"/>
      <c r="V280" s="613"/>
      <c r="W280" s="599"/>
      <c r="X280" s="614"/>
    </row>
    <row r="281" spans="2:24" ht="15.5" hidden="1" x14ac:dyDescent="0.35">
      <c r="B281" s="601">
        <v>27</v>
      </c>
      <c r="C281" s="640"/>
      <c r="D281" s="641"/>
      <c r="E281" s="642"/>
      <c r="F281" s="643"/>
      <c r="G281" s="610"/>
      <c r="H281" s="610"/>
      <c r="I281" s="611"/>
      <c r="J281" s="612" t="s">
        <v>107</v>
      </c>
      <c r="K281" s="608"/>
      <c r="L281" s="644"/>
      <c r="M281" s="640"/>
      <c r="N281" s="641"/>
      <c r="O281" s="642"/>
      <c r="P281" s="643"/>
      <c r="Q281" s="610"/>
      <c r="R281" s="610"/>
      <c r="S281" s="611"/>
      <c r="T281" s="612" t="s">
        <v>107</v>
      </c>
      <c r="U281" s="608"/>
      <c r="V281" s="613"/>
      <c r="W281" s="599"/>
      <c r="X281" s="614"/>
    </row>
    <row r="282" spans="2:24" ht="15.5" hidden="1" x14ac:dyDescent="0.35">
      <c r="B282" s="601"/>
      <c r="C282" s="640"/>
      <c r="D282" s="641"/>
      <c r="E282" s="642"/>
      <c r="F282" s="643"/>
      <c r="G282" s="610"/>
      <c r="H282" s="610"/>
      <c r="I282" s="611"/>
      <c r="J282" s="612" t="s">
        <v>108</v>
      </c>
      <c r="K282" s="608"/>
      <c r="L282" s="644"/>
      <c r="M282" s="640"/>
      <c r="N282" s="641"/>
      <c r="O282" s="642"/>
      <c r="P282" s="643"/>
      <c r="Q282" s="610"/>
      <c r="R282" s="610"/>
      <c r="S282" s="611"/>
      <c r="T282" s="612" t="s">
        <v>108</v>
      </c>
      <c r="U282" s="608"/>
      <c r="V282" s="613"/>
      <c r="W282" s="599"/>
      <c r="X282" s="614"/>
    </row>
    <row r="283" spans="2:24" ht="15.5" hidden="1" x14ac:dyDescent="0.35">
      <c r="B283" s="601"/>
      <c r="C283" s="640"/>
      <c r="D283" s="641"/>
      <c r="E283" s="642"/>
      <c r="F283" s="643"/>
      <c r="G283" s="610"/>
      <c r="H283" s="610"/>
      <c r="I283" s="611"/>
      <c r="J283" s="612" t="s">
        <v>109</v>
      </c>
      <c r="K283" s="608"/>
      <c r="L283" s="644"/>
      <c r="M283" s="640"/>
      <c r="N283" s="641"/>
      <c r="O283" s="642"/>
      <c r="P283" s="643"/>
      <c r="Q283" s="610"/>
      <c r="R283" s="610"/>
      <c r="S283" s="611"/>
      <c r="T283" s="612" t="s">
        <v>109</v>
      </c>
      <c r="U283" s="608"/>
      <c r="V283" s="613"/>
      <c r="W283" s="599"/>
      <c r="X283" s="614"/>
    </row>
    <row r="284" spans="2:24" ht="15.5" hidden="1" x14ac:dyDescent="0.35">
      <c r="B284" s="601"/>
      <c r="C284" s="640"/>
      <c r="D284" s="641"/>
      <c r="E284" s="642"/>
      <c r="F284" s="643"/>
      <c r="G284" s="610"/>
      <c r="H284" s="610"/>
      <c r="I284" s="611"/>
      <c r="J284" s="612" t="s">
        <v>110</v>
      </c>
      <c r="K284" s="608"/>
      <c r="L284" s="644"/>
      <c r="M284" s="640"/>
      <c r="N284" s="641"/>
      <c r="O284" s="642"/>
      <c r="P284" s="643"/>
      <c r="Q284" s="610"/>
      <c r="R284" s="610"/>
      <c r="S284" s="611"/>
      <c r="T284" s="612" t="s">
        <v>110</v>
      </c>
      <c r="U284" s="608"/>
      <c r="V284" s="613"/>
      <c r="W284" s="599"/>
      <c r="X284" s="614"/>
    </row>
    <row r="285" spans="2:24" ht="16" hidden="1" thickBot="1" x14ac:dyDescent="0.4">
      <c r="B285" s="615"/>
      <c r="C285" s="650"/>
      <c r="D285" s="651"/>
      <c r="E285" s="652"/>
      <c r="F285" s="653"/>
      <c r="G285" s="654"/>
      <c r="H285" s="654"/>
      <c r="I285" s="655"/>
      <c r="J285" s="656" t="s">
        <v>111</v>
      </c>
      <c r="K285" s="622"/>
      <c r="L285" s="657"/>
      <c r="M285" s="650"/>
      <c r="N285" s="651"/>
      <c r="O285" s="652"/>
      <c r="P285" s="653"/>
      <c r="Q285" s="654"/>
      <c r="R285" s="654"/>
      <c r="S285" s="655"/>
      <c r="T285" s="656" t="s">
        <v>111</v>
      </c>
      <c r="U285" s="622"/>
      <c r="V285" s="658"/>
      <c r="W285" s="659"/>
      <c r="X285" s="629"/>
    </row>
    <row r="286" spans="2:24" ht="15.5" hidden="1" x14ac:dyDescent="0.35">
      <c r="B286" s="585"/>
      <c r="C286" s="586"/>
      <c r="D286" s="587"/>
      <c r="E286" s="588"/>
      <c r="F286" s="589"/>
      <c r="G286" s="594"/>
      <c r="H286" s="594"/>
      <c r="I286" s="595"/>
      <c r="J286" s="637" t="s">
        <v>102</v>
      </c>
      <c r="K286" s="592"/>
      <c r="L286" s="649"/>
      <c r="M286" s="586"/>
      <c r="N286" s="587"/>
      <c r="O286" s="588"/>
      <c r="P286" s="589"/>
      <c r="Q286" s="594"/>
      <c r="R286" s="594"/>
      <c r="S286" s="595"/>
      <c r="T286" s="637" t="s">
        <v>102</v>
      </c>
      <c r="U286" s="592"/>
      <c r="V286" s="638"/>
      <c r="W286" s="639" t="str">
        <f>IFERROR(IF(D286='Defaults &lt;HIDE&gt;'!$H$11,E286*F286*0.746*G286/H286*I286, 1/(1/(F286*0.746*((L286*K286^3)+(L287*K287^3)+(L288*K288^3)+(L289*K289^3)+(L290*K290^3)+(L291*K291^3)+(L292*K292^3)+(L293*K293^3)+(L294*K294^3)+(L295*K295^3))))),"")</f>
        <v/>
      </c>
      <c r="X286" s="600" t="str">
        <f>IFERROR(IF(N286='Defaults &lt;HIDE&gt;'!$H$11,O286*P286*0.746*Q286/R286*S286, 1/(1/(P286*0.746*((V286*U286^3)+(V287*U287^3)+(V288*U288^3)+(V289*U289^3)+(V290*U290^3)+(V291*U291^3)+(V292*U292^3)+(V293*U293^3)+(V294*U294^3)+(V295*U295^3))))),"")</f>
        <v/>
      </c>
    </row>
    <row r="287" spans="2:24" ht="15.5" hidden="1" x14ac:dyDescent="0.35">
      <c r="B287" s="601"/>
      <c r="C287" s="640"/>
      <c r="D287" s="641"/>
      <c r="E287" s="642"/>
      <c r="F287" s="643"/>
      <c r="G287" s="610"/>
      <c r="H287" s="610"/>
      <c r="I287" s="611"/>
      <c r="J287" s="612" t="s">
        <v>103</v>
      </c>
      <c r="K287" s="608"/>
      <c r="L287" s="644"/>
      <c r="M287" s="640"/>
      <c r="N287" s="641"/>
      <c r="O287" s="642"/>
      <c r="P287" s="643"/>
      <c r="Q287" s="610"/>
      <c r="R287" s="610"/>
      <c r="S287" s="611"/>
      <c r="T287" s="612" t="s">
        <v>103</v>
      </c>
      <c r="U287" s="608"/>
      <c r="V287" s="613"/>
      <c r="W287" s="599"/>
      <c r="X287" s="614"/>
    </row>
    <row r="288" spans="2:24" ht="15.5" hidden="1" x14ac:dyDescent="0.35">
      <c r="B288" s="601"/>
      <c r="C288" s="640"/>
      <c r="D288" s="641"/>
      <c r="E288" s="642"/>
      <c r="F288" s="643"/>
      <c r="G288" s="610"/>
      <c r="H288" s="610"/>
      <c r="I288" s="611"/>
      <c r="J288" s="612" t="s">
        <v>104</v>
      </c>
      <c r="K288" s="608"/>
      <c r="L288" s="644"/>
      <c r="M288" s="640"/>
      <c r="N288" s="641"/>
      <c r="O288" s="642"/>
      <c r="P288" s="643"/>
      <c r="Q288" s="610"/>
      <c r="R288" s="610"/>
      <c r="S288" s="611"/>
      <c r="T288" s="612" t="s">
        <v>104</v>
      </c>
      <c r="U288" s="608"/>
      <c r="V288" s="613"/>
      <c r="W288" s="599"/>
      <c r="X288" s="614"/>
    </row>
    <row r="289" spans="2:24" ht="15.5" hidden="1" x14ac:dyDescent="0.35">
      <c r="B289" s="601"/>
      <c r="C289" s="640"/>
      <c r="D289" s="641"/>
      <c r="E289" s="642"/>
      <c r="F289" s="643"/>
      <c r="G289" s="610"/>
      <c r="H289" s="610"/>
      <c r="I289" s="611"/>
      <c r="J289" s="612" t="s">
        <v>105</v>
      </c>
      <c r="K289" s="608"/>
      <c r="L289" s="644"/>
      <c r="M289" s="640"/>
      <c r="N289" s="641"/>
      <c r="O289" s="642"/>
      <c r="P289" s="643"/>
      <c r="Q289" s="610"/>
      <c r="R289" s="610"/>
      <c r="S289" s="611"/>
      <c r="T289" s="612" t="s">
        <v>105</v>
      </c>
      <c r="U289" s="608"/>
      <c r="V289" s="613"/>
      <c r="W289" s="599"/>
      <c r="X289" s="614"/>
    </row>
    <row r="290" spans="2:24" ht="15.5" hidden="1" x14ac:dyDescent="0.35">
      <c r="B290" s="601"/>
      <c r="C290" s="640"/>
      <c r="D290" s="641"/>
      <c r="E290" s="642"/>
      <c r="F290" s="643"/>
      <c r="G290" s="610"/>
      <c r="H290" s="610"/>
      <c r="I290" s="611"/>
      <c r="J290" s="612" t="s">
        <v>106</v>
      </c>
      <c r="K290" s="608"/>
      <c r="L290" s="644"/>
      <c r="M290" s="640"/>
      <c r="N290" s="641"/>
      <c r="O290" s="642"/>
      <c r="P290" s="643"/>
      <c r="Q290" s="610"/>
      <c r="R290" s="610"/>
      <c r="S290" s="611"/>
      <c r="T290" s="612" t="s">
        <v>106</v>
      </c>
      <c r="U290" s="608"/>
      <c r="V290" s="613"/>
      <c r="W290" s="599"/>
      <c r="X290" s="614"/>
    </row>
    <row r="291" spans="2:24" ht="15.5" hidden="1" x14ac:dyDescent="0.35">
      <c r="B291" s="601">
        <v>28</v>
      </c>
      <c r="C291" s="640"/>
      <c r="D291" s="641"/>
      <c r="E291" s="642"/>
      <c r="F291" s="643"/>
      <c r="G291" s="610"/>
      <c r="H291" s="610"/>
      <c r="I291" s="611"/>
      <c r="J291" s="612" t="s">
        <v>107</v>
      </c>
      <c r="K291" s="608"/>
      <c r="L291" s="644"/>
      <c r="M291" s="640"/>
      <c r="N291" s="641"/>
      <c r="O291" s="642"/>
      <c r="P291" s="643"/>
      <c r="Q291" s="610"/>
      <c r="R291" s="610"/>
      <c r="S291" s="611"/>
      <c r="T291" s="612" t="s">
        <v>107</v>
      </c>
      <c r="U291" s="608"/>
      <c r="V291" s="613"/>
      <c r="W291" s="599"/>
      <c r="X291" s="614"/>
    </row>
    <row r="292" spans="2:24" ht="15.5" hidden="1" x14ac:dyDescent="0.35">
      <c r="B292" s="601"/>
      <c r="C292" s="640"/>
      <c r="D292" s="641"/>
      <c r="E292" s="642"/>
      <c r="F292" s="643"/>
      <c r="G292" s="610"/>
      <c r="H292" s="610"/>
      <c r="I292" s="611"/>
      <c r="J292" s="612" t="s">
        <v>108</v>
      </c>
      <c r="K292" s="608"/>
      <c r="L292" s="644"/>
      <c r="M292" s="640"/>
      <c r="N292" s="641"/>
      <c r="O292" s="642"/>
      <c r="P292" s="643"/>
      <c r="Q292" s="610"/>
      <c r="R292" s="610"/>
      <c r="S292" s="611"/>
      <c r="T292" s="612" t="s">
        <v>108</v>
      </c>
      <c r="U292" s="608"/>
      <c r="V292" s="613"/>
      <c r="W292" s="599"/>
      <c r="X292" s="614"/>
    </row>
    <row r="293" spans="2:24" ht="15.5" hidden="1" x14ac:dyDescent="0.35">
      <c r="B293" s="601"/>
      <c r="C293" s="640"/>
      <c r="D293" s="641"/>
      <c r="E293" s="642"/>
      <c r="F293" s="643"/>
      <c r="G293" s="610"/>
      <c r="H293" s="610"/>
      <c r="I293" s="611"/>
      <c r="J293" s="612" t="s">
        <v>109</v>
      </c>
      <c r="K293" s="608"/>
      <c r="L293" s="644"/>
      <c r="M293" s="640"/>
      <c r="N293" s="641"/>
      <c r="O293" s="642"/>
      <c r="P293" s="643"/>
      <c r="Q293" s="610"/>
      <c r="R293" s="610"/>
      <c r="S293" s="611"/>
      <c r="T293" s="612" t="s">
        <v>109</v>
      </c>
      <c r="U293" s="608"/>
      <c r="V293" s="613"/>
      <c r="W293" s="599"/>
      <c r="X293" s="614"/>
    </row>
    <row r="294" spans="2:24" ht="15.5" hidden="1" x14ac:dyDescent="0.35">
      <c r="B294" s="601"/>
      <c r="C294" s="640"/>
      <c r="D294" s="641"/>
      <c r="E294" s="642"/>
      <c r="F294" s="643"/>
      <c r="G294" s="610"/>
      <c r="H294" s="610"/>
      <c r="I294" s="611"/>
      <c r="J294" s="612" t="s">
        <v>110</v>
      </c>
      <c r="K294" s="608"/>
      <c r="L294" s="644"/>
      <c r="M294" s="640"/>
      <c r="N294" s="641"/>
      <c r="O294" s="642"/>
      <c r="P294" s="643"/>
      <c r="Q294" s="610"/>
      <c r="R294" s="610"/>
      <c r="S294" s="611"/>
      <c r="T294" s="612" t="s">
        <v>110</v>
      </c>
      <c r="U294" s="608"/>
      <c r="V294" s="613"/>
      <c r="W294" s="599"/>
      <c r="X294" s="614"/>
    </row>
    <row r="295" spans="2:24" ht="16" hidden="1" thickBot="1" x14ac:dyDescent="0.4">
      <c r="B295" s="615"/>
      <c r="C295" s="650"/>
      <c r="D295" s="651"/>
      <c r="E295" s="652"/>
      <c r="F295" s="653"/>
      <c r="G295" s="654"/>
      <c r="H295" s="654"/>
      <c r="I295" s="655"/>
      <c r="J295" s="656" t="s">
        <v>111</v>
      </c>
      <c r="K295" s="622"/>
      <c r="L295" s="657"/>
      <c r="M295" s="650"/>
      <c r="N295" s="651"/>
      <c r="O295" s="652"/>
      <c r="P295" s="653"/>
      <c r="Q295" s="654"/>
      <c r="R295" s="654"/>
      <c r="S295" s="655"/>
      <c r="T295" s="656" t="s">
        <v>111</v>
      </c>
      <c r="U295" s="622"/>
      <c r="V295" s="658"/>
      <c r="W295" s="659"/>
      <c r="X295" s="629"/>
    </row>
    <row r="296" spans="2:24" ht="15.5" hidden="1" x14ac:dyDescent="0.35">
      <c r="B296" s="585"/>
      <c r="C296" s="586"/>
      <c r="D296" s="587"/>
      <c r="E296" s="588"/>
      <c r="F296" s="589"/>
      <c r="G296" s="594"/>
      <c r="H296" s="594"/>
      <c r="I296" s="595"/>
      <c r="J296" s="637" t="s">
        <v>102</v>
      </c>
      <c r="K296" s="592"/>
      <c r="L296" s="649"/>
      <c r="M296" s="586"/>
      <c r="N296" s="587"/>
      <c r="O296" s="588"/>
      <c r="P296" s="589"/>
      <c r="Q296" s="594"/>
      <c r="R296" s="594"/>
      <c r="S296" s="595"/>
      <c r="T296" s="637" t="s">
        <v>102</v>
      </c>
      <c r="U296" s="592"/>
      <c r="V296" s="638"/>
      <c r="W296" s="639" t="str">
        <f>IFERROR(IF(D296='Defaults &lt;HIDE&gt;'!$H$11,E296*F296*0.746*G296/H296*I296, 1/(1/(F296*0.746*((L296*K296^3)+(L297*K297^3)+(L298*K298^3)+(L299*K299^3)+(L300*K300^3)+(L301*K301^3)+(L302*K302^3)+(L303*K303^3)+(L304*K304^3)+(L305*K305^3))))),"")</f>
        <v/>
      </c>
      <c r="X296" s="600" t="str">
        <f>IFERROR(IF(N296='Defaults &lt;HIDE&gt;'!$H$11,O296*P296*0.746*Q296/R296*S296, 1/(1/(P296*0.746*((V296*U296^3)+(V297*U297^3)+(V298*U298^3)+(V299*U299^3)+(V300*U300^3)+(V301*U301^3)+(V302*U302^3)+(V303*U303^3)+(V304*U304^3)+(V305*U305^3))))),"")</f>
        <v/>
      </c>
    </row>
    <row r="297" spans="2:24" ht="15.5" hidden="1" x14ac:dyDescent="0.35">
      <c r="B297" s="601"/>
      <c r="C297" s="640"/>
      <c r="D297" s="641"/>
      <c r="E297" s="642"/>
      <c r="F297" s="643"/>
      <c r="G297" s="610"/>
      <c r="H297" s="610"/>
      <c r="I297" s="611"/>
      <c r="J297" s="612" t="s">
        <v>103</v>
      </c>
      <c r="K297" s="608"/>
      <c r="L297" s="644"/>
      <c r="M297" s="640"/>
      <c r="N297" s="641"/>
      <c r="O297" s="642"/>
      <c r="P297" s="643"/>
      <c r="Q297" s="610"/>
      <c r="R297" s="610"/>
      <c r="S297" s="611"/>
      <c r="T297" s="612" t="s">
        <v>103</v>
      </c>
      <c r="U297" s="608"/>
      <c r="V297" s="613"/>
      <c r="W297" s="599"/>
      <c r="X297" s="614"/>
    </row>
    <row r="298" spans="2:24" ht="15.5" hidden="1" x14ac:dyDescent="0.35">
      <c r="B298" s="601"/>
      <c r="C298" s="640"/>
      <c r="D298" s="641"/>
      <c r="E298" s="642"/>
      <c r="F298" s="643"/>
      <c r="G298" s="610"/>
      <c r="H298" s="610"/>
      <c r="I298" s="611"/>
      <c r="J298" s="612" t="s">
        <v>104</v>
      </c>
      <c r="K298" s="608"/>
      <c r="L298" s="644"/>
      <c r="M298" s="640"/>
      <c r="N298" s="641"/>
      <c r="O298" s="642"/>
      <c r="P298" s="643"/>
      <c r="Q298" s="610"/>
      <c r="R298" s="610"/>
      <c r="S298" s="611"/>
      <c r="T298" s="612" t="s">
        <v>104</v>
      </c>
      <c r="U298" s="608"/>
      <c r="V298" s="613"/>
      <c r="W298" s="599"/>
      <c r="X298" s="614"/>
    </row>
    <row r="299" spans="2:24" ht="15.5" hidden="1" x14ac:dyDescent="0.35">
      <c r="B299" s="601"/>
      <c r="C299" s="640"/>
      <c r="D299" s="641"/>
      <c r="E299" s="642"/>
      <c r="F299" s="643"/>
      <c r="G299" s="610"/>
      <c r="H299" s="610"/>
      <c r="I299" s="611"/>
      <c r="J299" s="612" t="s">
        <v>105</v>
      </c>
      <c r="K299" s="608"/>
      <c r="L299" s="644"/>
      <c r="M299" s="640"/>
      <c r="N299" s="641"/>
      <c r="O299" s="642"/>
      <c r="P299" s="643"/>
      <c r="Q299" s="610"/>
      <c r="R299" s="610"/>
      <c r="S299" s="611"/>
      <c r="T299" s="612" t="s">
        <v>105</v>
      </c>
      <c r="U299" s="608"/>
      <c r="V299" s="613"/>
      <c r="W299" s="599"/>
      <c r="X299" s="614"/>
    </row>
    <row r="300" spans="2:24" ht="15.5" hidden="1" x14ac:dyDescent="0.35">
      <c r="B300" s="601"/>
      <c r="C300" s="640"/>
      <c r="D300" s="641"/>
      <c r="E300" s="642"/>
      <c r="F300" s="643"/>
      <c r="G300" s="610"/>
      <c r="H300" s="610"/>
      <c r="I300" s="611"/>
      <c r="J300" s="612" t="s">
        <v>106</v>
      </c>
      <c r="K300" s="608"/>
      <c r="L300" s="644"/>
      <c r="M300" s="640"/>
      <c r="N300" s="641"/>
      <c r="O300" s="642"/>
      <c r="P300" s="643"/>
      <c r="Q300" s="610"/>
      <c r="R300" s="610"/>
      <c r="S300" s="611"/>
      <c r="T300" s="612" t="s">
        <v>106</v>
      </c>
      <c r="U300" s="608"/>
      <c r="V300" s="613"/>
      <c r="W300" s="599"/>
      <c r="X300" s="614"/>
    </row>
    <row r="301" spans="2:24" ht="15.5" hidden="1" x14ac:dyDescent="0.35">
      <c r="B301" s="601">
        <v>29</v>
      </c>
      <c r="C301" s="640"/>
      <c r="D301" s="641"/>
      <c r="E301" s="642"/>
      <c r="F301" s="643"/>
      <c r="G301" s="610"/>
      <c r="H301" s="610"/>
      <c r="I301" s="611"/>
      <c r="J301" s="612" t="s">
        <v>107</v>
      </c>
      <c r="K301" s="608"/>
      <c r="L301" s="644"/>
      <c r="M301" s="640"/>
      <c r="N301" s="641"/>
      <c r="O301" s="642"/>
      <c r="P301" s="643"/>
      <c r="Q301" s="610"/>
      <c r="R301" s="610"/>
      <c r="S301" s="611"/>
      <c r="T301" s="612" t="s">
        <v>107</v>
      </c>
      <c r="U301" s="608"/>
      <c r="V301" s="613"/>
      <c r="W301" s="599"/>
      <c r="X301" s="614"/>
    </row>
    <row r="302" spans="2:24" ht="15.5" hidden="1" x14ac:dyDescent="0.35">
      <c r="B302" s="601"/>
      <c r="C302" s="640"/>
      <c r="D302" s="641"/>
      <c r="E302" s="642"/>
      <c r="F302" s="643"/>
      <c r="G302" s="610"/>
      <c r="H302" s="610"/>
      <c r="I302" s="611"/>
      <c r="J302" s="612" t="s">
        <v>108</v>
      </c>
      <c r="K302" s="608"/>
      <c r="L302" s="644"/>
      <c r="M302" s="640"/>
      <c r="N302" s="641"/>
      <c r="O302" s="642"/>
      <c r="P302" s="643"/>
      <c r="Q302" s="610"/>
      <c r="R302" s="610"/>
      <c r="S302" s="611"/>
      <c r="T302" s="612" t="s">
        <v>108</v>
      </c>
      <c r="U302" s="608"/>
      <c r="V302" s="613"/>
      <c r="W302" s="599"/>
      <c r="X302" s="614"/>
    </row>
    <row r="303" spans="2:24" ht="15.5" hidden="1" x14ac:dyDescent="0.35">
      <c r="B303" s="601"/>
      <c r="C303" s="640"/>
      <c r="D303" s="641"/>
      <c r="E303" s="642"/>
      <c r="F303" s="643"/>
      <c r="G303" s="610"/>
      <c r="H303" s="610"/>
      <c r="I303" s="611"/>
      <c r="J303" s="612" t="s">
        <v>109</v>
      </c>
      <c r="K303" s="608"/>
      <c r="L303" s="644"/>
      <c r="M303" s="640"/>
      <c r="N303" s="641"/>
      <c r="O303" s="642"/>
      <c r="P303" s="643"/>
      <c r="Q303" s="610"/>
      <c r="R303" s="610"/>
      <c r="S303" s="611"/>
      <c r="T303" s="612" t="s">
        <v>109</v>
      </c>
      <c r="U303" s="608"/>
      <c r="V303" s="613"/>
      <c r="W303" s="599"/>
      <c r="X303" s="614"/>
    </row>
    <row r="304" spans="2:24" ht="15.5" hidden="1" x14ac:dyDescent="0.35">
      <c r="B304" s="601"/>
      <c r="C304" s="640"/>
      <c r="D304" s="641"/>
      <c r="E304" s="642"/>
      <c r="F304" s="643"/>
      <c r="G304" s="610"/>
      <c r="H304" s="610"/>
      <c r="I304" s="611"/>
      <c r="J304" s="612" t="s">
        <v>110</v>
      </c>
      <c r="K304" s="608"/>
      <c r="L304" s="644"/>
      <c r="M304" s="640"/>
      <c r="N304" s="641"/>
      <c r="O304" s="642"/>
      <c r="P304" s="643"/>
      <c r="Q304" s="610"/>
      <c r="R304" s="610"/>
      <c r="S304" s="611"/>
      <c r="T304" s="612" t="s">
        <v>110</v>
      </c>
      <c r="U304" s="608"/>
      <c r="V304" s="613"/>
      <c r="W304" s="599"/>
      <c r="X304" s="614"/>
    </row>
    <row r="305" spans="2:24" ht="16" hidden="1" thickBot="1" x14ac:dyDescent="0.4">
      <c r="B305" s="615"/>
      <c r="C305" s="650"/>
      <c r="D305" s="651"/>
      <c r="E305" s="652"/>
      <c r="F305" s="653"/>
      <c r="G305" s="654"/>
      <c r="H305" s="654"/>
      <c r="I305" s="655"/>
      <c r="J305" s="656" t="s">
        <v>111</v>
      </c>
      <c r="K305" s="622"/>
      <c r="L305" s="657"/>
      <c r="M305" s="650"/>
      <c r="N305" s="651"/>
      <c r="O305" s="652"/>
      <c r="P305" s="653"/>
      <c r="Q305" s="654"/>
      <c r="R305" s="654"/>
      <c r="S305" s="655"/>
      <c r="T305" s="656" t="s">
        <v>111</v>
      </c>
      <c r="U305" s="622"/>
      <c r="V305" s="658"/>
      <c r="W305" s="659"/>
      <c r="X305" s="629"/>
    </row>
    <row r="306" spans="2:24" ht="15.5" hidden="1" x14ac:dyDescent="0.35">
      <c r="B306" s="601"/>
      <c r="C306" s="586"/>
      <c r="D306" s="587"/>
      <c r="E306" s="588"/>
      <c r="F306" s="589"/>
      <c r="G306" s="594"/>
      <c r="H306" s="594"/>
      <c r="I306" s="595"/>
      <c r="J306" s="637" t="s">
        <v>102</v>
      </c>
      <c r="K306" s="592"/>
      <c r="L306" s="649"/>
      <c r="M306" s="586"/>
      <c r="N306" s="587"/>
      <c r="O306" s="588"/>
      <c r="P306" s="589"/>
      <c r="Q306" s="594"/>
      <c r="R306" s="594"/>
      <c r="S306" s="595"/>
      <c r="T306" s="637" t="s">
        <v>102</v>
      </c>
      <c r="U306" s="592"/>
      <c r="V306" s="638"/>
      <c r="W306" s="639" t="str">
        <f>IFERROR(IF(D306='Defaults &lt;HIDE&gt;'!$H$11,E306*F306*0.746*G306/H306*I306, 1/(1/(F306*0.746*((L306*K306^3)+(L307*K307^3)+(L308*K308^3)+(L309*K309^3)+(L310*K310^3)+(L311*K311^3)+(L312*K312^3)+(L313*K313^3)+(L314*K314^3)+(L315*K315^3))))),"")</f>
        <v/>
      </c>
      <c r="X306" s="600" t="str">
        <f>IFERROR(IF(N306='Defaults &lt;HIDE&gt;'!$H$11,O306*P306*0.746*Q306/R306*S306, 1/(1/(P306*0.746*((V306*U306^3)+(V307*U307^3)+(V308*U308^3)+(V309*U309^3)+(V310*U310^3)+(V311*U311^3)+(V312*U312^3)+(V313*U313^3)+(V314*U314^3)+(V315*U315^3))))),"")</f>
        <v/>
      </c>
    </row>
    <row r="307" spans="2:24" ht="15.5" hidden="1" x14ac:dyDescent="0.35">
      <c r="B307" s="601"/>
      <c r="C307" s="640"/>
      <c r="D307" s="641"/>
      <c r="E307" s="642"/>
      <c r="F307" s="643"/>
      <c r="G307" s="610"/>
      <c r="H307" s="610"/>
      <c r="I307" s="611"/>
      <c r="J307" s="612" t="s">
        <v>103</v>
      </c>
      <c r="K307" s="608"/>
      <c r="L307" s="644"/>
      <c r="M307" s="640"/>
      <c r="N307" s="641"/>
      <c r="O307" s="642"/>
      <c r="P307" s="643"/>
      <c r="Q307" s="610"/>
      <c r="R307" s="610"/>
      <c r="S307" s="611"/>
      <c r="T307" s="612" t="s">
        <v>103</v>
      </c>
      <c r="U307" s="608"/>
      <c r="V307" s="613"/>
      <c r="W307" s="599"/>
      <c r="X307" s="614"/>
    </row>
    <row r="308" spans="2:24" ht="15.5" hidden="1" x14ac:dyDescent="0.35">
      <c r="B308" s="601"/>
      <c r="C308" s="640"/>
      <c r="D308" s="641"/>
      <c r="E308" s="642"/>
      <c r="F308" s="643"/>
      <c r="G308" s="610"/>
      <c r="H308" s="610"/>
      <c r="I308" s="611"/>
      <c r="J308" s="612" t="s">
        <v>104</v>
      </c>
      <c r="K308" s="608"/>
      <c r="L308" s="644"/>
      <c r="M308" s="640"/>
      <c r="N308" s="641"/>
      <c r="O308" s="642"/>
      <c r="P308" s="643"/>
      <c r="Q308" s="610"/>
      <c r="R308" s="610"/>
      <c r="S308" s="611"/>
      <c r="T308" s="612" t="s">
        <v>104</v>
      </c>
      <c r="U308" s="608"/>
      <c r="V308" s="613"/>
      <c r="W308" s="599"/>
      <c r="X308" s="614"/>
    </row>
    <row r="309" spans="2:24" ht="15.5" hidden="1" x14ac:dyDescent="0.35">
      <c r="B309" s="601"/>
      <c r="C309" s="640"/>
      <c r="D309" s="641"/>
      <c r="E309" s="642"/>
      <c r="F309" s="643"/>
      <c r="G309" s="610"/>
      <c r="H309" s="610"/>
      <c r="I309" s="611"/>
      <c r="J309" s="612" t="s">
        <v>105</v>
      </c>
      <c r="K309" s="608"/>
      <c r="L309" s="644"/>
      <c r="M309" s="640"/>
      <c r="N309" s="641"/>
      <c r="O309" s="642"/>
      <c r="P309" s="643"/>
      <c r="Q309" s="610"/>
      <c r="R309" s="610"/>
      <c r="S309" s="611"/>
      <c r="T309" s="612" t="s">
        <v>105</v>
      </c>
      <c r="U309" s="608"/>
      <c r="V309" s="613"/>
      <c r="W309" s="599"/>
      <c r="X309" s="614"/>
    </row>
    <row r="310" spans="2:24" ht="15.5" hidden="1" x14ac:dyDescent="0.35">
      <c r="B310" s="601"/>
      <c r="C310" s="640"/>
      <c r="D310" s="641"/>
      <c r="E310" s="642"/>
      <c r="F310" s="643"/>
      <c r="G310" s="610"/>
      <c r="H310" s="610"/>
      <c r="I310" s="611"/>
      <c r="J310" s="612" t="s">
        <v>106</v>
      </c>
      <c r="K310" s="608"/>
      <c r="L310" s="644"/>
      <c r="M310" s="640"/>
      <c r="N310" s="641"/>
      <c r="O310" s="642"/>
      <c r="P310" s="643"/>
      <c r="Q310" s="610"/>
      <c r="R310" s="610"/>
      <c r="S310" s="611"/>
      <c r="T310" s="612" t="s">
        <v>106</v>
      </c>
      <c r="U310" s="608"/>
      <c r="V310" s="613"/>
      <c r="W310" s="599"/>
      <c r="X310" s="614"/>
    </row>
    <row r="311" spans="2:24" ht="15.5" hidden="1" x14ac:dyDescent="0.35">
      <c r="B311" s="601">
        <v>30</v>
      </c>
      <c r="C311" s="640"/>
      <c r="D311" s="641"/>
      <c r="E311" s="642"/>
      <c r="F311" s="643"/>
      <c r="G311" s="610"/>
      <c r="H311" s="610"/>
      <c r="I311" s="611"/>
      <c r="J311" s="612" t="s">
        <v>107</v>
      </c>
      <c r="K311" s="608"/>
      <c r="L311" s="644"/>
      <c r="M311" s="640"/>
      <c r="N311" s="641"/>
      <c r="O311" s="642"/>
      <c r="P311" s="643"/>
      <c r="Q311" s="610"/>
      <c r="R311" s="610"/>
      <c r="S311" s="611"/>
      <c r="T311" s="612" t="s">
        <v>107</v>
      </c>
      <c r="U311" s="608"/>
      <c r="V311" s="613"/>
      <c r="W311" s="599"/>
      <c r="X311" s="614"/>
    </row>
    <row r="312" spans="2:24" ht="15.5" hidden="1" x14ac:dyDescent="0.35">
      <c r="B312" s="601"/>
      <c r="C312" s="640"/>
      <c r="D312" s="641"/>
      <c r="E312" s="642"/>
      <c r="F312" s="643"/>
      <c r="G312" s="610"/>
      <c r="H312" s="610"/>
      <c r="I312" s="611"/>
      <c r="J312" s="612" t="s">
        <v>108</v>
      </c>
      <c r="K312" s="608"/>
      <c r="L312" s="644"/>
      <c r="M312" s="640"/>
      <c r="N312" s="641"/>
      <c r="O312" s="642"/>
      <c r="P312" s="643"/>
      <c r="Q312" s="610"/>
      <c r="R312" s="610"/>
      <c r="S312" s="611"/>
      <c r="T312" s="612" t="s">
        <v>108</v>
      </c>
      <c r="U312" s="608"/>
      <c r="V312" s="613"/>
      <c r="W312" s="599"/>
      <c r="X312" s="614"/>
    </row>
    <row r="313" spans="2:24" ht="15.5" hidden="1" x14ac:dyDescent="0.35">
      <c r="B313" s="601"/>
      <c r="C313" s="640"/>
      <c r="D313" s="641"/>
      <c r="E313" s="642"/>
      <c r="F313" s="643"/>
      <c r="G313" s="610"/>
      <c r="H313" s="610"/>
      <c r="I313" s="611"/>
      <c r="J313" s="612" t="s">
        <v>109</v>
      </c>
      <c r="K313" s="608"/>
      <c r="L313" s="644"/>
      <c r="M313" s="640"/>
      <c r="N313" s="641"/>
      <c r="O313" s="642"/>
      <c r="P313" s="643"/>
      <c r="Q313" s="610"/>
      <c r="R313" s="610"/>
      <c r="S313" s="611"/>
      <c r="T313" s="612" t="s">
        <v>109</v>
      </c>
      <c r="U313" s="608"/>
      <c r="V313" s="613"/>
      <c r="W313" s="599"/>
      <c r="X313" s="614"/>
    </row>
    <row r="314" spans="2:24" ht="15.5" hidden="1" x14ac:dyDescent="0.35">
      <c r="B314" s="601"/>
      <c r="C314" s="640"/>
      <c r="D314" s="641"/>
      <c r="E314" s="642"/>
      <c r="F314" s="643"/>
      <c r="G314" s="610"/>
      <c r="H314" s="610"/>
      <c r="I314" s="611"/>
      <c r="J314" s="612" t="s">
        <v>110</v>
      </c>
      <c r="K314" s="608"/>
      <c r="L314" s="644"/>
      <c r="M314" s="640"/>
      <c r="N314" s="641"/>
      <c r="O314" s="642"/>
      <c r="P314" s="643"/>
      <c r="Q314" s="610"/>
      <c r="R314" s="610"/>
      <c r="S314" s="611"/>
      <c r="T314" s="612" t="s">
        <v>110</v>
      </c>
      <c r="U314" s="608"/>
      <c r="V314" s="613"/>
      <c r="W314" s="599"/>
      <c r="X314" s="614"/>
    </row>
    <row r="315" spans="2:24" ht="16" hidden="1" thickBot="1" x14ac:dyDescent="0.4">
      <c r="B315" s="615"/>
      <c r="C315" s="650"/>
      <c r="D315" s="651"/>
      <c r="E315" s="652"/>
      <c r="F315" s="653"/>
      <c r="G315" s="654"/>
      <c r="H315" s="654"/>
      <c r="I315" s="655"/>
      <c r="J315" s="656" t="s">
        <v>111</v>
      </c>
      <c r="K315" s="622"/>
      <c r="L315" s="657"/>
      <c r="M315" s="650"/>
      <c r="N315" s="651"/>
      <c r="O315" s="652"/>
      <c r="P315" s="653"/>
      <c r="Q315" s="654"/>
      <c r="R315" s="654"/>
      <c r="S315" s="655"/>
      <c r="T315" s="656" t="s">
        <v>111</v>
      </c>
      <c r="U315" s="622"/>
      <c r="V315" s="658"/>
      <c r="W315" s="659"/>
      <c r="X315" s="629"/>
    </row>
    <row r="316" spans="2:24" ht="15.5" x14ac:dyDescent="0.35">
      <c r="C316" s="660" t="s">
        <v>112</v>
      </c>
      <c r="D316" s="661"/>
      <c r="E316" s="661"/>
      <c r="F316" s="661"/>
      <c r="G316" s="661"/>
      <c r="H316" s="661"/>
      <c r="I316" s="661"/>
      <c r="J316" s="661"/>
      <c r="K316" s="661"/>
      <c r="L316" s="661"/>
      <c r="M316" s="661"/>
      <c r="N316" s="661"/>
      <c r="O316" s="661"/>
      <c r="P316" s="661"/>
      <c r="Q316" s="661"/>
      <c r="R316" s="661"/>
      <c r="S316" s="661"/>
      <c r="T316" s="661"/>
      <c r="U316" s="661"/>
      <c r="V316" s="661"/>
      <c r="W316" s="661"/>
      <c r="X316" s="661"/>
    </row>
  </sheetData>
  <sheetProtection formatRows="0"/>
  <conditionalFormatting sqref="C26:C315">
    <cfRule type="expression" dxfId="119" priority="4">
      <formula>ISBLANK($C16)</formula>
    </cfRule>
  </conditionalFormatting>
  <conditionalFormatting sqref="D16:F315">
    <cfRule type="expression" dxfId="118" priority="6">
      <formula>ISBLANK($C16)</formula>
    </cfRule>
  </conditionalFormatting>
  <conditionalFormatting sqref="M26:M315">
    <cfRule type="expression" dxfId="67" priority="3">
      <formula>ISBLANK($M16)</formula>
    </cfRule>
  </conditionalFormatting>
  <conditionalFormatting sqref="N16:P315">
    <cfRule type="expression" dxfId="66" priority="5">
      <formula>ISBLANK($M16)</formula>
    </cfRule>
  </conditionalFormatting>
  <conditionalFormatting sqref="W16:W315">
    <cfRule type="expression" dxfId="15" priority="2">
      <formula>ISBLANK($C16)</formula>
    </cfRule>
  </conditionalFormatting>
  <conditionalFormatting sqref="X16:X315">
    <cfRule type="expression" dxfId="14" priority="1">
      <formula>ISBLANK($M16)</formula>
    </cfRule>
  </conditionalFormatting>
  <dataValidations count="14">
    <dataValidation type="decimal" operator="greaterThanOrEqual" allowBlank="1" showInputMessage="1" showErrorMessage="1" errorTitle="Invalid Input" error="Input must be a number greater than 0." sqref="F26:I26 P26:S26 F36:I36 P36:S36 F46:I46 P46:S46 F56:I56 P56:S56 F66:I66 P66:S66 F76:I76 P76:S76 F86:I86 P86:S86 F96:I96 P96:S96 F106:I106 P106:S106 F16:I16 P16:S16 F116:I116 P116:S116 F126:I126 P126:S126 F136:I136 P136:S136 F146:I146 P146:S146 F156:I156 P156:S156 F166:I166 P166:S166 F176:I176 P176:S176 F186:I186 P186:S186 F196:I196 P196:S196 F206:I206 P206:S206 F216:I216 P216:S216 F226:I226 P226:S226 F236:I236 P236:S236 F246:I246 P246:S246 F256:I256 P256:S256 F266:I266 P266:S266 F276:I276 P276:S276 F286:I286 P286:S286 F296:I296 P296:S296 F306:I306 P306:S306" xr:uid="{00000000-0002-0000-0300-000000000000}">
      <formula1>0</formula1>
    </dataValidation>
    <dataValidation type="decimal" allowBlank="1" showInputMessage="1" showErrorMessage="1" errorTitle="Invalid Input" error="Input must be between 0% and 100%." sqref="K16:K315 U16:U315" xr:uid="{00000000-0002-0000-0300-000001000000}">
      <formula1>0</formula1>
      <formula2>1</formula2>
    </dataValidation>
    <dataValidation allowBlank="1" showInputMessage="1" errorTitle="Invalid Input" error="Input must be between 0% and 100%." sqref="J16:J315 T16:T315" xr:uid="{00000000-0002-0000-0300-000002000000}"/>
    <dataValidation type="whole" showInputMessage="1" showErrorMessage="1" errorTitle="Invalid Input:" error="Total annual operating hours must be less then the maximum of 8,760 hours in a year." sqref="L25 V35 L35 V45 L45 V55 L55 V65 L65 V75 L75 V85 L85 V95 L95 V105 L105 V115 L115 V25 V125 L125 V135 L135 V145 L145 V155 L155 V165 L165 V175 L175 V185 L185 V195 L195 V205 L205 V215 L215 V225 L225 V235 L235 V245 L245 V255 L255 V265 L265 V275 L275 V285 L285 V295 L295 V305 L305 V315 L315" xr:uid="{00000000-0002-0000-0300-000003000000}">
      <formula1>0</formula1>
      <formula2>8760-L16-L17-L18-L19-L20-L21-L22-L23-L24</formula2>
    </dataValidation>
    <dataValidation type="whole" showInputMessage="1" showErrorMessage="1" errorTitle="Invalid Input:" error="Total annual operating hours must be less then the maximum of 8,760 hours in a year." sqref="L24 V34 L34 V44 L44 V54 L54 V64 L64 V74 L74 V84 L84 V94 L94 V104 L104 V114 L114 V24 V124 L124 V134 L134 V144 L144 V154 L154 V164 L164 V174 L174 V184 L184 V194 L194 V204 L204 V214 L214 V224 L224 V234 L234 V244 L244 V254 L254 V264 L264 V274 L274 V284 L284 V294 L294 V304 L304 V314 L314" xr:uid="{00000000-0002-0000-0300-000004000000}">
      <formula1>0</formula1>
      <formula2>8760-L16-L17-L18-L19-L20-L21-L22-L23-L25</formula2>
    </dataValidation>
    <dataValidation type="whole" showInputMessage="1" showErrorMessage="1" errorTitle="Invalid Input:" error="Total annual operating hours must be less then the maximum of 8,760 hours in a year." sqref="L23 V33 L33 V43 L43 V53 L53 V63 L63 V73 L73 V83 L83 V93 L93 V103 L103 V113 L113 V23 V123 L123 V133 L133 V143 L143 V153 L153 V163 L163 V173 L173 V183 L183 V193 L193 V203 L203 V213 L213 V223 L223 V233 L233 V243 L243 V253 L253 V263 L263 V273 L273 V283 L283 V293 L293 V303 L303 V313 L313" xr:uid="{00000000-0002-0000-0300-000005000000}">
      <formula1>0</formula1>
      <formula2>8760-L16-L17-L18-L19-L20-L21-L22-L24-L25</formula2>
    </dataValidation>
    <dataValidation type="whole" showInputMessage="1" showErrorMessage="1" errorTitle="Invalid Input:" error="Total annual operating hours must be less then the maximum of 8,760 hours in a year." sqref="L22 V32 L32 V42 L42 V52 L52 V62 L62 V72 L72 V82 L82 V92 L92 V102 L102 V112 L112 V22 V122 L122 V132 L132 V142 L142 V152 L152 V162 L162 V172 L172 V182 L182 V192 L192 V202 L202 V212 L212 V222 L222 V232 L232 V242 L242 V252 L252 V262 L262 V272 L272 V282 L282 V292 L292 V302 L302 V312 L312" xr:uid="{00000000-0002-0000-0300-000006000000}">
      <formula1>0</formula1>
      <formula2>8760-L16-L17-L18-L19-L20-L21-L23-L24-L25</formula2>
    </dataValidation>
    <dataValidation type="whole" showInputMessage="1" showErrorMessage="1" errorTitle="Invalid Input:" error="Total annual operating hours must be less then the maximum of 8,760 hours in a year." sqref="L21 V31 L31 V41 L41 V51 L51 V61 L61 V71 L71 V81 L81 V91 L91 V101 L101 V111 L111 V21 V121 L121 V131 L131 V141 L141 V151 L151 V161 L161 V171 L171 V181 L181 V191 L191 V201 L201 V211 L211 V221 L221 V231 L231 V241 L241 V251 L251 V261 L261 V271 L271 V281 L281 V291 L291 V301 L301 V311 L311" xr:uid="{00000000-0002-0000-0300-000007000000}">
      <formula1>0</formula1>
      <formula2>8760-L16-L17-L18-L19-L20-L22-L23-L24-L25</formula2>
    </dataValidation>
    <dataValidation type="whole" showInputMessage="1" showErrorMessage="1" errorTitle="Invalid Input:" error="Total annual operating hours must be less then the maximum of 8,760 hours in a year." sqref="L20 V30 L30 V40 L40 V50 L50 V60 L60 V70 L70 V80 L80 V90 L90 V100 L100 V110 L110 V20 V120 L120 V130 L130 V140 L140 V150 L150 V160 L160 V170 L170 V180 L180 V190 L190 V200 L200 V210 L210 V220 L220 V230 L230 V240 L240 V250 L250 V260 L260 V270 L270 V280 L280 V290 L290 V300 L300 V310 L310" xr:uid="{00000000-0002-0000-0300-000008000000}">
      <formula1>0</formula1>
      <formula2>8760-L16-L17-L18-L19-L21-L22-L23-L24-L25</formula2>
    </dataValidation>
    <dataValidation type="whole" showInputMessage="1" showErrorMessage="1" errorTitle="Invalid Input:" error="Total annual operating hours must be less then the maximum of 8,760 hours in a year." sqref="L19 V29 L29 V39 L39 V49 L49 V59 L59 V69 L69 V79 L79 V89 L89 V99 L99 V109 L109 V19 V119 L119 V129 L129 V139 L139 V149 L149 V159 L159 V169 L169 V179 L179 V189 L189 V199 L199 V209 L209 V219 L219 V229 L229 V239 L239 V249 L249 V259 L259 V269 L269 V279 L279 V289 L289 V299 L299 V309 L309" xr:uid="{00000000-0002-0000-0300-000009000000}">
      <formula1>0</formula1>
      <formula2>8760-L16-L17-L18-L20-L21-L22-L23-L24-L25</formula2>
    </dataValidation>
    <dataValidation type="whole" showInputMessage="1" showErrorMessage="1" errorTitle="Invalid Input:" error="Total annual operating hours must be less then the maximum of 8,760 hours in a year." sqref="L18 V28 L28 V38 L38 V48 L48 V58 L58 V68 L68 V78 L78 V88 L88 V98 L98 V108 L108 V18 V118 L118 V128 L128 V138 L138 V148 L148 V158 L158 V168 L168 V178 L178 V188 L188 V198 L198 V208 L208 V218 L218 V228 L228 V238 L238 V248 L248 V258 L258 V268 L268 V278 L278 V288 L288 V298 L298 V308 L308" xr:uid="{00000000-0002-0000-0300-00000A000000}">
      <formula1>0</formula1>
      <formula2>8760-L16-L17-L19-L20-L21-L22-L23-L24-L25</formula2>
    </dataValidation>
    <dataValidation type="whole" showInputMessage="1" showErrorMessage="1" errorTitle="Invalid Input:" error="Total annual operating hours must be less then the maximum of 8,760 hours in a year." sqref="L17 V27 L27 V37 L37 V47 L47 V57 L57 V67 L67 V77 L77 V87 L87 V97 L97 V107 L107 V17 V117 L117 V127 L127 V137 L137 V147 L147 V157 L157 V167 L167 V177 L177 V187 L187 V197 L197 V207 L207 V217 L217 V227 L227 V237 L237 V247 L247 V257 L257 V267 L267 V277 L277 V287 L287 V297 L297 V307 L307" xr:uid="{00000000-0002-0000-0300-00000B000000}">
      <formula1>0</formula1>
      <formula2>8760-L16-L18-L19-L20-L21-L22-L23-L24-L25</formula2>
    </dataValidation>
    <dataValidation type="whole" showInputMessage="1" showErrorMessage="1" errorTitle="Invalid Input:" error="Total annual operating hours must be less then the maximum of 8,760 hours in a year." sqref="L16 V26 L26 V36 L36 V46 L46 V56 L56 V66 L66 V76 L76 V86 L86 V96 L96 V106 L106 V16 V116 L116 V126 L126 V136 L136 V146 L146 V156 L156 V166 L166 V176 L176 V186 L186 V196 L196 V206 L206 V216 L216 V226 L226 V236 L236 V246 L246 V256 L256 V266 L266 V276 L276 V286 L286 V296 L296 V306 L306" xr:uid="{00000000-0002-0000-0300-00000C000000}">
      <formula1>0</formula1>
      <formula2>8760-L17-L18-L19-L20-L21-L22-L23-L24-L25</formula2>
    </dataValidation>
    <dataValidation type="decimal" operator="greaterThanOrEqual" allowBlank="1" showInputMessage="1" showErrorMessage="1" errorTitle="Invalid Input" error="Input must be a number greater than 0." promptTitle="Note:" prompt="If the type or size of two or more components vary, an additional row(s) must be used" sqref="E306 E16 E26 E36 E46 E56 E66 E76 E86 E96 E106 E116 E126 E136 E146 E156 E166 E176 E186 E196 E206 E216 E226 E236 E246 E256 E266 E276 E286 E296 O16 O26 O36 O46 O56 O66 O76 O86 O96 O106 O116 O126 O136 O146 O156 O166 O176 O186 O196 O206 O216 O226 O236 O246 O256 O266 O276 O286 O296 O306" xr:uid="{00000000-0002-0000-0300-00000D000000}">
      <formula1>0</formula1>
    </dataValidation>
  </dataValidations>
  <hyperlinks>
    <hyperlink ref="C10" r:id="rId1" tooltip="Link to User Guide" display="https://ww3.arb.ca.gov/cc/capandtrade/auctionproceeds/cec_fpip_finaluserguide_v1-1_2019-10-01.pdf" xr:uid="{569B1720-95C5-41BF-8B6C-FC3D1814D0B2}"/>
    <hyperlink ref="D10:E10" r:id="rId2" tooltip="Link to User Guide" display="https://ww3.arb.ca.gov/cc/capandtrade/auctionproceeds/cec_fpip_finaluserguide_v1-1_2019-10-01.pdf" xr:uid="{0CE6BB0F-9DC3-4287-A004-8074D72AEF62}"/>
    <hyperlink ref="F10" r:id="rId3" display="A step-by-step user guide, including project examples, for this Benefits Calculator Tool is available here." xr:uid="{A939B1EF-74C4-4AFE-A5A2-120E7A1BA3B8}"/>
    <hyperlink ref="G10" r:id="rId4" display="A step-by-step user guide, including project examples, for this Benefits Calculator Tool is available here." xr:uid="{00D4BD08-2ACD-4BA8-9774-A15EAF719135}"/>
    <hyperlink ref="G10:I10" r:id="rId5" tooltip="Link to User Guide" display="https://ww3.arb.ca.gov/cc/capandtrade/auctionproceeds/cec_fpip_finaluserguide_v1-1_2019-10-01.pdf" xr:uid="{BE74EAB8-4ECD-4BE7-BBFA-19737542D31D}"/>
    <hyperlink ref="C11" r:id="rId6" tooltip="User Guide" display="https://ww2.arb.ca.gov/sites/default/files/classic/cc/capandtrade/auctionproceeds/cec_fpip_finaluserguide_2020-11-24.pdf" xr:uid="{7CB3EB36-1ABE-47AB-A92C-4003F12BEC53}"/>
  </hyperlinks>
  <pageMargins left="0.7" right="0.7" top="0.98479166666666662" bottom="0.75" header="0.3" footer="0.3"/>
  <pageSetup scale="51" fitToHeight="0" orientation="landscape" r:id="rId7"/>
  <headerFooter>
    <oddHeader>&amp;C&amp;G</oddHeader>
    <oddFooter>&amp;L&amp;"Avenir LT Std 35 Light,Regular"&amp;12&amp;K000000FINAL November 24, 2020&amp;C&amp;"Avenir LT Std 35 Light,Regular"&amp;12Page &amp;P of &amp;N&amp;R&amp;"Avenir LT Std 35 Light,Regular"&amp;12&amp;K000000&amp;A</oddFooter>
  </headerFooter>
  <colBreaks count="1" manualBreakCount="1">
    <brk id="12" max="1048575" man="1"/>
  </colBreaks>
  <drawing r:id="rId8"/>
  <legacyDrawingHF r:id="rId9"/>
  <extLst>
    <ext xmlns:x14="http://schemas.microsoft.com/office/spreadsheetml/2009/9/main" uri="{78C0D931-6437-407d-A8EE-F0AAD7539E65}">
      <x14:conditionalFormattings>
        <x14:conditionalFormatting xmlns:xm="http://schemas.microsoft.com/office/excel/2006/main">
          <x14:cfRule type="expression" priority="332" id="{67D22B2A-FE0F-4130-B4C0-B06080B12374}">
            <xm:f>NOT($D16='Defaults &lt;HIDE&gt;'!$H$11)</xm:f>
            <x14:dxf>
              <font>
                <color rgb="FFFF0000"/>
              </font>
              <fill>
                <patternFill>
                  <bgColor theme="1"/>
                </patternFill>
              </fill>
            </x14:dxf>
          </x14:cfRule>
          <xm:sqref>G16:I16</xm:sqref>
        </x14:conditionalFormatting>
        <x14:conditionalFormatting xmlns:xm="http://schemas.microsoft.com/office/excel/2006/main">
          <x14:cfRule type="expression" priority="300" id="{86CDCF48-7011-4734-AF8D-271A6714D940}">
            <xm:f>NOT($D26='Defaults &lt;HIDE&gt;'!$H$11)</xm:f>
            <x14:dxf>
              <font>
                <color rgb="FFFF0000"/>
              </font>
              <fill>
                <patternFill>
                  <bgColor theme="1"/>
                </patternFill>
              </fill>
            </x14:dxf>
          </x14:cfRule>
          <xm:sqref>G26:I26</xm:sqref>
        </x14:conditionalFormatting>
        <x14:conditionalFormatting xmlns:xm="http://schemas.microsoft.com/office/excel/2006/main">
          <x14:cfRule type="expression" priority="294" id="{9AF8B8D0-3F12-4D29-B59C-2F46FB058CF3}">
            <xm:f>NOT($D36='Defaults &lt;HIDE&gt;'!$H$11)</xm:f>
            <x14:dxf>
              <font>
                <color rgb="FFFF0000"/>
              </font>
              <fill>
                <patternFill>
                  <bgColor theme="1"/>
                </patternFill>
              </fill>
            </x14:dxf>
          </x14:cfRule>
          <xm:sqref>G36:I36</xm:sqref>
        </x14:conditionalFormatting>
        <x14:conditionalFormatting xmlns:xm="http://schemas.microsoft.com/office/excel/2006/main">
          <x14:cfRule type="expression" priority="288" id="{4BC8BF73-39DB-4911-8262-748CC2A96EE1}">
            <xm:f>NOT($D46='Defaults &lt;HIDE&gt;'!$H$11)</xm:f>
            <x14:dxf>
              <font>
                <color rgb="FFFF0000"/>
              </font>
              <fill>
                <patternFill>
                  <bgColor theme="1"/>
                </patternFill>
              </fill>
            </x14:dxf>
          </x14:cfRule>
          <xm:sqref>G46:I46</xm:sqref>
        </x14:conditionalFormatting>
        <x14:conditionalFormatting xmlns:xm="http://schemas.microsoft.com/office/excel/2006/main">
          <x14:cfRule type="expression" priority="282" id="{647357A2-AB64-4A8C-A64B-DF38623EDF67}">
            <xm:f>NOT($D56='Defaults &lt;HIDE&gt;'!$H$11)</xm:f>
            <x14:dxf>
              <font>
                <color rgb="FFFF0000"/>
              </font>
              <fill>
                <patternFill>
                  <bgColor theme="1"/>
                </patternFill>
              </fill>
            </x14:dxf>
          </x14:cfRule>
          <xm:sqref>G56:I56</xm:sqref>
        </x14:conditionalFormatting>
        <x14:conditionalFormatting xmlns:xm="http://schemas.microsoft.com/office/excel/2006/main">
          <x14:cfRule type="expression" priority="276" id="{C194098A-D0AF-432A-83A6-CD9DEECE806B}">
            <xm:f>NOT($D66='Defaults &lt;HIDE&gt;'!$H$11)</xm:f>
            <x14:dxf>
              <font>
                <color rgb="FFFF0000"/>
              </font>
              <fill>
                <patternFill>
                  <bgColor theme="1"/>
                </patternFill>
              </fill>
            </x14:dxf>
          </x14:cfRule>
          <xm:sqref>G66:I66</xm:sqref>
        </x14:conditionalFormatting>
        <x14:conditionalFormatting xmlns:xm="http://schemas.microsoft.com/office/excel/2006/main">
          <x14:cfRule type="expression" priority="270" id="{4ED8584A-6E60-4D32-90AA-9E372A1B1487}">
            <xm:f>NOT($D76='Defaults &lt;HIDE&gt;'!$H$11)</xm:f>
            <x14:dxf>
              <font>
                <color rgb="FFFF0000"/>
              </font>
              <fill>
                <patternFill>
                  <bgColor theme="1"/>
                </patternFill>
              </fill>
            </x14:dxf>
          </x14:cfRule>
          <xm:sqref>G76:I76</xm:sqref>
        </x14:conditionalFormatting>
        <x14:conditionalFormatting xmlns:xm="http://schemas.microsoft.com/office/excel/2006/main">
          <x14:cfRule type="expression" priority="264" id="{FF7DA1E5-7F7B-4D0D-B30A-7BB7418FA421}">
            <xm:f>NOT($D86='Defaults &lt;HIDE&gt;'!$H$11)</xm:f>
            <x14:dxf>
              <font>
                <color rgb="FFFF0000"/>
              </font>
              <fill>
                <patternFill>
                  <bgColor theme="1"/>
                </patternFill>
              </fill>
            </x14:dxf>
          </x14:cfRule>
          <xm:sqref>G86:I86</xm:sqref>
        </x14:conditionalFormatting>
        <x14:conditionalFormatting xmlns:xm="http://schemas.microsoft.com/office/excel/2006/main">
          <x14:cfRule type="expression" priority="258" id="{E15DC9E3-FCB4-4209-8D99-353EDB9467DF}">
            <xm:f>NOT($D96='Defaults &lt;HIDE&gt;'!$H$11)</xm:f>
            <x14:dxf>
              <font>
                <color rgb="FFFF0000"/>
              </font>
              <fill>
                <patternFill>
                  <bgColor theme="1"/>
                </patternFill>
              </fill>
            </x14:dxf>
          </x14:cfRule>
          <xm:sqref>G96:I96</xm:sqref>
        </x14:conditionalFormatting>
        <x14:conditionalFormatting xmlns:xm="http://schemas.microsoft.com/office/excel/2006/main">
          <x14:cfRule type="expression" priority="252" id="{955FE481-8D1C-4359-85CD-252A98C13790}">
            <xm:f>NOT($D106='Defaults &lt;HIDE&gt;'!$H$11)</xm:f>
            <x14:dxf>
              <font>
                <color rgb="FFFF0000"/>
              </font>
              <fill>
                <patternFill>
                  <bgColor theme="1"/>
                </patternFill>
              </fill>
            </x14:dxf>
          </x14:cfRule>
          <xm:sqref>G106:I106</xm:sqref>
        </x14:conditionalFormatting>
        <x14:conditionalFormatting xmlns:xm="http://schemas.microsoft.com/office/excel/2006/main">
          <x14:cfRule type="expression" priority="240" id="{DB22E36A-A55E-4747-B4B1-994671D4F19B}">
            <xm:f>NOT($D116='Defaults &lt;HIDE&gt;'!$H$11)</xm:f>
            <x14:dxf>
              <font>
                <color rgb="FFFF0000"/>
              </font>
              <fill>
                <patternFill>
                  <bgColor theme="1"/>
                </patternFill>
              </fill>
            </x14:dxf>
          </x14:cfRule>
          <xm:sqref>G116:I116</xm:sqref>
        </x14:conditionalFormatting>
        <x14:conditionalFormatting xmlns:xm="http://schemas.microsoft.com/office/excel/2006/main">
          <x14:cfRule type="expression" priority="228" id="{08D2C17A-997E-4663-8DD2-B259A3456EE9}">
            <xm:f>NOT($D126='Defaults &lt;HIDE&gt;'!$H$11)</xm:f>
            <x14:dxf>
              <font>
                <color rgb="FFFF0000"/>
              </font>
              <fill>
                <patternFill>
                  <bgColor theme="1"/>
                </patternFill>
              </fill>
            </x14:dxf>
          </x14:cfRule>
          <xm:sqref>G126:I126</xm:sqref>
        </x14:conditionalFormatting>
        <x14:conditionalFormatting xmlns:xm="http://schemas.microsoft.com/office/excel/2006/main">
          <x14:cfRule type="expression" priority="216" id="{55DC8447-792E-43CE-B50C-94944B8F4D93}">
            <xm:f>NOT($D136='Defaults &lt;HIDE&gt;'!$H$11)</xm:f>
            <x14:dxf>
              <font>
                <color rgb="FFFF0000"/>
              </font>
              <fill>
                <patternFill>
                  <bgColor theme="1"/>
                </patternFill>
              </fill>
            </x14:dxf>
          </x14:cfRule>
          <xm:sqref>G136:I136</xm:sqref>
        </x14:conditionalFormatting>
        <x14:conditionalFormatting xmlns:xm="http://schemas.microsoft.com/office/excel/2006/main">
          <x14:cfRule type="expression" priority="204" id="{FCDF0C00-C86C-41FD-B19D-F118A7FFD771}">
            <xm:f>NOT($D146='Defaults &lt;HIDE&gt;'!$H$11)</xm:f>
            <x14:dxf>
              <font>
                <color rgb="FFFF0000"/>
              </font>
              <fill>
                <patternFill>
                  <bgColor theme="1"/>
                </patternFill>
              </fill>
            </x14:dxf>
          </x14:cfRule>
          <xm:sqref>G146:I146</xm:sqref>
        </x14:conditionalFormatting>
        <x14:conditionalFormatting xmlns:xm="http://schemas.microsoft.com/office/excel/2006/main">
          <x14:cfRule type="expression" priority="192" id="{C01699FD-8312-4DCF-8036-3A97FC817E3E}">
            <xm:f>NOT($D156='Defaults &lt;HIDE&gt;'!$H$11)</xm:f>
            <x14:dxf>
              <font>
                <color rgb="FFFF0000"/>
              </font>
              <fill>
                <patternFill>
                  <bgColor theme="1"/>
                </patternFill>
              </fill>
            </x14:dxf>
          </x14:cfRule>
          <xm:sqref>G156:I156</xm:sqref>
        </x14:conditionalFormatting>
        <x14:conditionalFormatting xmlns:xm="http://schemas.microsoft.com/office/excel/2006/main">
          <x14:cfRule type="expression" priority="180" id="{10C126F1-A455-46BA-A78E-F03CAEEA6687}">
            <xm:f>NOT($D166='Defaults &lt;HIDE&gt;'!$H$11)</xm:f>
            <x14:dxf>
              <font>
                <color rgb="FFFF0000"/>
              </font>
              <fill>
                <patternFill>
                  <bgColor theme="1"/>
                </patternFill>
              </fill>
            </x14:dxf>
          </x14:cfRule>
          <xm:sqref>G166:I166</xm:sqref>
        </x14:conditionalFormatting>
        <x14:conditionalFormatting xmlns:xm="http://schemas.microsoft.com/office/excel/2006/main">
          <x14:cfRule type="expression" priority="168" id="{96B27B2A-A91E-4771-AEF6-05F188EB96AF}">
            <xm:f>NOT($D176='Defaults &lt;HIDE&gt;'!$H$11)</xm:f>
            <x14:dxf>
              <font>
                <color rgb="FFFF0000"/>
              </font>
              <fill>
                <patternFill>
                  <bgColor theme="1"/>
                </patternFill>
              </fill>
            </x14:dxf>
          </x14:cfRule>
          <xm:sqref>G176:I176</xm:sqref>
        </x14:conditionalFormatting>
        <x14:conditionalFormatting xmlns:xm="http://schemas.microsoft.com/office/excel/2006/main">
          <x14:cfRule type="expression" priority="156" id="{90CD4D8B-1757-454D-A031-2900EE1DE79B}">
            <xm:f>NOT($D186='Defaults &lt;HIDE&gt;'!$H$11)</xm:f>
            <x14:dxf>
              <font>
                <color rgb="FFFF0000"/>
              </font>
              <fill>
                <patternFill>
                  <bgColor theme="1"/>
                </patternFill>
              </fill>
            </x14:dxf>
          </x14:cfRule>
          <xm:sqref>G186:I186</xm:sqref>
        </x14:conditionalFormatting>
        <x14:conditionalFormatting xmlns:xm="http://schemas.microsoft.com/office/excel/2006/main">
          <x14:cfRule type="expression" priority="144" id="{5E6FE7A8-0C48-415D-BF2B-06D0FA98176A}">
            <xm:f>NOT($D196='Defaults &lt;HIDE&gt;'!$H$11)</xm:f>
            <x14:dxf>
              <font>
                <color rgb="FFFF0000"/>
              </font>
              <fill>
                <patternFill>
                  <bgColor theme="1"/>
                </patternFill>
              </fill>
            </x14:dxf>
          </x14:cfRule>
          <xm:sqref>G196:I196</xm:sqref>
        </x14:conditionalFormatting>
        <x14:conditionalFormatting xmlns:xm="http://schemas.microsoft.com/office/excel/2006/main">
          <x14:cfRule type="expression" priority="132" id="{A1FE675C-D17D-43B3-8634-11A612F56D0E}">
            <xm:f>NOT($D206='Defaults &lt;HIDE&gt;'!$H$11)</xm:f>
            <x14:dxf>
              <font>
                <color rgb="FFFF0000"/>
              </font>
              <fill>
                <patternFill>
                  <bgColor theme="1"/>
                </patternFill>
              </fill>
            </x14:dxf>
          </x14:cfRule>
          <xm:sqref>G206:I206</xm:sqref>
        </x14:conditionalFormatting>
        <x14:conditionalFormatting xmlns:xm="http://schemas.microsoft.com/office/excel/2006/main">
          <x14:cfRule type="expression" priority="120" id="{1D1C818F-32C4-482D-845F-0EEE6C0CD059}">
            <xm:f>NOT($D216='Defaults &lt;HIDE&gt;'!$H$11)</xm:f>
            <x14:dxf>
              <font>
                <color rgb="FFFF0000"/>
              </font>
              <fill>
                <patternFill>
                  <bgColor theme="1"/>
                </patternFill>
              </fill>
            </x14:dxf>
          </x14:cfRule>
          <xm:sqref>G216:I216</xm:sqref>
        </x14:conditionalFormatting>
        <x14:conditionalFormatting xmlns:xm="http://schemas.microsoft.com/office/excel/2006/main">
          <x14:cfRule type="expression" priority="108" id="{BE0319A0-8ADE-4EB7-B0AE-D754BFDA9D44}">
            <xm:f>NOT($D226='Defaults &lt;HIDE&gt;'!$H$11)</xm:f>
            <x14:dxf>
              <font>
                <color rgb="FFFF0000"/>
              </font>
              <fill>
                <patternFill>
                  <bgColor theme="1"/>
                </patternFill>
              </fill>
            </x14:dxf>
          </x14:cfRule>
          <xm:sqref>G226:I226</xm:sqref>
        </x14:conditionalFormatting>
        <x14:conditionalFormatting xmlns:xm="http://schemas.microsoft.com/office/excel/2006/main">
          <x14:cfRule type="expression" priority="96" id="{56BB5FED-9729-4866-ABA6-A9648F22BA6E}">
            <xm:f>NOT($D236='Defaults &lt;HIDE&gt;'!$H$11)</xm:f>
            <x14:dxf>
              <font>
                <color rgb="FFFF0000"/>
              </font>
              <fill>
                <patternFill>
                  <bgColor theme="1"/>
                </patternFill>
              </fill>
            </x14:dxf>
          </x14:cfRule>
          <xm:sqref>G236:I236</xm:sqref>
        </x14:conditionalFormatting>
        <x14:conditionalFormatting xmlns:xm="http://schemas.microsoft.com/office/excel/2006/main">
          <x14:cfRule type="expression" priority="84" id="{8F234659-759E-497E-A060-9C795B9FB604}">
            <xm:f>NOT($D246='Defaults &lt;HIDE&gt;'!$H$11)</xm:f>
            <x14:dxf>
              <font>
                <color rgb="FFFF0000"/>
              </font>
              <fill>
                <patternFill>
                  <bgColor theme="1"/>
                </patternFill>
              </fill>
            </x14:dxf>
          </x14:cfRule>
          <xm:sqref>G246:I246</xm:sqref>
        </x14:conditionalFormatting>
        <x14:conditionalFormatting xmlns:xm="http://schemas.microsoft.com/office/excel/2006/main">
          <x14:cfRule type="expression" priority="72" id="{840993A9-B17D-49D4-A201-DECEA88514E5}">
            <xm:f>NOT($D256='Defaults &lt;HIDE&gt;'!$H$11)</xm:f>
            <x14:dxf>
              <font>
                <color rgb="FFFF0000"/>
              </font>
              <fill>
                <patternFill>
                  <bgColor theme="1"/>
                </patternFill>
              </fill>
            </x14:dxf>
          </x14:cfRule>
          <xm:sqref>G256:I256</xm:sqref>
        </x14:conditionalFormatting>
        <x14:conditionalFormatting xmlns:xm="http://schemas.microsoft.com/office/excel/2006/main">
          <x14:cfRule type="expression" priority="60" id="{00EE8F9F-3948-4761-8B83-429C02262AA8}">
            <xm:f>NOT($D266='Defaults &lt;HIDE&gt;'!$H$11)</xm:f>
            <x14:dxf>
              <font>
                <color rgb="FFFF0000"/>
              </font>
              <fill>
                <patternFill>
                  <bgColor theme="1"/>
                </patternFill>
              </fill>
            </x14:dxf>
          </x14:cfRule>
          <xm:sqref>G266:I266</xm:sqref>
        </x14:conditionalFormatting>
        <x14:conditionalFormatting xmlns:xm="http://schemas.microsoft.com/office/excel/2006/main">
          <x14:cfRule type="expression" priority="48" id="{361DA2B9-6798-4E4F-9AD9-4FB0AD267F97}">
            <xm:f>NOT($D276='Defaults &lt;HIDE&gt;'!$H$11)</xm:f>
            <x14:dxf>
              <font>
                <color rgb="FFFF0000"/>
              </font>
              <fill>
                <patternFill>
                  <bgColor theme="1"/>
                </patternFill>
              </fill>
            </x14:dxf>
          </x14:cfRule>
          <xm:sqref>G276:I276</xm:sqref>
        </x14:conditionalFormatting>
        <x14:conditionalFormatting xmlns:xm="http://schemas.microsoft.com/office/excel/2006/main">
          <x14:cfRule type="expression" priority="36" id="{AB2C1ACA-5BAA-4F4D-A5E2-74773118EEE5}">
            <xm:f>NOT($D286='Defaults &lt;HIDE&gt;'!$H$11)</xm:f>
            <x14:dxf>
              <font>
                <color rgb="FFFF0000"/>
              </font>
              <fill>
                <patternFill>
                  <bgColor theme="1"/>
                </patternFill>
              </fill>
            </x14:dxf>
          </x14:cfRule>
          <xm:sqref>G286:I286</xm:sqref>
        </x14:conditionalFormatting>
        <x14:conditionalFormatting xmlns:xm="http://schemas.microsoft.com/office/excel/2006/main">
          <x14:cfRule type="expression" priority="24" id="{DB566536-D2C7-433F-86FD-6C2F13509E6E}">
            <xm:f>NOT($D296='Defaults &lt;HIDE&gt;'!$H$11)</xm:f>
            <x14:dxf>
              <font>
                <color rgb="FFFF0000"/>
              </font>
              <fill>
                <patternFill>
                  <bgColor theme="1"/>
                </patternFill>
              </fill>
            </x14:dxf>
          </x14:cfRule>
          <xm:sqref>G296:I296</xm:sqref>
        </x14:conditionalFormatting>
        <x14:conditionalFormatting xmlns:xm="http://schemas.microsoft.com/office/excel/2006/main">
          <x14:cfRule type="expression" priority="12" id="{83A89F49-ACB7-415C-AEA6-5374F9330E97}">
            <xm:f>NOT($D306='Defaults &lt;HIDE&gt;'!$H$11)</xm:f>
            <x14:dxf>
              <font>
                <color rgb="FFFF0000"/>
              </font>
              <fill>
                <patternFill>
                  <bgColor theme="1"/>
                </patternFill>
              </fill>
            </x14:dxf>
          </x14:cfRule>
          <xm:sqref>G306:I306</xm:sqref>
        </x14:conditionalFormatting>
        <x14:conditionalFormatting xmlns:xm="http://schemas.microsoft.com/office/excel/2006/main">
          <x14:cfRule type="expression" priority="303" id="{F773A0B2-612D-4F36-9C83-0F9DCACB977F}">
            <xm:f>NOT($D$16='Defaults &lt;HIDE&gt;'!$H$12)</xm:f>
            <x14:dxf>
              <font>
                <color theme="1"/>
              </font>
              <fill>
                <patternFill>
                  <bgColor theme="1"/>
                </patternFill>
              </fill>
            </x14:dxf>
          </x14:cfRule>
          <xm:sqref>J16:J25</xm:sqref>
        </x14:conditionalFormatting>
        <x14:conditionalFormatting xmlns:xm="http://schemas.microsoft.com/office/excel/2006/main">
          <x14:cfRule type="expression" priority="297" id="{2E701D05-0DBA-4EEA-8F6D-E318396D20D6}">
            <xm:f>NOT($D$26='Defaults &lt;HIDE&gt;'!$H$12)</xm:f>
            <x14:dxf>
              <font>
                <color theme="1"/>
              </font>
              <fill>
                <patternFill>
                  <bgColor theme="1"/>
                </patternFill>
              </fill>
            </x14:dxf>
          </x14:cfRule>
          <xm:sqref>J26:J35</xm:sqref>
        </x14:conditionalFormatting>
        <x14:conditionalFormatting xmlns:xm="http://schemas.microsoft.com/office/excel/2006/main">
          <x14:cfRule type="expression" priority="291" id="{47EC481D-A4EB-4F23-8AE7-0F566F758DF2}">
            <xm:f>NOT($D$36='Defaults &lt;HIDE&gt;'!$H$12)</xm:f>
            <x14:dxf>
              <font>
                <color theme="1"/>
              </font>
              <fill>
                <patternFill>
                  <bgColor theme="1"/>
                </patternFill>
              </fill>
            </x14:dxf>
          </x14:cfRule>
          <xm:sqref>J36:J45</xm:sqref>
        </x14:conditionalFormatting>
        <x14:conditionalFormatting xmlns:xm="http://schemas.microsoft.com/office/excel/2006/main">
          <x14:cfRule type="expression" priority="285" id="{56623F27-7239-4CB5-9001-07C9531370F9}">
            <xm:f>NOT($D$46='Defaults &lt;HIDE&gt;'!$H$12)</xm:f>
            <x14:dxf>
              <font>
                <color theme="1"/>
              </font>
              <fill>
                <patternFill>
                  <bgColor theme="1"/>
                </patternFill>
              </fill>
            </x14:dxf>
          </x14:cfRule>
          <xm:sqref>J46:J55</xm:sqref>
        </x14:conditionalFormatting>
        <x14:conditionalFormatting xmlns:xm="http://schemas.microsoft.com/office/excel/2006/main">
          <x14:cfRule type="expression" priority="279" id="{B259CF9F-122F-4560-B48F-85DD2C43EEEC}">
            <xm:f>NOT($D$56='Defaults &lt;HIDE&gt;'!$H$12)</xm:f>
            <x14:dxf>
              <font>
                <color theme="1"/>
              </font>
              <fill>
                <patternFill>
                  <bgColor theme="1"/>
                </patternFill>
              </fill>
            </x14:dxf>
          </x14:cfRule>
          <xm:sqref>J56:J65</xm:sqref>
        </x14:conditionalFormatting>
        <x14:conditionalFormatting xmlns:xm="http://schemas.microsoft.com/office/excel/2006/main">
          <x14:cfRule type="expression" priority="273" id="{667F1022-3A5E-415B-B7ED-C48405E6837D}">
            <xm:f>NOT($D$66='Defaults &lt;HIDE&gt;'!$H$12)</xm:f>
            <x14:dxf>
              <font>
                <color theme="1"/>
              </font>
              <fill>
                <patternFill>
                  <bgColor theme="1"/>
                </patternFill>
              </fill>
            </x14:dxf>
          </x14:cfRule>
          <xm:sqref>J66:J75</xm:sqref>
        </x14:conditionalFormatting>
        <x14:conditionalFormatting xmlns:xm="http://schemas.microsoft.com/office/excel/2006/main">
          <x14:cfRule type="expression" priority="267" id="{4CB64227-AC1F-4626-B7DD-CFC71D254538}">
            <xm:f>NOT($D$76='Defaults &lt;HIDE&gt;'!$H$12)</xm:f>
            <x14:dxf>
              <font>
                <color theme="1"/>
              </font>
              <fill>
                <patternFill>
                  <bgColor theme="1"/>
                </patternFill>
              </fill>
            </x14:dxf>
          </x14:cfRule>
          <xm:sqref>J76:J85</xm:sqref>
        </x14:conditionalFormatting>
        <x14:conditionalFormatting xmlns:xm="http://schemas.microsoft.com/office/excel/2006/main">
          <x14:cfRule type="expression" priority="261" id="{C6D8D16B-A564-4635-BBF7-F5BECFC9FB37}">
            <xm:f>NOT($D$86='Defaults &lt;HIDE&gt;'!$H$12)</xm:f>
            <x14:dxf>
              <font>
                <color theme="1"/>
              </font>
              <fill>
                <patternFill>
                  <bgColor theme="1"/>
                </patternFill>
              </fill>
            </x14:dxf>
          </x14:cfRule>
          <xm:sqref>J86:J95</xm:sqref>
        </x14:conditionalFormatting>
        <x14:conditionalFormatting xmlns:xm="http://schemas.microsoft.com/office/excel/2006/main">
          <x14:cfRule type="expression" priority="255" id="{1EF8594F-C3F2-45B5-9ABD-E6EEAB02D2B2}">
            <xm:f>NOT($D$96='Defaults &lt;HIDE&gt;'!$H$12)</xm:f>
            <x14:dxf>
              <font>
                <color theme="1"/>
              </font>
              <fill>
                <patternFill>
                  <bgColor theme="1"/>
                </patternFill>
              </fill>
            </x14:dxf>
          </x14:cfRule>
          <xm:sqref>J96:J105</xm:sqref>
        </x14:conditionalFormatting>
        <x14:conditionalFormatting xmlns:xm="http://schemas.microsoft.com/office/excel/2006/main">
          <x14:cfRule type="expression" priority="9" id="{11F52B5A-0948-4BF5-A5BA-6AC45020194A}">
            <xm:f>NOT($D$106='Defaults &lt;HIDE&gt;'!$H$12)</xm:f>
            <x14:dxf>
              <font>
                <color theme="1"/>
              </font>
              <fill>
                <patternFill>
                  <bgColor theme="1"/>
                </patternFill>
              </fill>
            </x14:dxf>
          </x14:cfRule>
          <xm:sqref>J106:J315</xm:sqref>
        </x14:conditionalFormatting>
        <x14:conditionalFormatting xmlns:xm="http://schemas.microsoft.com/office/excel/2006/main">
          <x14:cfRule type="expression" priority="304" id="{8E68B704-11AC-43E4-A407-B9E42877138C}">
            <xm:f>NOT($D$16='Defaults &lt;HIDE&gt;'!$H$12)</xm:f>
            <x14:dxf>
              <font>
                <color rgb="FFFF0000"/>
              </font>
              <fill>
                <patternFill>
                  <bgColor theme="1"/>
                </patternFill>
              </fill>
            </x14:dxf>
          </x14:cfRule>
          <xm:sqref>K16:L25</xm:sqref>
        </x14:conditionalFormatting>
        <x14:conditionalFormatting xmlns:xm="http://schemas.microsoft.com/office/excel/2006/main">
          <x14:cfRule type="expression" priority="298" id="{86B99120-049D-42B6-9C76-FD00A2B0B723}">
            <xm:f>NOT($D$26='Defaults &lt;HIDE&gt;'!$H$12)</xm:f>
            <x14:dxf>
              <font>
                <color rgb="FFFF0000"/>
              </font>
              <fill>
                <patternFill>
                  <bgColor theme="1"/>
                </patternFill>
              </fill>
            </x14:dxf>
          </x14:cfRule>
          <xm:sqref>K26:L35</xm:sqref>
        </x14:conditionalFormatting>
        <x14:conditionalFormatting xmlns:xm="http://schemas.microsoft.com/office/excel/2006/main">
          <x14:cfRule type="expression" priority="292" id="{8284B472-5033-4B6E-A71C-05341DA4774D}">
            <xm:f>NOT($D$36='Defaults &lt;HIDE&gt;'!$H$12)</xm:f>
            <x14:dxf>
              <font>
                <color rgb="FFFF0000"/>
              </font>
              <fill>
                <patternFill>
                  <bgColor theme="1"/>
                </patternFill>
              </fill>
            </x14:dxf>
          </x14:cfRule>
          <xm:sqref>K36:L45</xm:sqref>
        </x14:conditionalFormatting>
        <x14:conditionalFormatting xmlns:xm="http://schemas.microsoft.com/office/excel/2006/main">
          <x14:cfRule type="expression" priority="286" id="{10B998CC-613B-4EAF-91E3-705DA9B6B1AF}">
            <xm:f>NOT($D$46='Defaults &lt;HIDE&gt;'!$H$12)</xm:f>
            <x14:dxf>
              <font>
                <color rgb="FFFF0000"/>
              </font>
              <fill>
                <patternFill>
                  <bgColor theme="1"/>
                </patternFill>
              </fill>
            </x14:dxf>
          </x14:cfRule>
          <xm:sqref>K46:L55</xm:sqref>
        </x14:conditionalFormatting>
        <x14:conditionalFormatting xmlns:xm="http://schemas.microsoft.com/office/excel/2006/main">
          <x14:cfRule type="expression" priority="280" id="{59B9EF50-6175-426B-993D-A4A09397B964}">
            <xm:f>NOT($D$56='Defaults &lt;HIDE&gt;'!$H$12)</xm:f>
            <x14:dxf>
              <font>
                <color rgb="FFFF0000"/>
              </font>
              <fill>
                <patternFill>
                  <bgColor theme="1"/>
                </patternFill>
              </fill>
            </x14:dxf>
          </x14:cfRule>
          <xm:sqref>K56:L65</xm:sqref>
        </x14:conditionalFormatting>
        <x14:conditionalFormatting xmlns:xm="http://schemas.microsoft.com/office/excel/2006/main">
          <x14:cfRule type="expression" priority="274" id="{7C5507A8-EC82-4C66-A1FA-F689AE943D91}">
            <xm:f>NOT($D$66='Defaults &lt;HIDE&gt;'!$H$12)</xm:f>
            <x14:dxf>
              <font>
                <color rgb="FFFF0000"/>
              </font>
              <fill>
                <patternFill>
                  <bgColor theme="1"/>
                </patternFill>
              </fill>
            </x14:dxf>
          </x14:cfRule>
          <xm:sqref>K66:L75</xm:sqref>
        </x14:conditionalFormatting>
        <x14:conditionalFormatting xmlns:xm="http://schemas.microsoft.com/office/excel/2006/main">
          <x14:cfRule type="expression" priority="268" id="{D77C95B6-0C7D-4D03-A4BF-E5DE953A5646}">
            <xm:f>NOT($D$76='Defaults &lt;HIDE&gt;'!$H$12)</xm:f>
            <x14:dxf>
              <font>
                <color rgb="FFFF0000"/>
              </font>
              <fill>
                <patternFill>
                  <bgColor theme="1"/>
                </patternFill>
              </fill>
            </x14:dxf>
          </x14:cfRule>
          <xm:sqref>K76:L85</xm:sqref>
        </x14:conditionalFormatting>
        <x14:conditionalFormatting xmlns:xm="http://schemas.microsoft.com/office/excel/2006/main">
          <x14:cfRule type="expression" priority="262" id="{DE4C4C27-8C38-43AA-8395-0051AF15C697}">
            <xm:f>NOT($D$86='Defaults &lt;HIDE&gt;'!$H$12)</xm:f>
            <x14:dxf>
              <font>
                <color rgb="FFFF0000"/>
              </font>
              <fill>
                <patternFill>
                  <bgColor theme="1"/>
                </patternFill>
              </fill>
            </x14:dxf>
          </x14:cfRule>
          <xm:sqref>K86:L95</xm:sqref>
        </x14:conditionalFormatting>
        <x14:conditionalFormatting xmlns:xm="http://schemas.microsoft.com/office/excel/2006/main">
          <x14:cfRule type="expression" priority="256" id="{622579FD-8893-4AB4-BE98-D2F17532FA39}">
            <xm:f>NOT($D$96='Defaults &lt;HIDE&gt;'!$H$12)</xm:f>
            <x14:dxf>
              <font>
                <color rgb="FFFF0000"/>
              </font>
              <fill>
                <patternFill>
                  <bgColor theme="1"/>
                </patternFill>
              </fill>
            </x14:dxf>
          </x14:cfRule>
          <xm:sqref>K96:L105</xm:sqref>
        </x14:conditionalFormatting>
        <x14:conditionalFormatting xmlns:xm="http://schemas.microsoft.com/office/excel/2006/main">
          <x14:cfRule type="expression" priority="10" id="{EDD5D1CC-523F-490C-B6D3-A570194BEBF6}">
            <xm:f>NOT($D$106='Defaults &lt;HIDE&gt;'!$H$12)</xm:f>
            <x14:dxf>
              <font>
                <color rgb="FFFF0000"/>
              </font>
              <fill>
                <patternFill>
                  <bgColor theme="1"/>
                </patternFill>
              </fill>
            </x14:dxf>
          </x14:cfRule>
          <xm:sqref>K106:L315</xm:sqref>
        </x14:conditionalFormatting>
        <x14:conditionalFormatting xmlns:xm="http://schemas.microsoft.com/office/excel/2006/main">
          <x14:cfRule type="expression" priority="305" id="{82413BA6-722F-4031-9C6C-9A4EB3DE7ACD}">
            <xm:f>NOT($N16='Defaults &lt;HIDE&gt;'!$H$11)</xm:f>
            <x14:dxf>
              <font>
                <color rgb="FFFF0000"/>
              </font>
              <fill>
                <patternFill>
                  <bgColor theme="1"/>
                </patternFill>
              </fill>
            </x14:dxf>
          </x14:cfRule>
          <xm:sqref>Q16:S16</xm:sqref>
        </x14:conditionalFormatting>
        <x14:conditionalFormatting xmlns:xm="http://schemas.microsoft.com/office/excel/2006/main">
          <x14:cfRule type="expression" priority="299" id="{DB6B0480-0829-4C46-B60A-DE50C9682A59}">
            <xm:f>NOT($N26='Defaults &lt;HIDE&gt;'!$H$11)</xm:f>
            <x14:dxf>
              <font>
                <color rgb="FFFF0000"/>
              </font>
              <fill>
                <patternFill>
                  <bgColor theme="1"/>
                </patternFill>
              </fill>
            </x14:dxf>
          </x14:cfRule>
          <xm:sqref>Q26:S26</xm:sqref>
        </x14:conditionalFormatting>
        <x14:conditionalFormatting xmlns:xm="http://schemas.microsoft.com/office/excel/2006/main">
          <x14:cfRule type="expression" priority="293" id="{627B6DE3-E509-4196-AB3E-94B918A1814E}">
            <xm:f>NOT($N36='Defaults &lt;HIDE&gt;'!$H$11)</xm:f>
            <x14:dxf>
              <font>
                <color rgb="FFFF0000"/>
              </font>
              <fill>
                <patternFill>
                  <bgColor theme="1"/>
                </patternFill>
              </fill>
            </x14:dxf>
          </x14:cfRule>
          <xm:sqref>Q36:S36</xm:sqref>
        </x14:conditionalFormatting>
        <x14:conditionalFormatting xmlns:xm="http://schemas.microsoft.com/office/excel/2006/main">
          <x14:cfRule type="expression" priority="287" id="{6EC20ADB-94EA-4514-85F1-286720B46BE2}">
            <xm:f>NOT($N46='Defaults &lt;HIDE&gt;'!$H$11)</xm:f>
            <x14:dxf>
              <font>
                <color rgb="FFFF0000"/>
              </font>
              <fill>
                <patternFill>
                  <bgColor theme="1"/>
                </patternFill>
              </fill>
            </x14:dxf>
          </x14:cfRule>
          <xm:sqref>Q46:S46</xm:sqref>
        </x14:conditionalFormatting>
        <x14:conditionalFormatting xmlns:xm="http://schemas.microsoft.com/office/excel/2006/main">
          <x14:cfRule type="expression" priority="281" id="{0EE8959D-67AB-401B-B374-0AB910B8737A}">
            <xm:f>NOT($N56='Defaults &lt;HIDE&gt;'!$H$11)</xm:f>
            <x14:dxf>
              <font>
                <color rgb="FFFF0000"/>
              </font>
              <fill>
                <patternFill>
                  <bgColor theme="1"/>
                </patternFill>
              </fill>
            </x14:dxf>
          </x14:cfRule>
          <xm:sqref>Q56:S56</xm:sqref>
        </x14:conditionalFormatting>
        <x14:conditionalFormatting xmlns:xm="http://schemas.microsoft.com/office/excel/2006/main">
          <x14:cfRule type="expression" priority="275" id="{E0E459E6-3809-4C3A-92A7-36F822CFA7A3}">
            <xm:f>NOT($N66='Defaults &lt;HIDE&gt;'!$H$11)</xm:f>
            <x14:dxf>
              <font>
                <color rgb="FFFF0000"/>
              </font>
              <fill>
                <patternFill>
                  <bgColor theme="1"/>
                </patternFill>
              </fill>
            </x14:dxf>
          </x14:cfRule>
          <xm:sqref>Q66:S66</xm:sqref>
        </x14:conditionalFormatting>
        <x14:conditionalFormatting xmlns:xm="http://schemas.microsoft.com/office/excel/2006/main">
          <x14:cfRule type="expression" priority="269" id="{9AFC4613-BBA8-4031-B516-D119ECD4CA4B}">
            <xm:f>NOT($N76='Defaults &lt;HIDE&gt;'!$H$11)</xm:f>
            <x14:dxf>
              <font>
                <color rgb="FFFF0000"/>
              </font>
              <fill>
                <patternFill>
                  <bgColor theme="1"/>
                </patternFill>
              </fill>
            </x14:dxf>
          </x14:cfRule>
          <xm:sqref>Q76:S76</xm:sqref>
        </x14:conditionalFormatting>
        <x14:conditionalFormatting xmlns:xm="http://schemas.microsoft.com/office/excel/2006/main">
          <x14:cfRule type="expression" priority="263" id="{F4D0C73F-081A-41FE-8708-F82EE44BA961}">
            <xm:f>NOT($N86='Defaults &lt;HIDE&gt;'!$H$11)</xm:f>
            <x14:dxf>
              <font>
                <color rgb="FFFF0000"/>
              </font>
              <fill>
                <patternFill>
                  <bgColor theme="1"/>
                </patternFill>
              </fill>
            </x14:dxf>
          </x14:cfRule>
          <xm:sqref>Q86:S86</xm:sqref>
        </x14:conditionalFormatting>
        <x14:conditionalFormatting xmlns:xm="http://schemas.microsoft.com/office/excel/2006/main">
          <x14:cfRule type="expression" priority="257" id="{B5EC5584-D33D-4065-B018-441618C04C58}">
            <xm:f>NOT($N96='Defaults &lt;HIDE&gt;'!$H$11)</xm:f>
            <x14:dxf>
              <font>
                <color rgb="FFFF0000"/>
              </font>
              <fill>
                <patternFill>
                  <bgColor theme="1"/>
                </patternFill>
              </fill>
            </x14:dxf>
          </x14:cfRule>
          <xm:sqref>Q96:S96</xm:sqref>
        </x14:conditionalFormatting>
        <x14:conditionalFormatting xmlns:xm="http://schemas.microsoft.com/office/excel/2006/main">
          <x14:cfRule type="expression" priority="251" id="{29B9FAA3-ADF2-4411-910D-E4CBEBD9D331}">
            <xm:f>NOT($N106='Defaults &lt;HIDE&gt;'!$H$11)</xm:f>
            <x14:dxf>
              <font>
                <color rgb="FFFF0000"/>
              </font>
              <fill>
                <patternFill>
                  <bgColor theme="1"/>
                </patternFill>
              </fill>
            </x14:dxf>
          </x14:cfRule>
          <xm:sqref>Q106:S106</xm:sqref>
        </x14:conditionalFormatting>
        <x14:conditionalFormatting xmlns:xm="http://schemas.microsoft.com/office/excel/2006/main">
          <x14:cfRule type="expression" priority="239" id="{5D849BA9-4767-4FE6-8647-6904C2AFE4DA}">
            <xm:f>NOT($N116='Defaults &lt;HIDE&gt;'!$H$11)</xm:f>
            <x14:dxf>
              <font>
                <color rgb="FFFF0000"/>
              </font>
              <fill>
                <patternFill>
                  <bgColor theme="1"/>
                </patternFill>
              </fill>
            </x14:dxf>
          </x14:cfRule>
          <xm:sqref>Q116:S116</xm:sqref>
        </x14:conditionalFormatting>
        <x14:conditionalFormatting xmlns:xm="http://schemas.microsoft.com/office/excel/2006/main">
          <x14:cfRule type="expression" priority="227" id="{144002A9-4B2A-44F9-835C-680ACB0CB05F}">
            <xm:f>NOT($N126='Defaults &lt;HIDE&gt;'!$H$11)</xm:f>
            <x14:dxf>
              <font>
                <color rgb="FFFF0000"/>
              </font>
              <fill>
                <patternFill>
                  <bgColor theme="1"/>
                </patternFill>
              </fill>
            </x14:dxf>
          </x14:cfRule>
          <xm:sqref>Q126:S126</xm:sqref>
        </x14:conditionalFormatting>
        <x14:conditionalFormatting xmlns:xm="http://schemas.microsoft.com/office/excel/2006/main">
          <x14:cfRule type="expression" priority="215" id="{584C6D3E-53AC-44DB-A210-9FB2BA13F61C}">
            <xm:f>NOT($N136='Defaults &lt;HIDE&gt;'!$H$11)</xm:f>
            <x14:dxf>
              <font>
                <color rgb="FFFF0000"/>
              </font>
              <fill>
                <patternFill>
                  <bgColor theme="1"/>
                </patternFill>
              </fill>
            </x14:dxf>
          </x14:cfRule>
          <xm:sqref>Q136:S136</xm:sqref>
        </x14:conditionalFormatting>
        <x14:conditionalFormatting xmlns:xm="http://schemas.microsoft.com/office/excel/2006/main">
          <x14:cfRule type="expression" priority="203" id="{74D81C45-F2D2-46CB-9D93-F99D3D66CAA8}">
            <xm:f>NOT($N146='Defaults &lt;HIDE&gt;'!$H$11)</xm:f>
            <x14:dxf>
              <font>
                <color rgb="FFFF0000"/>
              </font>
              <fill>
                <patternFill>
                  <bgColor theme="1"/>
                </patternFill>
              </fill>
            </x14:dxf>
          </x14:cfRule>
          <xm:sqref>Q146:S146</xm:sqref>
        </x14:conditionalFormatting>
        <x14:conditionalFormatting xmlns:xm="http://schemas.microsoft.com/office/excel/2006/main">
          <x14:cfRule type="expression" priority="191" id="{B73E298C-AB75-4638-845D-AB2EA94DF4CA}">
            <xm:f>NOT($N156='Defaults &lt;HIDE&gt;'!$H$11)</xm:f>
            <x14:dxf>
              <font>
                <color rgb="FFFF0000"/>
              </font>
              <fill>
                <patternFill>
                  <bgColor theme="1"/>
                </patternFill>
              </fill>
            </x14:dxf>
          </x14:cfRule>
          <xm:sqref>Q156:S156</xm:sqref>
        </x14:conditionalFormatting>
        <x14:conditionalFormatting xmlns:xm="http://schemas.microsoft.com/office/excel/2006/main">
          <x14:cfRule type="expression" priority="179" id="{EF938345-6E8E-450E-A5FA-017017AA9E53}">
            <xm:f>NOT($N166='Defaults &lt;HIDE&gt;'!$H$11)</xm:f>
            <x14:dxf>
              <font>
                <color rgb="FFFF0000"/>
              </font>
              <fill>
                <patternFill>
                  <bgColor theme="1"/>
                </patternFill>
              </fill>
            </x14:dxf>
          </x14:cfRule>
          <xm:sqref>Q166:S166</xm:sqref>
        </x14:conditionalFormatting>
        <x14:conditionalFormatting xmlns:xm="http://schemas.microsoft.com/office/excel/2006/main">
          <x14:cfRule type="expression" priority="167" id="{925FFEC3-8B13-41E9-8E9E-41E8920F4D92}">
            <xm:f>NOT($N176='Defaults &lt;HIDE&gt;'!$H$11)</xm:f>
            <x14:dxf>
              <font>
                <color rgb="FFFF0000"/>
              </font>
              <fill>
                <patternFill>
                  <bgColor theme="1"/>
                </patternFill>
              </fill>
            </x14:dxf>
          </x14:cfRule>
          <xm:sqref>Q176:S176</xm:sqref>
        </x14:conditionalFormatting>
        <x14:conditionalFormatting xmlns:xm="http://schemas.microsoft.com/office/excel/2006/main">
          <x14:cfRule type="expression" priority="155" id="{D95306D8-DFC4-41C8-87E1-A918D24E551E}">
            <xm:f>NOT($N186='Defaults &lt;HIDE&gt;'!$H$11)</xm:f>
            <x14:dxf>
              <font>
                <color rgb="FFFF0000"/>
              </font>
              <fill>
                <patternFill>
                  <bgColor theme="1"/>
                </patternFill>
              </fill>
            </x14:dxf>
          </x14:cfRule>
          <xm:sqref>Q186:S186</xm:sqref>
        </x14:conditionalFormatting>
        <x14:conditionalFormatting xmlns:xm="http://schemas.microsoft.com/office/excel/2006/main">
          <x14:cfRule type="expression" priority="143" id="{592A817B-145B-4632-BA17-2E1852A88AAE}">
            <xm:f>NOT($N196='Defaults &lt;HIDE&gt;'!$H$11)</xm:f>
            <x14:dxf>
              <font>
                <color rgb="FFFF0000"/>
              </font>
              <fill>
                <patternFill>
                  <bgColor theme="1"/>
                </patternFill>
              </fill>
            </x14:dxf>
          </x14:cfRule>
          <xm:sqref>Q196:S196</xm:sqref>
        </x14:conditionalFormatting>
        <x14:conditionalFormatting xmlns:xm="http://schemas.microsoft.com/office/excel/2006/main">
          <x14:cfRule type="expression" priority="131" id="{54D9D865-CE8C-417D-A9C2-C0307F9CBE79}">
            <xm:f>NOT($N206='Defaults &lt;HIDE&gt;'!$H$11)</xm:f>
            <x14:dxf>
              <font>
                <color rgb="FFFF0000"/>
              </font>
              <fill>
                <patternFill>
                  <bgColor theme="1"/>
                </patternFill>
              </fill>
            </x14:dxf>
          </x14:cfRule>
          <xm:sqref>Q206:S206</xm:sqref>
        </x14:conditionalFormatting>
        <x14:conditionalFormatting xmlns:xm="http://schemas.microsoft.com/office/excel/2006/main">
          <x14:cfRule type="expression" priority="119" id="{03D01711-7F1A-4191-8380-29B267FB0F4F}">
            <xm:f>NOT($N216='Defaults &lt;HIDE&gt;'!$H$11)</xm:f>
            <x14:dxf>
              <font>
                <color rgb="FFFF0000"/>
              </font>
              <fill>
                <patternFill>
                  <bgColor theme="1"/>
                </patternFill>
              </fill>
            </x14:dxf>
          </x14:cfRule>
          <xm:sqref>Q216:S216</xm:sqref>
        </x14:conditionalFormatting>
        <x14:conditionalFormatting xmlns:xm="http://schemas.microsoft.com/office/excel/2006/main">
          <x14:cfRule type="expression" priority="107" id="{C8F9D8C8-6C08-465C-BDBF-C847F9FB0BC4}">
            <xm:f>NOT($N226='Defaults &lt;HIDE&gt;'!$H$11)</xm:f>
            <x14:dxf>
              <font>
                <color rgb="FFFF0000"/>
              </font>
              <fill>
                <patternFill>
                  <bgColor theme="1"/>
                </patternFill>
              </fill>
            </x14:dxf>
          </x14:cfRule>
          <xm:sqref>Q226:S226</xm:sqref>
        </x14:conditionalFormatting>
        <x14:conditionalFormatting xmlns:xm="http://schemas.microsoft.com/office/excel/2006/main">
          <x14:cfRule type="expression" priority="95" id="{4B85C0F2-3C97-4876-895A-75C225415737}">
            <xm:f>NOT($N236='Defaults &lt;HIDE&gt;'!$H$11)</xm:f>
            <x14:dxf>
              <font>
                <color rgb="FFFF0000"/>
              </font>
              <fill>
                <patternFill>
                  <bgColor theme="1"/>
                </patternFill>
              </fill>
            </x14:dxf>
          </x14:cfRule>
          <xm:sqref>Q236:S236</xm:sqref>
        </x14:conditionalFormatting>
        <x14:conditionalFormatting xmlns:xm="http://schemas.microsoft.com/office/excel/2006/main">
          <x14:cfRule type="expression" priority="83" id="{1390496F-2AA4-4352-A61D-2DAA8248990F}">
            <xm:f>NOT($N246='Defaults &lt;HIDE&gt;'!$H$11)</xm:f>
            <x14:dxf>
              <font>
                <color rgb="FFFF0000"/>
              </font>
              <fill>
                <patternFill>
                  <bgColor theme="1"/>
                </patternFill>
              </fill>
            </x14:dxf>
          </x14:cfRule>
          <xm:sqref>Q246:S246</xm:sqref>
        </x14:conditionalFormatting>
        <x14:conditionalFormatting xmlns:xm="http://schemas.microsoft.com/office/excel/2006/main">
          <x14:cfRule type="expression" priority="71" id="{4FDB7EAC-3AAE-4577-BB47-7C8397EA87DE}">
            <xm:f>NOT($N256='Defaults &lt;HIDE&gt;'!$H$11)</xm:f>
            <x14:dxf>
              <font>
                <color rgb="FFFF0000"/>
              </font>
              <fill>
                <patternFill>
                  <bgColor theme="1"/>
                </patternFill>
              </fill>
            </x14:dxf>
          </x14:cfRule>
          <xm:sqref>Q256:S256</xm:sqref>
        </x14:conditionalFormatting>
        <x14:conditionalFormatting xmlns:xm="http://schemas.microsoft.com/office/excel/2006/main">
          <x14:cfRule type="expression" priority="59" id="{2AF106D5-FFC9-45AF-A4D6-FF2E6ABAF9E8}">
            <xm:f>NOT($N266='Defaults &lt;HIDE&gt;'!$H$11)</xm:f>
            <x14:dxf>
              <font>
                <color rgb="FFFF0000"/>
              </font>
              <fill>
                <patternFill>
                  <bgColor theme="1"/>
                </patternFill>
              </fill>
            </x14:dxf>
          </x14:cfRule>
          <xm:sqref>Q266:S266</xm:sqref>
        </x14:conditionalFormatting>
        <x14:conditionalFormatting xmlns:xm="http://schemas.microsoft.com/office/excel/2006/main">
          <x14:cfRule type="expression" priority="47" id="{0673D137-2F58-45F9-A0BC-A3A404C0C64F}">
            <xm:f>NOT($N276='Defaults &lt;HIDE&gt;'!$H$11)</xm:f>
            <x14:dxf>
              <font>
                <color rgb="FFFF0000"/>
              </font>
              <fill>
                <patternFill>
                  <bgColor theme="1"/>
                </patternFill>
              </fill>
            </x14:dxf>
          </x14:cfRule>
          <xm:sqref>Q276:S276</xm:sqref>
        </x14:conditionalFormatting>
        <x14:conditionalFormatting xmlns:xm="http://schemas.microsoft.com/office/excel/2006/main">
          <x14:cfRule type="expression" priority="35" id="{8228A64A-9143-4FAA-927A-2F6658A30FCF}">
            <xm:f>NOT($N286='Defaults &lt;HIDE&gt;'!$H$11)</xm:f>
            <x14:dxf>
              <font>
                <color rgb="FFFF0000"/>
              </font>
              <fill>
                <patternFill>
                  <bgColor theme="1"/>
                </patternFill>
              </fill>
            </x14:dxf>
          </x14:cfRule>
          <xm:sqref>Q286:S286</xm:sqref>
        </x14:conditionalFormatting>
        <x14:conditionalFormatting xmlns:xm="http://schemas.microsoft.com/office/excel/2006/main">
          <x14:cfRule type="expression" priority="23" id="{88A54B28-C7A3-40B1-8FB6-15062513048C}">
            <xm:f>NOT($N296='Defaults &lt;HIDE&gt;'!$H$11)</xm:f>
            <x14:dxf>
              <font>
                <color rgb="FFFF0000"/>
              </font>
              <fill>
                <patternFill>
                  <bgColor theme="1"/>
                </patternFill>
              </fill>
            </x14:dxf>
          </x14:cfRule>
          <xm:sqref>Q296:S296</xm:sqref>
        </x14:conditionalFormatting>
        <x14:conditionalFormatting xmlns:xm="http://schemas.microsoft.com/office/excel/2006/main">
          <x14:cfRule type="expression" priority="11" id="{039A8C6C-3AF1-462C-B7ED-3094D2D990BC}">
            <xm:f>NOT($N306='Defaults &lt;HIDE&gt;'!$H$11)</xm:f>
            <x14:dxf>
              <font>
                <color rgb="FFFF0000"/>
              </font>
              <fill>
                <patternFill>
                  <bgColor theme="1"/>
                </patternFill>
              </fill>
            </x14:dxf>
          </x14:cfRule>
          <xm:sqref>Q306:S306</xm:sqref>
        </x14:conditionalFormatting>
        <x14:conditionalFormatting xmlns:xm="http://schemas.microsoft.com/office/excel/2006/main">
          <x14:cfRule type="expression" priority="301" id="{073CD545-8D84-45BF-AC3D-FA040AF3013C}">
            <xm:f>NOT($N$16='Defaults &lt;HIDE&gt;'!$H$12)</xm:f>
            <x14:dxf>
              <font>
                <color theme="1"/>
              </font>
              <fill>
                <patternFill>
                  <fgColor auto="1"/>
                  <bgColor theme="1"/>
                </patternFill>
              </fill>
            </x14:dxf>
          </x14:cfRule>
          <xm:sqref>T16:T25</xm:sqref>
        </x14:conditionalFormatting>
        <x14:conditionalFormatting xmlns:xm="http://schemas.microsoft.com/office/excel/2006/main">
          <x14:cfRule type="expression" priority="295" id="{A91045DA-DCC3-4456-9013-36FB9B7799E5}">
            <xm:f>NOT($N$26='Defaults &lt;HIDE&gt;'!$H$12)</xm:f>
            <x14:dxf>
              <font>
                <color theme="1"/>
              </font>
              <fill>
                <patternFill>
                  <fgColor auto="1"/>
                  <bgColor theme="1"/>
                </patternFill>
              </fill>
            </x14:dxf>
          </x14:cfRule>
          <xm:sqref>T26:T35</xm:sqref>
        </x14:conditionalFormatting>
        <x14:conditionalFormatting xmlns:xm="http://schemas.microsoft.com/office/excel/2006/main">
          <x14:cfRule type="expression" priority="289" id="{1EBEBF69-7FA3-44C8-8A5F-19E650B93A1B}">
            <xm:f>NOT($N$36='Defaults &lt;HIDE&gt;'!$H$12)</xm:f>
            <x14:dxf>
              <font>
                <color theme="1"/>
              </font>
              <fill>
                <patternFill>
                  <fgColor auto="1"/>
                  <bgColor theme="1"/>
                </patternFill>
              </fill>
            </x14:dxf>
          </x14:cfRule>
          <xm:sqref>T36:T45</xm:sqref>
        </x14:conditionalFormatting>
        <x14:conditionalFormatting xmlns:xm="http://schemas.microsoft.com/office/excel/2006/main">
          <x14:cfRule type="expression" priority="283" id="{1B083912-86C6-4284-9FDF-CDA8607A311A}">
            <xm:f>NOT($N$46='Defaults &lt;HIDE&gt;'!$H$12)</xm:f>
            <x14:dxf>
              <font>
                <color theme="1"/>
              </font>
              <fill>
                <patternFill>
                  <fgColor auto="1"/>
                  <bgColor theme="1"/>
                </patternFill>
              </fill>
            </x14:dxf>
          </x14:cfRule>
          <xm:sqref>T46:T55</xm:sqref>
        </x14:conditionalFormatting>
        <x14:conditionalFormatting xmlns:xm="http://schemas.microsoft.com/office/excel/2006/main">
          <x14:cfRule type="expression" priority="277" id="{0D2789DE-F1B7-46AD-8A4D-D113EE129EEE}">
            <xm:f>NOT($N$56='Defaults &lt;HIDE&gt;'!$H$12)</xm:f>
            <x14:dxf>
              <font>
                <color theme="1"/>
              </font>
              <fill>
                <patternFill>
                  <fgColor auto="1"/>
                  <bgColor theme="1"/>
                </patternFill>
              </fill>
            </x14:dxf>
          </x14:cfRule>
          <xm:sqref>T56:T65</xm:sqref>
        </x14:conditionalFormatting>
        <x14:conditionalFormatting xmlns:xm="http://schemas.microsoft.com/office/excel/2006/main">
          <x14:cfRule type="expression" priority="271" id="{D604FE06-10A7-40A0-B045-ACBDB2EFBEAD}">
            <xm:f>NOT($N$66='Defaults &lt;HIDE&gt;'!$H$12)</xm:f>
            <x14:dxf>
              <font>
                <color theme="1"/>
              </font>
              <fill>
                <patternFill>
                  <fgColor auto="1"/>
                  <bgColor theme="1"/>
                </patternFill>
              </fill>
            </x14:dxf>
          </x14:cfRule>
          <xm:sqref>T66:T75</xm:sqref>
        </x14:conditionalFormatting>
        <x14:conditionalFormatting xmlns:xm="http://schemas.microsoft.com/office/excel/2006/main">
          <x14:cfRule type="expression" priority="265" id="{1D5D3A11-5B12-455D-8E43-011CB4020B82}">
            <xm:f>NOT($N$76='Defaults &lt;HIDE&gt;'!$H$12)</xm:f>
            <x14:dxf>
              <font>
                <color theme="1"/>
              </font>
              <fill>
                <patternFill>
                  <fgColor auto="1"/>
                  <bgColor theme="1"/>
                </patternFill>
              </fill>
            </x14:dxf>
          </x14:cfRule>
          <xm:sqref>T76:T85</xm:sqref>
        </x14:conditionalFormatting>
        <x14:conditionalFormatting xmlns:xm="http://schemas.microsoft.com/office/excel/2006/main">
          <x14:cfRule type="expression" priority="259" id="{CBCC203B-B66A-427E-BDE9-08DFBB77C54F}">
            <xm:f>NOT($N$86='Defaults &lt;HIDE&gt;'!$H$12)</xm:f>
            <x14:dxf>
              <font>
                <color theme="1"/>
              </font>
              <fill>
                <patternFill>
                  <fgColor auto="1"/>
                  <bgColor theme="1"/>
                </patternFill>
              </fill>
            </x14:dxf>
          </x14:cfRule>
          <xm:sqref>T86:T95</xm:sqref>
        </x14:conditionalFormatting>
        <x14:conditionalFormatting xmlns:xm="http://schemas.microsoft.com/office/excel/2006/main">
          <x14:cfRule type="expression" priority="253" id="{AEECB6E1-3CAF-46D8-8706-B41B0ED5B85F}">
            <xm:f>NOT($N$96='Defaults &lt;HIDE&gt;'!$H$12)</xm:f>
            <x14:dxf>
              <font>
                <color theme="1"/>
              </font>
              <fill>
                <patternFill>
                  <fgColor auto="1"/>
                  <bgColor theme="1"/>
                </patternFill>
              </fill>
            </x14:dxf>
          </x14:cfRule>
          <xm:sqref>T96:T105</xm:sqref>
        </x14:conditionalFormatting>
        <x14:conditionalFormatting xmlns:xm="http://schemas.microsoft.com/office/excel/2006/main">
          <x14:cfRule type="expression" priority="7" id="{C5CAA732-9651-4F4B-BCEB-942072B24118}">
            <xm:f>NOT($N$106='Defaults &lt;HIDE&gt;'!$H$12)</xm:f>
            <x14:dxf>
              <font>
                <color theme="1"/>
              </font>
              <fill>
                <patternFill>
                  <fgColor auto="1"/>
                  <bgColor theme="1"/>
                </patternFill>
              </fill>
            </x14:dxf>
          </x14:cfRule>
          <xm:sqref>T106:T315</xm:sqref>
        </x14:conditionalFormatting>
        <x14:conditionalFormatting xmlns:xm="http://schemas.microsoft.com/office/excel/2006/main">
          <x14:cfRule type="expression" priority="302" id="{405A0D4E-1843-4ECB-B790-1EBEA984C23B}">
            <xm:f>NOT($N$16='Defaults &lt;HIDE&gt;'!$H$12)</xm:f>
            <x14:dxf>
              <font>
                <color rgb="FFFF0000"/>
              </font>
              <fill>
                <patternFill>
                  <bgColor theme="1"/>
                </patternFill>
              </fill>
            </x14:dxf>
          </x14:cfRule>
          <xm:sqref>U16:V25</xm:sqref>
        </x14:conditionalFormatting>
        <x14:conditionalFormatting xmlns:xm="http://schemas.microsoft.com/office/excel/2006/main">
          <x14:cfRule type="expression" priority="296" id="{3F503AC2-3659-49BB-A59E-560F05180182}">
            <xm:f>NOT($N$26='Defaults &lt;HIDE&gt;'!$H$12)</xm:f>
            <x14:dxf>
              <font>
                <color rgb="FFFF0000"/>
              </font>
              <fill>
                <patternFill>
                  <bgColor theme="1"/>
                </patternFill>
              </fill>
            </x14:dxf>
          </x14:cfRule>
          <xm:sqref>U26:V35</xm:sqref>
        </x14:conditionalFormatting>
        <x14:conditionalFormatting xmlns:xm="http://schemas.microsoft.com/office/excel/2006/main">
          <x14:cfRule type="expression" priority="290" id="{06F4DE66-3C48-4E15-95A9-848A09A11D5D}">
            <xm:f>NOT($N$36='Defaults &lt;HIDE&gt;'!$H$12)</xm:f>
            <x14:dxf>
              <font>
                <color rgb="FFFF0000"/>
              </font>
              <fill>
                <patternFill>
                  <bgColor theme="1"/>
                </patternFill>
              </fill>
            </x14:dxf>
          </x14:cfRule>
          <xm:sqref>U36:V45</xm:sqref>
        </x14:conditionalFormatting>
        <x14:conditionalFormatting xmlns:xm="http://schemas.microsoft.com/office/excel/2006/main">
          <x14:cfRule type="expression" priority="284" id="{57F4A8C3-832D-4D4A-85EE-4EFDCA1DD0E7}">
            <xm:f>NOT($N$46='Defaults &lt;HIDE&gt;'!$H$12)</xm:f>
            <x14:dxf>
              <font>
                <color rgb="FFFF0000"/>
              </font>
              <fill>
                <patternFill>
                  <bgColor theme="1"/>
                </patternFill>
              </fill>
            </x14:dxf>
          </x14:cfRule>
          <xm:sqref>U46:V55</xm:sqref>
        </x14:conditionalFormatting>
        <x14:conditionalFormatting xmlns:xm="http://schemas.microsoft.com/office/excel/2006/main">
          <x14:cfRule type="expression" priority="278" id="{45B1278C-9BB9-44EA-9D74-6A19A90A059A}">
            <xm:f>NOT($N$56='Defaults &lt;HIDE&gt;'!$H$12)</xm:f>
            <x14:dxf>
              <font>
                <color rgb="FFFF0000"/>
              </font>
              <fill>
                <patternFill>
                  <bgColor theme="1"/>
                </patternFill>
              </fill>
            </x14:dxf>
          </x14:cfRule>
          <xm:sqref>U56:V65</xm:sqref>
        </x14:conditionalFormatting>
        <x14:conditionalFormatting xmlns:xm="http://schemas.microsoft.com/office/excel/2006/main">
          <x14:cfRule type="expression" priority="272" id="{A3A30B4F-DDF3-4239-99D7-DC5C8D380C55}">
            <xm:f>NOT($N$66='Defaults &lt;HIDE&gt;'!$H$12)</xm:f>
            <x14:dxf>
              <font>
                <color rgb="FFFF0000"/>
              </font>
              <fill>
                <patternFill>
                  <bgColor theme="1"/>
                </patternFill>
              </fill>
            </x14:dxf>
          </x14:cfRule>
          <xm:sqref>U66:V75</xm:sqref>
        </x14:conditionalFormatting>
        <x14:conditionalFormatting xmlns:xm="http://schemas.microsoft.com/office/excel/2006/main">
          <x14:cfRule type="expression" priority="266" id="{65A17EB3-31D3-4E9B-88EE-5374CE1BF95F}">
            <xm:f>NOT($N$76='Defaults &lt;HIDE&gt;'!$H$12)</xm:f>
            <x14:dxf>
              <font>
                <color rgb="FFFF0000"/>
              </font>
              <fill>
                <patternFill>
                  <bgColor theme="1"/>
                </patternFill>
              </fill>
            </x14:dxf>
          </x14:cfRule>
          <xm:sqref>U76:V85</xm:sqref>
        </x14:conditionalFormatting>
        <x14:conditionalFormatting xmlns:xm="http://schemas.microsoft.com/office/excel/2006/main">
          <x14:cfRule type="expression" priority="260" id="{CC7182AB-14DC-41DF-B818-805E6D4314C1}">
            <xm:f>NOT($N$86='Defaults &lt;HIDE&gt;'!$H$12)</xm:f>
            <x14:dxf>
              <font>
                <color rgb="FFFF0000"/>
              </font>
              <fill>
                <patternFill>
                  <bgColor theme="1"/>
                </patternFill>
              </fill>
            </x14:dxf>
          </x14:cfRule>
          <xm:sqref>U86:V95</xm:sqref>
        </x14:conditionalFormatting>
        <x14:conditionalFormatting xmlns:xm="http://schemas.microsoft.com/office/excel/2006/main">
          <x14:cfRule type="expression" priority="254" id="{3ED1B1D2-8937-4ED2-9F99-F9A55A246CBE}">
            <xm:f>NOT($N$96='Defaults &lt;HIDE&gt;'!$H$12)</xm:f>
            <x14:dxf>
              <font>
                <color rgb="FFFF0000"/>
              </font>
              <fill>
                <patternFill>
                  <bgColor theme="1"/>
                </patternFill>
              </fill>
            </x14:dxf>
          </x14:cfRule>
          <xm:sqref>U96:V105</xm:sqref>
        </x14:conditionalFormatting>
        <x14:conditionalFormatting xmlns:xm="http://schemas.microsoft.com/office/excel/2006/main">
          <x14:cfRule type="expression" priority="8" id="{277A947B-DA0D-42B3-8328-D053E00BBA20}">
            <xm:f>NOT($N$106='Defaults &lt;HIDE&gt;'!$H$12)</xm:f>
            <x14:dxf>
              <font>
                <color rgb="FFFF0000"/>
              </font>
              <fill>
                <patternFill>
                  <bgColor theme="1"/>
                </patternFill>
              </fill>
            </x14:dxf>
          </x14:cfRule>
          <xm:sqref>U106:V315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E000000}">
          <x14:formula1>
            <xm:f>'Defaults &lt;HIDE&gt;'!$H$11:$H$12</xm:f>
          </x14:formula1>
          <xm:sqref>D306 D16 D26 D36 D46 D56 D66 D76 D86 D96 D106 D116 D126 D136 D146 D156 D166 D176 D186 D196 D206 D216 D226 D236 D246 D256 D266 D276 D286 D296 N16 N26 N36 N46 N56 N66 N76 N86 N96 N106 N116 N126 N136 N146 N156 N166 N176 N186 N196 N206 N216 N226 N236 N246 N256 N266 N276 N286 N296 N306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Q131"/>
  <sheetViews>
    <sheetView showGridLines="0" zoomScaleNormal="100" workbookViewId="0">
      <selection activeCell="B11" sqref="B11"/>
    </sheetView>
  </sheetViews>
  <sheetFormatPr defaultColWidth="9.1796875" defaultRowHeight="14.5" x14ac:dyDescent="0.35"/>
  <cols>
    <col min="1" max="1" width="2.81640625" style="22" customWidth="1"/>
    <col min="2" max="2" width="29.7265625" style="22" customWidth="1"/>
    <col min="3" max="3" width="55.453125" style="22" customWidth="1"/>
    <col min="4" max="11" width="25.1796875" style="22" customWidth="1"/>
    <col min="12" max="14" width="24.7265625" style="22" customWidth="1"/>
    <col min="15" max="15" width="24.7265625" style="22" hidden="1" customWidth="1"/>
    <col min="16" max="17" width="24.7265625" style="22" customWidth="1"/>
    <col min="18" max="18" width="9.1796875" style="22"/>
    <col min="19" max="19" width="10.81640625" style="22" bestFit="1" customWidth="1"/>
    <col min="20" max="16384" width="9.1796875" style="22"/>
  </cols>
  <sheetData>
    <row r="1" spans="1:17" ht="18.75" customHeight="1" thickBot="1" x14ac:dyDescent="0.4">
      <c r="A1" s="21" t="s">
        <v>0</v>
      </c>
      <c r="B1" s="21"/>
      <c r="C1" s="21"/>
      <c r="D1" s="21"/>
      <c r="E1" s="21"/>
      <c r="F1" s="505"/>
      <c r="G1" s="505"/>
    </row>
    <row r="2" spans="1:17" ht="16" thickBot="1" x14ac:dyDescent="0.4">
      <c r="A2" s="23"/>
      <c r="B2" s="23"/>
      <c r="C2" s="23"/>
      <c r="D2" s="23"/>
      <c r="E2" s="23"/>
      <c r="F2" s="506" t="s">
        <v>51</v>
      </c>
      <c r="G2" s="507"/>
      <c r="H2" s="508"/>
      <c r="I2" s="509"/>
    </row>
    <row r="3" spans="1:17" ht="18.75" customHeight="1" thickTop="1" x14ac:dyDescent="0.35">
      <c r="A3" s="21" t="s">
        <v>1</v>
      </c>
      <c r="B3" s="21"/>
      <c r="C3" s="21"/>
      <c r="D3" s="21"/>
      <c r="E3" s="21"/>
      <c r="F3" s="510" t="s">
        <v>52</v>
      </c>
      <c r="G3" s="511" t="s">
        <v>53</v>
      </c>
      <c r="H3" s="512"/>
    </row>
    <row r="4" spans="1:17" ht="18.75" customHeight="1" x14ac:dyDescent="0.35">
      <c r="A4" s="24" t="s">
        <v>2</v>
      </c>
      <c r="B4" s="24"/>
      <c r="C4" s="24"/>
      <c r="D4" s="24"/>
      <c r="E4" s="24"/>
      <c r="F4" s="513" t="s">
        <v>54</v>
      </c>
      <c r="G4" s="309" t="s">
        <v>55</v>
      </c>
      <c r="H4" s="514"/>
    </row>
    <row r="5" spans="1:17" ht="18.75" customHeight="1" x14ac:dyDescent="0.35">
      <c r="A5" s="25"/>
      <c r="B5" s="25"/>
      <c r="C5" s="25"/>
      <c r="D5" s="25"/>
      <c r="E5" s="25"/>
      <c r="F5" s="515" t="s">
        <v>56</v>
      </c>
      <c r="G5" s="309" t="s">
        <v>57</v>
      </c>
      <c r="H5" s="514"/>
    </row>
    <row r="6" spans="1:17" ht="18.75" customHeight="1" x14ac:dyDescent="0.35">
      <c r="A6" s="21" t="s">
        <v>3</v>
      </c>
      <c r="B6" s="25"/>
      <c r="C6" s="25"/>
      <c r="D6" s="25"/>
      <c r="E6" s="25"/>
      <c r="F6" s="516" t="s">
        <v>58</v>
      </c>
      <c r="G6" s="517" t="s">
        <v>59</v>
      </c>
      <c r="H6" s="518"/>
    </row>
    <row r="7" spans="1:17" ht="18.75" customHeight="1" thickBot="1" x14ac:dyDescent="0.4">
      <c r="A7" s="26" t="s">
        <v>4</v>
      </c>
      <c r="B7" s="21"/>
      <c r="C7" s="21"/>
      <c r="D7" s="21"/>
      <c r="E7" s="21"/>
      <c r="F7" s="519" t="s">
        <v>60</v>
      </c>
      <c r="G7" s="520" t="s">
        <v>61</v>
      </c>
      <c r="H7" s="521"/>
    </row>
    <row r="8" spans="1:17" ht="15" customHeight="1" x14ac:dyDescent="0.35">
      <c r="B8" s="20"/>
      <c r="C8" s="20"/>
      <c r="D8" s="20"/>
      <c r="E8" s="20"/>
      <c r="F8" s="298"/>
      <c r="G8" s="298"/>
    </row>
    <row r="9" spans="1:17" ht="15" customHeight="1" x14ac:dyDescent="0.35">
      <c r="A9" s="28"/>
      <c r="B9" s="298" t="s">
        <v>25</v>
      </c>
      <c r="C9" s="298"/>
      <c r="D9" s="298"/>
      <c r="E9" s="298"/>
      <c r="F9" s="298"/>
      <c r="G9" s="298"/>
    </row>
    <row r="10" spans="1:17" ht="15.5" x14ac:dyDescent="0.35">
      <c r="A10" s="28"/>
      <c r="B10" s="522" t="s">
        <v>26</v>
      </c>
      <c r="C10" s="523"/>
      <c r="D10" s="523"/>
      <c r="E10" s="524"/>
      <c r="F10" s="20"/>
    </row>
    <row r="11" spans="1:17" ht="15.5" x14ac:dyDescent="0.35">
      <c r="B11" s="807" t="s">
        <v>27</v>
      </c>
      <c r="C11" s="525"/>
      <c r="D11" s="525"/>
      <c r="E11" s="526"/>
      <c r="F11" s="20"/>
      <c r="H11" s="527"/>
      <c r="I11" s="527"/>
      <c r="J11" s="527"/>
      <c r="K11" s="527"/>
      <c r="L11" s="527"/>
      <c r="M11" s="527"/>
      <c r="N11" s="527"/>
      <c r="O11" s="527"/>
      <c r="P11" s="527"/>
      <c r="Q11" s="527"/>
    </row>
    <row r="12" spans="1:17" ht="15" customHeight="1" thickBot="1" x14ac:dyDescent="0.4">
      <c r="B12" s="528"/>
      <c r="C12" s="528"/>
      <c r="D12" s="528"/>
      <c r="E12" s="528"/>
      <c r="F12" s="528"/>
      <c r="G12" s="528"/>
      <c r="H12" s="528"/>
      <c r="I12" s="528"/>
      <c r="J12" s="528"/>
      <c r="K12" s="528"/>
      <c r="N12" s="527"/>
    </row>
    <row r="13" spans="1:17" s="529" customFormat="1" ht="40" customHeight="1" x14ac:dyDescent="0.35">
      <c r="B13" s="530" t="s">
        <v>113</v>
      </c>
      <c r="C13" s="531"/>
      <c r="D13" s="530" t="s">
        <v>114</v>
      </c>
      <c r="E13" s="531"/>
      <c r="F13" s="531"/>
      <c r="G13" s="531"/>
      <c r="H13" s="532" t="s">
        <v>115</v>
      </c>
      <c r="I13" s="533"/>
      <c r="J13" s="533"/>
      <c r="K13" s="534"/>
      <c r="L13" s="535" t="s">
        <v>116</v>
      </c>
      <c r="M13" s="535" t="s">
        <v>117</v>
      </c>
      <c r="N13" s="527"/>
      <c r="O13" s="536"/>
    </row>
    <row r="14" spans="1:17" s="537" customFormat="1" ht="47.25" customHeight="1" thickBot="1" x14ac:dyDescent="0.4">
      <c r="B14" s="538" t="s">
        <v>118</v>
      </c>
      <c r="C14" s="539" t="s">
        <v>71</v>
      </c>
      <c r="D14" s="540" t="s">
        <v>73</v>
      </c>
      <c r="E14" s="541" t="s">
        <v>119</v>
      </c>
      <c r="F14" s="539" t="s">
        <v>120</v>
      </c>
      <c r="G14" s="542" t="s">
        <v>121</v>
      </c>
      <c r="H14" s="540" t="s">
        <v>73</v>
      </c>
      <c r="I14" s="541" t="s">
        <v>119</v>
      </c>
      <c r="J14" s="539" t="s">
        <v>120</v>
      </c>
      <c r="K14" s="539" t="s">
        <v>121</v>
      </c>
      <c r="L14" s="543" t="s">
        <v>122</v>
      </c>
      <c r="M14" s="543" t="s">
        <v>123</v>
      </c>
      <c r="N14" s="527"/>
      <c r="O14" s="544"/>
    </row>
    <row r="15" spans="1:17" s="20" customFormat="1" ht="30" customHeight="1" x14ac:dyDescent="0.35">
      <c r="A15" s="61"/>
      <c r="B15" s="545"/>
      <c r="C15" s="546"/>
      <c r="D15" s="547"/>
      <c r="E15" s="548"/>
      <c r="F15" s="549"/>
      <c r="G15" s="550"/>
      <c r="H15" s="547"/>
      <c r="I15" s="548"/>
      <c r="J15" s="548"/>
      <c r="K15" s="550"/>
      <c r="L15" s="551" t="str">
        <f>IF(AND(ISBLANK(E15),ISBLANK(I15)),"",(IFERROR(D15*VLOOKUP(E15,'Emission Factors &lt;HIDE&gt;'!$C$102:$D$223,2,0)*F15*IF(ISNUMBER(G15),G15,IF(F15&lt;200,'Emission Factors &lt;HIDE&gt;'!$D$238,IF(F15&lt;2000,'Emission Factors &lt;HIDE&gt;'!$D$239,'Emission Factors &lt;HIDE&gt;'!$D$240))),0) - IFERROR(H15*VLOOKUP(I15,'Emission Factors &lt;HIDE&gt;'!$C$102:$D$223,2,0)*J15*IF(ISNUMBER(K15),K15,IF(J15&lt;200,'Emission Factors &lt;HIDE&gt;'!$D$238,IF(J15&lt;2000,'Emission Factors &lt;HIDE&gt;'!$D$239,'Emission Factors &lt;HIDE&gt;'!$D$240))),0))/'Definitions -AND- Conversions'!$C$17)</f>
        <v/>
      </c>
      <c r="M15" s="552" t="str">
        <f>IF(AND(ISBLANK(E15),ISBLANK(I15)),"",(IFERROR(D15*VLOOKUP(E15,'Emission Factors &lt;HIDE&gt;'!$C$102:$D$223,2,0)*F15*'Emission Factors &lt;HIDE&gt;'!$D$248,0) - IFERROR(H15*VLOOKUP(I15,'Emission Factors &lt;HIDE&gt;'!$C$102:$D$223,2,0)*J15*'Emission Factors &lt;HIDE&gt;'!$D$248,0))/'Definitions -AND- Conversions'!$C$17)</f>
        <v/>
      </c>
      <c r="N15" s="553"/>
      <c r="O15" s="554"/>
    </row>
    <row r="16" spans="1:17" s="20" customFormat="1" ht="30" customHeight="1" x14ac:dyDescent="0.35">
      <c r="A16" s="61"/>
      <c r="B16" s="555"/>
      <c r="C16" s="546"/>
      <c r="D16" s="547"/>
      <c r="E16" s="548"/>
      <c r="F16" s="549"/>
      <c r="G16" s="550"/>
      <c r="H16" s="547"/>
      <c r="I16" s="548"/>
      <c r="J16" s="548"/>
      <c r="K16" s="550"/>
      <c r="L16" s="556" t="str">
        <f>IF(AND(ISBLANK(E16),ISBLANK(I16)),"",(IFERROR(D16*VLOOKUP(E16,'Emission Factors &lt;HIDE&gt;'!$C$102:$D$223,2,0)*F16*IF(ISNUMBER(G16),G16,IF(F16&lt;200,'Emission Factors &lt;HIDE&gt;'!$D$238,IF(F16&lt;2000,'Emission Factors &lt;HIDE&gt;'!$D$239,'Emission Factors &lt;HIDE&gt;'!$D$240))),0) - IFERROR(H16*VLOOKUP(I16,'Emission Factors &lt;HIDE&gt;'!$C$102:$D$223,2,0)*J16*IF(ISNUMBER(K16),K16,IF(J16&lt;200,'Emission Factors &lt;HIDE&gt;'!$D$238,IF(J16&lt;2000,'Emission Factors &lt;HIDE&gt;'!$D$239,'Emission Factors &lt;HIDE&gt;'!$D$240))),0))/'Definitions -AND- Conversions'!$C$17)</f>
        <v/>
      </c>
      <c r="M16" s="557" t="str">
        <f>IF(AND(ISBLANK(E16),ISBLANK(I16)),"",(IFERROR(D16*VLOOKUP(E16,'Emission Factors &lt;HIDE&gt;'!$C$102:$D$223,2,0)*F16*'Emission Factors &lt;HIDE&gt;'!$D$248,0) - IFERROR(H16*VLOOKUP(I16,'Emission Factors &lt;HIDE&gt;'!$C$102:$D$223,2,0)*J16*'Emission Factors &lt;HIDE&gt;'!$D$248,0))/'Definitions -AND- Conversions'!$C$17)</f>
        <v/>
      </c>
      <c r="O16" s="554"/>
    </row>
    <row r="17" spans="1:15" s="20" customFormat="1" ht="30" customHeight="1" x14ac:dyDescent="0.35">
      <c r="A17" s="61"/>
      <c r="B17" s="555"/>
      <c r="C17" s="546"/>
      <c r="D17" s="547"/>
      <c r="E17" s="548"/>
      <c r="F17" s="549"/>
      <c r="G17" s="550"/>
      <c r="H17" s="547"/>
      <c r="I17" s="548"/>
      <c r="J17" s="548"/>
      <c r="K17" s="550"/>
      <c r="L17" s="556" t="str">
        <f>IF(AND(ISBLANK(E17),ISBLANK(I17)),"",(IFERROR(D17*VLOOKUP(E17,'Emission Factors &lt;HIDE&gt;'!$C$102:$D$223,2,0)*F17*IF(ISNUMBER(G17),G17,IF(F17&lt;200,'Emission Factors &lt;HIDE&gt;'!$D$238,IF(F17&lt;2000,'Emission Factors &lt;HIDE&gt;'!$D$239,'Emission Factors &lt;HIDE&gt;'!$D$240))),0) - IFERROR(H17*VLOOKUP(I17,'Emission Factors &lt;HIDE&gt;'!$C$102:$D$223,2,0)*J17*IF(ISNUMBER(K17),K17,IF(J17&lt;200,'Emission Factors &lt;HIDE&gt;'!$D$238,IF(J17&lt;2000,'Emission Factors &lt;HIDE&gt;'!$D$239,'Emission Factors &lt;HIDE&gt;'!$D$240))),0))/'Definitions -AND- Conversions'!$C$17)</f>
        <v/>
      </c>
      <c r="M17" s="557" t="str">
        <f>IF(AND(ISBLANK(E17),ISBLANK(I17)),"",(IFERROR(D17*VLOOKUP(E17,'Emission Factors &lt;HIDE&gt;'!$C$102:$D$223,2,0)*F17*'Emission Factors &lt;HIDE&gt;'!$D$248,0) - IFERROR(H17*VLOOKUP(I17,'Emission Factors &lt;HIDE&gt;'!$C$102:$D$223,2,0)*J17*'Emission Factors &lt;HIDE&gt;'!$D$248,0))/'Definitions -AND- Conversions'!$C$17)</f>
        <v/>
      </c>
      <c r="O17" s="554"/>
    </row>
    <row r="18" spans="1:15" s="20" customFormat="1" ht="30" customHeight="1" x14ac:dyDescent="0.35">
      <c r="A18" s="61"/>
      <c r="B18" s="555"/>
      <c r="C18" s="546"/>
      <c r="D18" s="547"/>
      <c r="E18" s="548"/>
      <c r="F18" s="549"/>
      <c r="G18" s="550"/>
      <c r="H18" s="547"/>
      <c r="I18" s="548"/>
      <c r="J18" s="548"/>
      <c r="K18" s="550"/>
      <c r="L18" s="556" t="str">
        <f>IF(AND(ISBLANK(E18),ISBLANK(I18)),"",(IFERROR(D18*VLOOKUP(E18,'Emission Factors &lt;HIDE&gt;'!$C$102:$D$223,2,0)*F18*IF(ISNUMBER(G18),G18,IF(F18&lt;200,'Emission Factors &lt;HIDE&gt;'!$D$238,IF(F18&lt;2000,'Emission Factors &lt;HIDE&gt;'!$D$239,'Emission Factors &lt;HIDE&gt;'!$D$240))),0) - IFERROR(H18*VLOOKUP(I18,'Emission Factors &lt;HIDE&gt;'!$C$102:$D$223,2,0)*J18*IF(ISNUMBER(K18),K18,IF(J18&lt;200,'Emission Factors &lt;HIDE&gt;'!$D$238,IF(J18&lt;2000,'Emission Factors &lt;HIDE&gt;'!$D$239,'Emission Factors &lt;HIDE&gt;'!$D$240))),0))/'Definitions -AND- Conversions'!$C$17)</f>
        <v/>
      </c>
      <c r="M18" s="557" t="str">
        <f>IF(AND(ISBLANK(E18),ISBLANK(I18)),"",(IFERROR(D18*VLOOKUP(E18,'Emission Factors &lt;HIDE&gt;'!$C$102:$D$223,2,0)*F18*'Emission Factors &lt;HIDE&gt;'!$D$248,0) - IFERROR(H18*VLOOKUP(I18,'Emission Factors &lt;HIDE&gt;'!$C$102:$D$223,2,0)*J18*'Emission Factors &lt;HIDE&gt;'!$D$248,0))/'Definitions -AND- Conversions'!$C$17)</f>
        <v/>
      </c>
      <c r="O18" s="554"/>
    </row>
    <row r="19" spans="1:15" s="20" customFormat="1" ht="30" customHeight="1" x14ac:dyDescent="0.35">
      <c r="A19" s="61"/>
      <c r="B19" s="555"/>
      <c r="C19" s="546"/>
      <c r="D19" s="547"/>
      <c r="E19" s="548"/>
      <c r="F19" s="549"/>
      <c r="G19" s="550"/>
      <c r="H19" s="547"/>
      <c r="I19" s="548"/>
      <c r="J19" s="548"/>
      <c r="K19" s="550"/>
      <c r="L19" s="556" t="str">
        <f>IF(AND(ISBLANK(E19),ISBLANK(I19)),"",(IFERROR(D19*VLOOKUP(E19,'Emission Factors &lt;HIDE&gt;'!$C$102:$D$223,2,0)*F19*IF(ISNUMBER(G19),G19,IF(F19&lt;200,'Emission Factors &lt;HIDE&gt;'!$D$238,IF(F19&lt;2000,'Emission Factors &lt;HIDE&gt;'!$D$239,'Emission Factors &lt;HIDE&gt;'!$D$240))),0) - IFERROR(H19*VLOOKUP(I19,'Emission Factors &lt;HIDE&gt;'!$C$102:$D$223,2,0)*J19*IF(ISNUMBER(K19),K19,IF(J19&lt;200,'Emission Factors &lt;HIDE&gt;'!$D$238,IF(J19&lt;2000,'Emission Factors &lt;HIDE&gt;'!$D$239,'Emission Factors &lt;HIDE&gt;'!$D$240))),0))/'Definitions -AND- Conversions'!$C$17)</f>
        <v/>
      </c>
      <c r="M19" s="557" t="str">
        <f>IF(AND(ISBLANK(E19),ISBLANK(I19)),"",(IFERROR(D19*VLOOKUP(E19,'Emission Factors &lt;HIDE&gt;'!$C$102:$D$223,2,0)*F19*'Emission Factors &lt;HIDE&gt;'!$D$248,0) - IFERROR(H19*VLOOKUP(I19,'Emission Factors &lt;HIDE&gt;'!$C$102:$D$223,2,0)*J19*'Emission Factors &lt;HIDE&gt;'!$D$248,0))/'Definitions -AND- Conversions'!$C$17)</f>
        <v/>
      </c>
      <c r="O19" s="554"/>
    </row>
    <row r="20" spans="1:15" s="20" customFormat="1" ht="30" customHeight="1" x14ac:dyDescent="0.35">
      <c r="A20" s="61"/>
      <c r="B20" s="555"/>
      <c r="C20" s="546"/>
      <c r="D20" s="547"/>
      <c r="E20" s="548"/>
      <c r="F20" s="549"/>
      <c r="G20" s="550"/>
      <c r="H20" s="547"/>
      <c r="I20" s="548"/>
      <c r="J20" s="548"/>
      <c r="K20" s="550"/>
      <c r="L20" s="556" t="str">
        <f>IF(AND(ISBLANK(E20),ISBLANK(I20)),"",(IFERROR(D20*VLOOKUP(E20,'Emission Factors &lt;HIDE&gt;'!$C$102:$D$223,2,0)*F20*IF(ISNUMBER(G20),G20,IF(F20&lt;200,'Emission Factors &lt;HIDE&gt;'!$D$238,IF(F20&lt;2000,'Emission Factors &lt;HIDE&gt;'!$D$239,'Emission Factors &lt;HIDE&gt;'!$D$240))),0) - IFERROR(H20*VLOOKUP(I20,'Emission Factors &lt;HIDE&gt;'!$C$102:$D$223,2,0)*J20*IF(ISNUMBER(K20),K20,IF(J20&lt;200,'Emission Factors &lt;HIDE&gt;'!$D$238,IF(J20&lt;2000,'Emission Factors &lt;HIDE&gt;'!$D$239,'Emission Factors &lt;HIDE&gt;'!$D$240))),0))/'Definitions -AND- Conversions'!$C$17)</f>
        <v/>
      </c>
      <c r="M20" s="557" t="str">
        <f>IF(AND(ISBLANK(E20),ISBLANK(I20)),"",(IFERROR(D20*VLOOKUP(E20,'Emission Factors &lt;HIDE&gt;'!$C$102:$D$223,2,0)*F20*'Emission Factors &lt;HIDE&gt;'!$D$248,0) - IFERROR(H20*VLOOKUP(I20,'Emission Factors &lt;HIDE&gt;'!$C$102:$D$223,2,0)*J20*'Emission Factors &lt;HIDE&gt;'!$D$248,0))/'Definitions -AND- Conversions'!$C$17)</f>
        <v/>
      </c>
      <c r="O20" s="554"/>
    </row>
    <row r="21" spans="1:15" s="20" customFormat="1" ht="30" customHeight="1" x14ac:dyDescent="0.35">
      <c r="A21" s="61"/>
      <c r="B21" s="555"/>
      <c r="C21" s="546"/>
      <c r="D21" s="547"/>
      <c r="E21" s="548"/>
      <c r="F21" s="549"/>
      <c r="G21" s="550"/>
      <c r="H21" s="547"/>
      <c r="I21" s="548"/>
      <c r="J21" s="548"/>
      <c r="K21" s="550"/>
      <c r="L21" s="556" t="str">
        <f>IF(AND(ISBLANK(E21),ISBLANK(I21)),"",(IFERROR(D21*VLOOKUP(E21,'Emission Factors &lt;HIDE&gt;'!$C$102:$D$223,2,0)*F21*IF(ISNUMBER(G21),G21,IF(F21&lt;200,'Emission Factors &lt;HIDE&gt;'!$D$238,IF(F21&lt;2000,'Emission Factors &lt;HIDE&gt;'!$D$239,'Emission Factors &lt;HIDE&gt;'!$D$240))),0) - IFERROR(H21*VLOOKUP(I21,'Emission Factors &lt;HIDE&gt;'!$C$102:$D$223,2,0)*J21*IF(ISNUMBER(K21),K21,IF(J21&lt;200,'Emission Factors &lt;HIDE&gt;'!$D$238,IF(J21&lt;2000,'Emission Factors &lt;HIDE&gt;'!$D$239,'Emission Factors &lt;HIDE&gt;'!$D$240))),0))/'Definitions -AND- Conversions'!$C$17)</f>
        <v/>
      </c>
      <c r="M21" s="557" t="str">
        <f>IF(AND(ISBLANK(E21),ISBLANK(I21)),"",(IFERROR(D21*VLOOKUP(E21,'Emission Factors &lt;HIDE&gt;'!$C$102:$D$223,2,0)*F21*'Emission Factors &lt;HIDE&gt;'!$D$248,0) - IFERROR(H21*VLOOKUP(I21,'Emission Factors &lt;HIDE&gt;'!$C$102:$D$223,2,0)*J21*'Emission Factors &lt;HIDE&gt;'!$D$248,0))/'Definitions -AND- Conversions'!$C$17)</f>
        <v/>
      </c>
      <c r="O21" s="554"/>
    </row>
    <row r="22" spans="1:15" s="20" customFormat="1" ht="30" customHeight="1" x14ac:dyDescent="0.35">
      <c r="A22" s="61"/>
      <c r="B22" s="555"/>
      <c r="C22" s="546"/>
      <c r="D22" s="547"/>
      <c r="E22" s="548"/>
      <c r="F22" s="549"/>
      <c r="G22" s="550"/>
      <c r="H22" s="547"/>
      <c r="I22" s="548"/>
      <c r="J22" s="548"/>
      <c r="K22" s="550"/>
      <c r="L22" s="556" t="str">
        <f>IF(AND(ISBLANK(E22),ISBLANK(I22)),"",(IFERROR(D22*VLOOKUP(E22,'Emission Factors &lt;HIDE&gt;'!$C$102:$D$223,2,0)*F22*IF(ISNUMBER(G22),G22,IF(F22&lt;200,'Emission Factors &lt;HIDE&gt;'!$D$238,IF(F22&lt;2000,'Emission Factors &lt;HIDE&gt;'!$D$239,'Emission Factors &lt;HIDE&gt;'!$D$240))),0) - IFERROR(H22*VLOOKUP(I22,'Emission Factors &lt;HIDE&gt;'!$C$102:$D$223,2,0)*J22*IF(ISNUMBER(K22),K22,IF(J22&lt;200,'Emission Factors &lt;HIDE&gt;'!$D$238,IF(J22&lt;2000,'Emission Factors &lt;HIDE&gt;'!$D$239,'Emission Factors &lt;HIDE&gt;'!$D$240))),0))/'Definitions -AND- Conversions'!$C$17)</f>
        <v/>
      </c>
      <c r="M22" s="557" t="str">
        <f>IF(AND(ISBLANK(E22),ISBLANK(I22)),"",(IFERROR(D22*VLOOKUP(E22,'Emission Factors &lt;HIDE&gt;'!$C$102:$D$223,2,0)*F22*'Emission Factors &lt;HIDE&gt;'!$D$248,0) - IFERROR(H22*VLOOKUP(I22,'Emission Factors &lt;HIDE&gt;'!$C$102:$D$223,2,0)*J22*'Emission Factors &lt;HIDE&gt;'!$D$248,0))/'Definitions -AND- Conversions'!$C$17)</f>
        <v/>
      </c>
      <c r="O22" s="554"/>
    </row>
    <row r="23" spans="1:15" s="20" customFormat="1" ht="30" customHeight="1" x14ac:dyDescent="0.35">
      <c r="A23" s="61"/>
      <c r="B23" s="555"/>
      <c r="C23" s="546"/>
      <c r="D23" s="547"/>
      <c r="E23" s="548"/>
      <c r="F23" s="549"/>
      <c r="G23" s="550"/>
      <c r="H23" s="547"/>
      <c r="I23" s="548"/>
      <c r="J23" s="548"/>
      <c r="K23" s="550"/>
      <c r="L23" s="556" t="str">
        <f>IF(AND(ISBLANK(E23),ISBLANK(I23)),"",(IFERROR(D23*VLOOKUP(E23,'Emission Factors &lt;HIDE&gt;'!$C$102:$D$223,2,0)*F23*IF(ISNUMBER(G23),G23,IF(F23&lt;200,'Emission Factors &lt;HIDE&gt;'!$D$238,IF(F23&lt;2000,'Emission Factors &lt;HIDE&gt;'!$D$239,'Emission Factors &lt;HIDE&gt;'!$D$240))),0) - IFERROR(H23*VLOOKUP(I23,'Emission Factors &lt;HIDE&gt;'!$C$102:$D$223,2,0)*J23*IF(ISNUMBER(K23),K23,IF(J23&lt;200,'Emission Factors &lt;HIDE&gt;'!$D$238,IF(J23&lt;2000,'Emission Factors &lt;HIDE&gt;'!$D$239,'Emission Factors &lt;HIDE&gt;'!$D$240))),0))/'Definitions -AND- Conversions'!$C$17)</f>
        <v/>
      </c>
      <c r="M23" s="557" t="str">
        <f>IF(AND(ISBLANK(E23),ISBLANK(I23)),"",(IFERROR(D23*VLOOKUP(E23,'Emission Factors &lt;HIDE&gt;'!$C$102:$D$223,2,0)*F23*'Emission Factors &lt;HIDE&gt;'!$D$248,0) - IFERROR(H23*VLOOKUP(I23,'Emission Factors &lt;HIDE&gt;'!$C$102:$D$223,2,0)*J23*'Emission Factors &lt;HIDE&gt;'!$D$248,0))/'Definitions -AND- Conversions'!$C$17)</f>
        <v/>
      </c>
      <c r="O23" s="554"/>
    </row>
    <row r="24" spans="1:15" s="20" customFormat="1" ht="30" customHeight="1" x14ac:dyDescent="0.35">
      <c r="A24" s="61"/>
      <c r="B24" s="555"/>
      <c r="C24" s="546"/>
      <c r="D24" s="547"/>
      <c r="E24" s="548"/>
      <c r="F24" s="549"/>
      <c r="G24" s="550"/>
      <c r="H24" s="547"/>
      <c r="I24" s="548"/>
      <c r="J24" s="548"/>
      <c r="K24" s="550"/>
      <c r="L24" s="556" t="str">
        <f>IF(AND(ISBLANK(E24),ISBLANK(I24)),"",(IFERROR(D24*VLOOKUP(E24,'Emission Factors &lt;HIDE&gt;'!$C$102:$D$223,2,0)*F24*IF(ISNUMBER(G24),G24,IF(F24&lt;200,'Emission Factors &lt;HIDE&gt;'!$D$238,IF(F24&lt;2000,'Emission Factors &lt;HIDE&gt;'!$D$239,'Emission Factors &lt;HIDE&gt;'!$D$240))),0) - IFERROR(H24*VLOOKUP(I24,'Emission Factors &lt;HIDE&gt;'!$C$102:$D$223,2,0)*J24*IF(ISNUMBER(K24),K24,IF(J24&lt;200,'Emission Factors &lt;HIDE&gt;'!$D$238,IF(J24&lt;2000,'Emission Factors &lt;HIDE&gt;'!$D$239,'Emission Factors &lt;HIDE&gt;'!$D$240))),0))/'Definitions -AND- Conversions'!$C$17)</f>
        <v/>
      </c>
      <c r="M24" s="557" t="str">
        <f>IF(AND(ISBLANK(E24),ISBLANK(I24)),"",(IFERROR(D24*VLOOKUP(E24,'Emission Factors &lt;HIDE&gt;'!$C$102:$D$223,2,0)*F24*'Emission Factors &lt;HIDE&gt;'!$D$248,0) - IFERROR(H24*VLOOKUP(I24,'Emission Factors &lt;HIDE&gt;'!$C$102:$D$223,2,0)*J24*'Emission Factors &lt;HIDE&gt;'!$D$248,0))/'Definitions -AND- Conversions'!$C$17)</f>
        <v/>
      </c>
      <c r="O24" s="554"/>
    </row>
    <row r="25" spans="1:15" s="20" customFormat="1" ht="30" customHeight="1" x14ac:dyDescent="0.35">
      <c r="A25" s="61"/>
      <c r="B25" s="555"/>
      <c r="C25" s="546"/>
      <c r="D25" s="547"/>
      <c r="E25" s="548"/>
      <c r="F25" s="549"/>
      <c r="G25" s="550"/>
      <c r="H25" s="547"/>
      <c r="I25" s="548"/>
      <c r="J25" s="548"/>
      <c r="K25" s="550"/>
      <c r="L25" s="556" t="str">
        <f>IF(AND(ISBLANK(E25),ISBLANK(I25)),"",(IFERROR(D25*VLOOKUP(E25,'Emission Factors &lt;HIDE&gt;'!$C$102:$D$223,2,0)*F25*IF(ISNUMBER(G25),G25,IF(F25&lt;200,'Emission Factors &lt;HIDE&gt;'!$D$238,IF(F25&lt;2000,'Emission Factors &lt;HIDE&gt;'!$D$239,'Emission Factors &lt;HIDE&gt;'!$D$240))),0) - IFERROR(H25*VLOOKUP(I25,'Emission Factors &lt;HIDE&gt;'!$C$102:$D$223,2,0)*J25*IF(ISNUMBER(K25),K25,IF(J25&lt;200,'Emission Factors &lt;HIDE&gt;'!$D$238,IF(J25&lt;2000,'Emission Factors &lt;HIDE&gt;'!$D$239,'Emission Factors &lt;HIDE&gt;'!$D$240))),0))/'Definitions -AND- Conversions'!$C$17)</f>
        <v/>
      </c>
      <c r="M25" s="557" t="str">
        <f>IF(AND(ISBLANK(E25),ISBLANK(I25)),"",(IFERROR(D25*VLOOKUP(E25,'Emission Factors &lt;HIDE&gt;'!$C$102:$D$223,2,0)*F25*'Emission Factors &lt;HIDE&gt;'!$D$248,0) - IFERROR(H25*VLOOKUP(I25,'Emission Factors &lt;HIDE&gt;'!$C$102:$D$223,2,0)*J25*'Emission Factors &lt;HIDE&gt;'!$D$248,0))/'Definitions -AND- Conversions'!$C$17)</f>
        <v/>
      </c>
      <c r="O25" s="554"/>
    </row>
    <row r="26" spans="1:15" s="20" customFormat="1" ht="30" customHeight="1" x14ac:dyDescent="0.35">
      <c r="A26" s="61"/>
      <c r="B26" s="555"/>
      <c r="C26" s="546"/>
      <c r="D26" s="547"/>
      <c r="E26" s="548"/>
      <c r="F26" s="549"/>
      <c r="G26" s="550"/>
      <c r="H26" s="547"/>
      <c r="I26" s="548"/>
      <c r="J26" s="548"/>
      <c r="K26" s="550"/>
      <c r="L26" s="556" t="str">
        <f>IF(AND(ISBLANK(E26),ISBLANK(I26)),"",(IFERROR(D26*VLOOKUP(E26,'Emission Factors &lt;HIDE&gt;'!$C$102:$D$223,2,0)*F26*IF(ISNUMBER(G26),G26,IF(F26&lt;200,'Emission Factors &lt;HIDE&gt;'!$D$238,IF(F26&lt;2000,'Emission Factors &lt;HIDE&gt;'!$D$239,'Emission Factors &lt;HIDE&gt;'!$D$240))),0) - IFERROR(H26*VLOOKUP(I26,'Emission Factors &lt;HIDE&gt;'!$C$102:$D$223,2,0)*J26*IF(ISNUMBER(K26),K26,IF(J26&lt;200,'Emission Factors &lt;HIDE&gt;'!$D$238,IF(J26&lt;2000,'Emission Factors &lt;HIDE&gt;'!$D$239,'Emission Factors &lt;HIDE&gt;'!$D$240))),0))/'Definitions -AND- Conversions'!$C$17)</f>
        <v/>
      </c>
      <c r="M26" s="557" t="str">
        <f>IF(AND(ISBLANK(E26),ISBLANK(I26)),"",(IFERROR(D26*VLOOKUP(E26,'Emission Factors &lt;HIDE&gt;'!$C$102:$D$223,2,0)*F26*'Emission Factors &lt;HIDE&gt;'!$D$248,0) - IFERROR(H26*VLOOKUP(I26,'Emission Factors &lt;HIDE&gt;'!$C$102:$D$223,2,0)*J26*'Emission Factors &lt;HIDE&gt;'!$D$248,0))/'Definitions -AND- Conversions'!$C$17)</f>
        <v/>
      </c>
      <c r="O26" s="554"/>
    </row>
    <row r="27" spans="1:15" s="20" customFormat="1" ht="30" customHeight="1" x14ac:dyDescent="0.35">
      <c r="A27" s="61"/>
      <c r="B27" s="555"/>
      <c r="C27" s="546"/>
      <c r="D27" s="547"/>
      <c r="E27" s="548"/>
      <c r="F27" s="549"/>
      <c r="G27" s="550"/>
      <c r="H27" s="547"/>
      <c r="I27" s="548"/>
      <c r="J27" s="548"/>
      <c r="K27" s="550"/>
      <c r="L27" s="556" t="str">
        <f>IF(AND(ISBLANK(E27),ISBLANK(I27)),"",(IFERROR(D27*VLOOKUP(E27,'Emission Factors &lt;HIDE&gt;'!$C$102:$D$223,2,0)*F27*IF(ISNUMBER(G27),G27,IF(F27&lt;200,'Emission Factors &lt;HIDE&gt;'!$D$238,IF(F27&lt;2000,'Emission Factors &lt;HIDE&gt;'!$D$239,'Emission Factors &lt;HIDE&gt;'!$D$240))),0) - IFERROR(H27*VLOOKUP(I27,'Emission Factors &lt;HIDE&gt;'!$C$102:$D$223,2,0)*J27*IF(ISNUMBER(K27),K27,IF(J27&lt;200,'Emission Factors &lt;HIDE&gt;'!$D$238,IF(J27&lt;2000,'Emission Factors &lt;HIDE&gt;'!$D$239,'Emission Factors &lt;HIDE&gt;'!$D$240))),0))/'Definitions -AND- Conversions'!$C$17)</f>
        <v/>
      </c>
      <c r="M27" s="557" t="str">
        <f>IF(AND(ISBLANK(E27),ISBLANK(I27)),"",(IFERROR(D27*VLOOKUP(E27,'Emission Factors &lt;HIDE&gt;'!$C$102:$D$223,2,0)*F27*'Emission Factors &lt;HIDE&gt;'!$D$248,0) - IFERROR(H27*VLOOKUP(I27,'Emission Factors &lt;HIDE&gt;'!$C$102:$D$223,2,0)*J27*'Emission Factors &lt;HIDE&gt;'!$D$248,0))/'Definitions -AND- Conversions'!$C$17)</f>
        <v/>
      </c>
      <c r="O27" s="554"/>
    </row>
    <row r="28" spans="1:15" s="20" customFormat="1" ht="30" customHeight="1" x14ac:dyDescent="0.35">
      <c r="A28" s="61"/>
      <c r="B28" s="555"/>
      <c r="C28" s="546"/>
      <c r="D28" s="547"/>
      <c r="E28" s="548"/>
      <c r="F28" s="549"/>
      <c r="G28" s="550"/>
      <c r="H28" s="547"/>
      <c r="I28" s="548"/>
      <c r="J28" s="548"/>
      <c r="K28" s="550"/>
      <c r="L28" s="556" t="str">
        <f>IF(AND(ISBLANK(E28),ISBLANK(I28)),"",(IFERROR(D28*VLOOKUP(E28,'Emission Factors &lt;HIDE&gt;'!$C$102:$D$223,2,0)*F28*IF(ISNUMBER(G28),G28,IF(F28&lt;200,'Emission Factors &lt;HIDE&gt;'!$D$238,IF(F28&lt;2000,'Emission Factors &lt;HIDE&gt;'!$D$239,'Emission Factors &lt;HIDE&gt;'!$D$240))),0) - IFERROR(H28*VLOOKUP(I28,'Emission Factors &lt;HIDE&gt;'!$C$102:$D$223,2,0)*J28*IF(ISNUMBER(K28),K28,IF(J28&lt;200,'Emission Factors &lt;HIDE&gt;'!$D$238,IF(J28&lt;2000,'Emission Factors &lt;HIDE&gt;'!$D$239,'Emission Factors &lt;HIDE&gt;'!$D$240))),0))/'Definitions -AND- Conversions'!$C$17)</f>
        <v/>
      </c>
      <c r="M28" s="557" t="str">
        <f>IF(AND(ISBLANK(E28),ISBLANK(I28)),"",(IFERROR(D28*VLOOKUP(E28,'Emission Factors &lt;HIDE&gt;'!$C$102:$D$223,2,0)*F28*'Emission Factors &lt;HIDE&gt;'!$D$248,0) - IFERROR(H28*VLOOKUP(I28,'Emission Factors &lt;HIDE&gt;'!$C$102:$D$223,2,0)*J28*'Emission Factors &lt;HIDE&gt;'!$D$248,0))/'Definitions -AND- Conversions'!$C$17)</f>
        <v/>
      </c>
      <c r="O28" s="554"/>
    </row>
    <row r="29" spans="1:15" s="20" customFormat="1" ht="30" customHeight="1" x14ac:dyDescent="0.35">
      <c r="A29" s="61"/>
      <c r="B29" s="555"/>
      <c r="C29" s="546"/>
      <c r="D29" s="547"/>
      <c r="E29" s="548"/>
      <c r="F29" s="549"/>
      <c r="G29" s="550"/>
      <c r="H29" s="547"/>
      <c r="I29" s="548"/>
      <c r="J29" s="548"/>
      <c r="K29" s="550"/>
      <c r="L29" s="556" t="str">
        <f>IF(AND(ISBLANK(E29),ISBLANK(I29)),"",(IFERROR(D29*VLOOKUP(E29,'Emission Factors &lt;HIDE&gt;'!$C$102:$D$223,2,0)*F29*IF(ISNUMBER(G29),G29,IF(F29&lt;200,'Emission Factors &lt;HIDE&gt;'!$D$238,IF(F29&lt;2000,'Emission Factors &lt;HIDE&gt;'!$D$239,'Emission Factors &lt;HIDE&gt;'!$D$240))),0) - IFERROR(H29*VLOOKUP(I29,'Emission Factors &lt;HIDE&gt;'!$C$102:$D$223,2,0)*J29*IF(ISNUMBER(K29),K29,IF(J29&lt;200,'Emission Factors &lt;HIDE&gt;'!$D$238,IF(J29&lt;2000,'Emission Factors &lt;HIDE&gt;'!$D$239,'Emission Factors &lt;HIDE&gt;'!$D$240))),0))/'Definitions -AND- Conversions'!$C$17)</f>
        <v/>
      </c>
      <c r="M29" s="557" t="str">
        <f>IF(AND(ISBLANK(E29),ISBLANK(I29)),"",(IFERROR(D29*VLOOKUP(E29,'Emission Factors &lt;HIDE&gt;'!$C$102:$D$223,2,0)*F29*'Emission Factors &lt;HIDE&gt;'!$D$248,0) - IFERROR(H29*VLOOKUP(I29,'Emission Factors &lt;HIDE&gt;'!$C$102:$D$223,2,0)*J29*'Emission Factors &lt;HIDE&gt;'!$D$248,0))/'Definitions -AND- Conversions'!$C$17)</f>
        <v/>
      </c>
      <c r="O29" s="554"/>
    </row>
    <row r="30" spans="1:15" s="20" customFormat="1" ht="30" customHeight="1" x14ac:dyDescent="0.35">
      <c r="A30" s="61"/>
      <c r="B30" s="555"/>
      <c r="C30" s="546"/>
      <c r="D30" s="547"/>
      <c r="E30" s="548"/>
      <c r="F30" s="549"/>
      <c r="G30" s="550"/>
      <c r="H30" s="547"/>
      <c r="I30" s="548"/>
      <c r="J30" s="548"/>
      <c r="K30" s="550"/>
      <c r="L30" s="556" t="str">
        <f>IF(AND(ISBLANK(E30),ISBLANK(I30)),"",(IFERROR(D30*VLOOKUP(E30,'Emission Factors &lt;HIDE&gt;'!$C$102:$D$223,2,0)*F30*IF(ISNUMBER(G30),G30,IF(F30&lt;200,'Emission Factors &lt;HIDE&gt;'!$D$238,IF(F30&lt;2000,'Emission Factors &lt;HIDE&gt;'!$D$239,'Emission Factors &lt;HIDE&gt;'!$D$240))),0) - IFERROR(H30*VLOOKUP(I30,'Emission Factors &lt;HIDE&gt;'!$C$102:$D$223,2,0)*J30*IF(ISNUMBER(K30),K30,IF(J30&lt;200,'Emission Factors &lt;HIDE&gt;'!$D$238,IF(J30&lt;2000,'Emission Factors &lt;HIDE&gt;'!$D$239,'Emission Factors &lt;HIDE&gt;'!$D$240))),0))/'Definitions -AND- Conversions'!$C$17)</f>
        <v/>
      </c>
      <c r="M30" s="557" t="str">
        <f>IF(AND(ISBLANK(E30),ISBLANK(I30)),"",(IFERROR(D30*VLOOKUP(E30,'Emission Factors &lt;HIDE&gt;'!$C$102:$D$223,2,0)*F30*'Emission Factors &lt;HIDE&gt;'!$D$248,0) - IFERROR(H30*VLOOKUP(I30,'Emission Factors &lt;HIDE&gt;'!$C$102:$D$223,2,0)*J30*'Emission Factors &lt;HIDE&gt;'!$D$248,0))/'Definitions -AND- Conversions'!$C$17)</f>
        <v/>
      </c>
      <c r="O30" s="554"/>
    </row>
    <row r="31" spans="1:15" s="20" customFormat="1" ht="30" customHeight="1" x14ac:dyDescent="0.35">
      <c r="A31" s="61"/>
      <c r="B31" s="555"/>
      <c r="C31" s="546"/>
      <c r="D31" s="547"/>
      <c r="E31" s="548"/>
      <c r="F31" s="549"/>
      <c r="G31" s="550"/>
      <c r="H31" s="547"/>
      <c r="I31" s="548"/>
      <c r="J31" s="548"/>
      <c r="K31" s="550"/>
      <c r="L31" s="556" t="str">
        <f>IF(AND(ISBLANK(E31),ISBLANK(I31)),"",(IFERROR(D31*VLOOKUP(E31,'Emission Factors &lt;HIDE&gt;'!$C$102:$D$223,2,0)*F31*IF(ISNUMBER(G31),G31,IF(F31&lt;200,'Emission Factors &lt;HIDE&gt;'!$D$238,IF(F31&lt;2000,'Emission Factors &lt;HIDE&gt;'!$D$239,'Emission Factors &lt;HIDE&gt;'!$D$240))),0) - IFERROR(H31*VLOOKUP(I31,'Emission Factors &lt;HIDE&gt;'!$C$102:$D$223,2,0)*J31*IF(ISNUMBER(K31),K31,IF(J31&lt;200,'Emission Factors &lt;HIDE&gt;'!$D$238,IF(J31&lt;2000,'Emission Factors &lt;HIDE&gt;'!$D$239,'Emission Factors &lt;HIDE&gt;'!$D$240))),0))/'Definitions -AND- Conversions'!$C$17)</f>
        <v/>
      </c>
      <c r="M31" s="557" t="str">
        <f>IF(AND(ISBLANK(E31),ISBLANK(I31)),"",(IFERROR(D31*VLOOKUP(E31,'Emission Factors &lt;HIDE&gt;'!$C$102:$D$223,2,0)*F31*'Emission Factors &lt;HIDE&gt;'!$D$248,0) - IFERROR(H31*VLOOKUP(I31,'Emission Factors &lt;HIDE&gt;'!$C$102:$D$223,2,0)*J31*'Emission Factors &lt;HIDE&gt;'!$D$248,0))/'Definitions -AND- Conversions'!$C$17)</f>
        <v/>
      </c>
      <c r="O31" s="554"/>
    </row>
    <row r="32" spans="1:15" s="20" customFormat="1" ht="30" customHeight="1" x14ac:dyDescent="0.35">
      <c r="A32" s="61"/>
      <c r="B32" s="555"/>
      <c r="C32" s="546"/>
      <c r="D32" s="547"/>
      <c r="E32" s="548"/>
      <c r="F32" s="549"/>
      <c r="G32" s="550"/>
      <c r="H32" s="547"/>
      <c r="I32" s="548"/>
      <c r="J32" s="548"/>
      <c r="K32" s="550"/>
      <c r="L32" s="556" t="str">
        <f>IF(AND(ISBLANK(E32),ISBLANK(I32)),"",(IFERROR(D32*VLOOKUP(E32,'Emission Factors &lt;HIDE&gt;'!$C$102:$D$223,2,0)*F32*IF(ISNUMBER(G32),G32,IF(F32&lt;200,'Emission Factors &lt;HIDE&gt;'!$D$238,IF(F32&lt;2000,'Emission Factors &lt;HIDE&gt;'!$D$239,'Emission Factors &lt;HIDE&gt;'!$D$240))),0) - IFERROR(H32*VLOOKUP(I32,'Emission Factors &lt;HIDE&gt;'!$C$102:$D$223,2,0)*J32*IF(ISNUMBER(K32),K32,IF(J32&lt;200,'Emission Factors &lt;HIDE&gt;'!$D$238,IF(J32&lt;2000,'Emission Factors &lt;HIDE&gt;'!$D$239,'Emission Factors &lt;HIDE&gt;'!$D$240))),0))/'Definitions -AND- Conversions'!$C$17)</f>
        <v/>
      </c>
      <c r="M32" s="557" t="str">
        <f>IF(AND(ISBLANK(E32),ISBLANK(I32)),"",(IFERROR(D32*VLOOKUP(E32,'Emission Factors &lt;HIDE&gt;'!$C$102:$D$223,2,0)*F32*'Emission Factors &lt;HIDE&gt;'!$D$248,0) - IFERROR(H32*VLOOKUP(I32,'Emission Factors &lt;HIDE&gt;'!$C$102:$D$223,2,0)*J32*'Emission Factors &lt;HIDE&gt;'!$D$248,0))/'Definitions -AND- Conversions'!$C$17)</f>
        <v/>
      </c>
      <c r="O32" s="554"/>
    </row>
    <row r="33" spans="1:15" s="20" customFormat="1" ht="30" customHeight="1" x14ac:dyDescent="0.35">
      <c r="A33" s="61"/>
      <c r="B33" s="555"/>
      <c r="C33" s="546"/>
      <c r="D33" s="558"/>
      <c r="E33" s="548"/>
      <c r="F33" s="559"/>
      <c r="G33" s="560"/>
      <c r="H33" s="558"/>
      <c r="I33" s="548"/>
      <c r="J33" s="561"/>
      <c r="K33" s="560"/>
      <c r="L33" s="556" t="str">
        <f>IF(AND(ISBLANK(E33),ISBLANK(I33)),"",(IFERROR(D33*VLOOKUP(E33,'Emission Factors &lt;HIDE&gt;'!$C$102:$D$223,2,0)*F33*IF(ISNUMBER(G33),G33,IF(F33&lt;200,'Emission Factors &lt;HIDE&gt;'!$D$238,IF(F33&lt;2000,'Emission Factors &lt;HIDE&gt;'!$D$239,'Emission Factors &lt;HIDE&gt;'!$D$240))),0) - IFERROR(H33*VLOOKUP(I33,'Emission Factors &lt;HIDE&gt;'!$C$102:$D$223,2,0)*J33*IF(ISNUMBER(K33),K33,IF(J33&lt;200,'Emission Factors &lt;HIDE&gt;'!$D$238,IF(J33&lt;2000,'Emission Factors &lt;HIDE&gt;'!$D$239,'Emission Factors &lt;HIDE&gt;'!$D$240))),0))/'Definitions -AND- Conversions'!$C$17)</f>
        <v/>
      </c>
      <c r="M33" s="557" t="str">
        <f>IF(AND(ISBLANK(E33),ISBLANK(I33)),"",(IFERROR(D33*VLOOKUP(E33,'Emission Factors &lt;HIDE&gt;'!$C$102:$D$223,2,0)*F33*'Emission Factors &lt;HIDE&gt;'!$D$248,0) - IFERROR(H33*VLOOKUP(I33,'Emission Factors &lt;HIDE&gt;'!$C$102:$D$223,2,0)*J33*'Emission Factors &lt;HIDE&gt;'!$D$248,0))/'Definitions -AND- Conversions'!$C$17)</f>
        <v/>
      </c>
      <c r="O33" s="562"/>
    </row>
    <row r="34" spans="1:15" s="20" customFormat="1" ht="30" customHeight="1" thickBot="1" x14ac:dyDescent="0.4">
      <c r="A34" s="61"/>
      <c r="B34" s="563"/>
      <c r="C34" s="564"/>
      <c r="D34" s="565"/>
      <c r="E34" s="566"/>
      <c r="F34" s="567"/>
      <c r="G34" s="568"/>
      <c r="H34" s="565"/>
      <c r="I34" s="566"/>
      <c r="J34" s="566"/>
      <c r="K34" s="568"/>
      <c r="L34" s="569" t="str">
        <f>IF(AND(ISBLANK(E34),ISBLANK(I34)),"",(IFERROR(D34*VLOOKUP(E34,'Emission Factors &lt;HIDE&gt;'!$C$102:$D$223,2,0)*F34*IF(ISNUMBER(G34),G34,IF(F34&lt;200,'Emission Factors &lt;HIDE&gt;'!$D$238,IF(F34&lt;2000,'Emission Factors &lt;HIDE&gt;'!$D$239,'Emission Factors &lt;HIDE&gt;'!$D$240))),0) - IFERROR(H34*VLOOKUP(I34,'Emission Factors &lt;HIDE&gt;'!$C$102:$D$223,2,0)*J34*IF(ISNUMBER(K34),K34,IF(J34&lt;200,'Emission Factors &lt;HIDE&gt;'!$D$238,IF(J34&lt;2000,'Emission Factors &lt;HIDE&gt;'!$D$239,'Emission Factors &lt;HIDE&gt;'!$D$240))),0))/'Definitions -AND- Conversions'!$C$17)</f>
        <v/>
      </c>
      <c r="M34" s="570" t="str">
        <f>IF(AND(ISBLANK(E34),ISBLANK(I34)),"",(IFERROR(D34*VLOOKUP(E34,'Emission Factors &lt;HIDE&gt;'!$C$102:$D$223,2,0)*F34*'Emission Factors &lt;HIDE&gt;'!$D$248,0) - IFERROR(H34*VLOOKUP(I34,'Emission Factors &lt;HIDE&gt;'!$C$102:$D$223,2,0)*J34*'Emission Factors &lt;HIDE&gt;'!$D$248,0))/'Definitions -AND- Conversions'!$C$17)</f>
        <v/>
      </c>
      <c r="O34" s="562"/>
    </row>
    <row r="35" spans="1:15" s="20" customFormat="1" ht="15" customHeight="1" x14ac:dyDescent="0.35"/>
    <row r="36" spans="1:15" s="20" customFormat="1" ht="15" customHeight="1" x14ac:dyDescent="0.35"/>
    <row r="37" spans="1:15" s="20" customFormat="1" ht="15" customHeight="1" x14ac:dyDescent="0.35"/>
    <row r="38" spans="1:15" s="20" customFormat="1" ht="15" customHeight="1" x14ac:dyDescent="0.35"/>
    <row r="39" spans="1:15" s="20" customFormat="1" ht="15" customHeight="1" x14ac:dyDescent="0.35"/>
    <row r="40" spans="1:15" s="20" customFormat="1" ht="15" customHeight="1" x14ac:dyDescent="0.35"/>
    <row r="41" spans="1:15" s="20" customFormat="1" ht="15" customHeight="1" x14ac:dyDescent="0.35"/>
    <row r="42" spans="1:15" s="20" customFormat="1" ht="15" customHeight="1" x14ac:dyDescent="0.35"/>
    <row r="43" spans="1:15" s="20" customFormat="1" ht="15" customHeight="1" x14ac:dyDescent="0.35"/>
    <row r="44" spans="1:15" s="20" customFormat="1" ht="15" customHeight="1" x14ac:dyDescent="0.35"/>
    <row r="45" spans="1:15" s="20" customFormat="1" ht="15" customHeight="1" x14ac:dyDescent="0.35"/>
    <row r="46" spans="1:15" s="20" customFormat="1" ht="15.5" x14ac:dyDescent="0.35"/>
    <row r="47" spans="1:15" s="20" customFormat="1" ht="15.5" x14ac:dyDescent="0.35"/>
    <row r="48" spans="1:15" s="20" customFormat="1" ht="15.5" x14ac:dyDescent="0.35"/>
    <row r="49" s="20" customFormat="1" ht="15.5" x14ac:dyDescent="0.35"/>
    <row r="50" s="20" customFormat="1" ht="15.5" x14ac:dyDescent="0.35"/>
    <row r="51" s="20" customFormat="1" ht="15.5" x14ac:dyDescent="0.35"/>
    <row r="52" s="20" customFormat="1" ht="15.5" x14ac:dyDescent="0.35"/>
    <row r="53" s="20" customFormat="1" ht="15.5" x14ac:dyDescent="0.35"/>
    <row r="54" s="20" customFormat="1" ht="15.5" x14ac:dyDescent="0.35"/>
    <row r="55" s="20" customFormat="1" ht="15.5" x14ac:dyDescent="0.35"/>
    <row r="56" s="20" customFormat="1" ht="15.5" x14ac:dyDescent="0.35"/>
    <row r="57" s="20" customFormat="1" ht="15.5" x14ac:dyDescent="0.35"/>
    <row r="58" s="20" customFormat="1" ht="15.5" x14ac:dyDescent="0.35"/>
    <row r="59" s="20" customFormat="1" ht="15.5" x14ac:dyDescent="0.35"/>
    <row r="60" s="20" customFormat="1" ht="15.5" x14ac:dyDescent="0.35"/>
    <row r="61" s="20" customFormat="1" ht="15.5" x14ac:dyDescent="0.35"/>
    <row r="62" s="20" customFormat="1" ht="15.5" x14ac:dyDescent="0.35"/>
    <row r="63" s="20" customFormat="1" ht="15.5" x14ac:dyDescent="0.35"/>
    <row r="64" s="20" customFormat="1" ht="15.5" x14ac:dyDescent="0.35"/>
    <row r="65" s="20" customFormat="1" ht="15.5" x14ac:dyDescent="0.35"/>
    <row r="66" s="20" customFormat="1" ht="15.5" x14ac:dyDescent="0.35"/>
    <row r="67" s="20" customFormat="1" ht="15.5" x14ac:dyDescent="0.35"/>
    <row r="68" s="20" customFormat="1" ht="15.5" x14ac:dyDescent="0.35"/>
    <row r="69" s="20" customFormat="1" ht="15.5" x14ac:dyDescent="0.35"/>
    <row r="70" s="20" customFormat="1" ht="15.5" x14ac:dyDescent="0.35"/>
    <row r="71" s="20" customFormat="1" ht="15.5" x14ac:dyDescent="0.35"/>
    <row r="72" s="20" customFormat="1" ht="15.5" x14ac:dyDescent="0.35"/>
    <row r="73" s="20" customFormat="1" ht="15.5" x14ac:dyDescent="0.35"/>
    <row r="74" s="20" customFormat="1" ht="15.5" x14ac:dyDescent="0.35"/>
    <row r="75" s="20" customFormat="1" ht="15.5" x14ac:dyDescent="0.35"/>
    <row r="76" s="20" customFormat="1" ht="15.5" x14ac:dyDescent="0.35"/>
    <row r="77" s="20" customFormat="1" ht="15.5" x14ac:dyDescent="0.35"/>
    <row r="78" s="20" customFormat="1" ht="15.5" x14ac:dyDescent="0.35"/>
    <row r="79" s="20" customFormat="1" ht="15.5" x14ac:dyDescent="0.35"/>
    <row r="80" s="20" customFormat="1" ht="15.5" x14ac:dyDescent="0.35"/>
    <row r="81" s="20" customFormat="1" ht="15.5" x14ac:dyDescent="0.35"/>
    <row r="82" s="20" customFormat="1" ht="15.5" x14ac:dyDescent="0.35"/>
    <row r="83" s="20" customFormat="1" ht="15.5" x14ac:dyDescent="0.35"/>
    <row r="84" s="20" customFormat="1" ht="15.5" x14ac:dyDescent="0.35"/>
    <row r="85" s="20" customFormat="1" ht="15.5" x14ac:dyDescent="0.35"/>
    <row r="86" s="20" customFormat="1" ht="15.5" x14ac:dyDescent="0.35"/>
    <row r="87" s="20" customFormat="1" ht="15.5" x14ac:dyDescent="0.35"/>
    <row r="88" s="20" customFormat="1" ht="15.5" x14ac:dyDescent="0.35"/>
    <row r="89" s="20" customFormat="1" ht="15.5" x14ac:dyDescent="0.35"/>
    <row r="90" s="20" customFormat="1" ht="15.5" x14ac:dyDescent="0.35"/>
    <row r="91" s="20" customFormat="1" ht="15.5" x14ac:dyDescent="0.35"/>
    <row r="92" s="20" customFormat="1" ht="15.5" x14ac:dyDescent="0.35"/>
    <row r="93" s="20" customFormat="1" ht="15.5" x14ac:dyDescent="0.35"/>
    <row r="94" s="20" customFormat="1" ht="15.5" x14ac:dyDescent="0.35"/>
    <row r="95" s="20" customFormat="1" ht="15.5" x14ac:dyDescent="0.35"/>
    <row r="96" s="20" customFormat="1" ht="15.5" x14ac:dyDescent="0.35"/>
    <row r="97" s="20" customFormat="1" ht="15.5" x14ac:dyDescent="0.35"/>
    <row r="98" s="20" customFormat="1" ht="15.5" x14ac:dyDescent="0.35"/>
    <row r="99" s="20" customFormat="1" ht="15.5" x14ac:dyDescent="0.35"/>
    <row r="100" s="20" customFormat="1" ht="15.5" x14ac:dyDescent="0.35"/>
    <row r="101" s="20" customFormat="1" ht="15.5" x14ac:dyDescent="0.35"/>
    <row r="102" s="20" customFormat="1" ht="15.5" x14ac:dyDescent="0.35"/>
    <row r="103" s="20" customFormat="1" ht="15.5" x14ac:dyDescent="0.35"/>
    <row r="104" s="20" customFormat="1" ht="15.5" x14ac:dyDescent="0.35"/>
    <row r="105" s="20" customFormat="1" ht="15.5" x14ac:dyDescent="0.35"/>
    <row r="106" s="20" customFormat="1" ht="15.5" x14ac:dyDescent="0.35"/>
    <row r="107" s="20" customFormat="1" ht="15.5" x14ac:dyDescent="0.35"/>
    <row r="108" s="20" customFormat="1" ht="15.5" x14ac:dyDescent="0.35"/>
    <row r="109" s="20" customFormat="1" ht="15.5" x14ac:dyDescent="0.35"/>
    <row r="110" s="20" customFormat="1" ht="15.5" x14ac:dyDescent="0.35"/>
    <row r="111" s="20" customFormat="1" ht="15.5" x14ac:dyDescent="0.35"/>
    <row r="112" s="20" customFormat="1" ht="15.5" x14ac:dyDescent="0.35"/>
    <row r="113" s="20" customFormat="1" ht="15.5" x14ac:dyDescent="0.35"/>
    <row r="114" s="20" customFormat="1" ht="15.5" x14ac:dyDescent="0.35"/>
    <row r="115" s="20" customFormat="1" ht="15.5" x14ac:dyDescent="0.35"/>
    <row r="116" s="20" customFormat="1" ht="15.5" x14ac:dyDescent="0.35"/>
    <row r="117" s="20" customFormat="1" ht="15.5" x14ac:dyDescent="0.35"/>
    <row r="118" s="20" customFormat="1" ht="15.5" x14ac:dyDescent="0.35"/>
    <row r="119" s="20" customFormat="1" ht="15.5" x14ac:dyDescent="0.35"/>
    <row r="120" s="20" customFormat="1" ht="15.5" x14ac:dyDescent="0.35"/>
    <row r="121" s="20" customFormat="1" ht="15.5" x14ac:dyDescent="0.35"/>
    <row r="122" s="20" customFormat="1" ht="15.5" x14ac:dyDescent="0.35"/>
    <row r="123" s="20" customFormat="1" ht="15.5" x14ac:dyDescent="0.35"/>
    <row r="124" s="20" customFormat="1" ht="15.5" x14ac:dyDescent="0.35"/>
    <row r="125" s="20" customFormat="1" ht="15.5" x14ac:dyDescent="0.35"/>
    <row r="126" s="20" customFormat="1" ht="15.5" x14ac:dyDescent="0.35"/>
    <row r="127" s="20" customFormat="1" ht="15.5" x14ac:dyDescent="0.35"/>
    <row r="128" s="20" customFormat="1" ht="15.5" x14ac:dyDescent="0.35"/>
    <row r="129" s="20" customFormat="1" ht="15.5" x14ac:dyDescent="0.35"/>
    <row r="130" s="20" customFormat="1" ht="15.5" x14ac:dyDescent="0.35"/>
    <row r="131" s="20" customFormat="1" ht="15.5" x14ac:dyDescent="0.35"/>
  </sheetData>
  <conditionalFormatting sqref="B16:B34">
    <cfRule type="expression" dxfId="13" priority="17">
      <formula>ISBLANK(B15)</formula>
    </cfRule>
  </conditionalFormatting>
  <conditionalFormatting sqref="B27">
    <cfRule type="expression" dxfId="12" priority="68">
      <formula>ISBLANK(B16)</formula>
    </cfRule>
  </conditionalFormatting>
  <conditionalFormatting sqref="B32">
    <cfRule type="expression" dxfId="11" priority="64">
      <formula>ISBLANK(B16)</formula>
    </cfRule>
  </conditionalFormatting>
  <conditionalFormatting sqref="C15:M34 O15:O34">
    <cfRule type="expression" dxfId="10" priority="18">
      <formula>ISBLANK($B15)</formula>
    </cfRule>
  </conditionalFormatting>
  <dataValidations count="4">
    <dataValidation type="decimal" allowBlank="1" showInputMessage="1" showErrorMessage="1" errorTitle="Invalid Input" error="Input must be between 0% and 100%." promptTitle="Use:" prompt="If unknown, can use default 16.6%" sqref="O15:O34" xr:uid="{00000000-0002-0000-0400-000000000000}">
      <formula1>0</formula1>
      <formula2>1</formula2>
    </dataValidation>
    <dataValidation type="decimal" operator="greaterThanOrEqual" allowBlank="1" showInputMessage="1" showErrorMessage="1" errorTitle="Invalid Input" error="Input must be a number greater than 0." sqref="F15:F34 J15:J34" xr:uid="{00000000-0002-0000-0400-000001000000}">
      <formula1>0</formula1>
    </dataValidation>
    <dataValidation type="decimal" operator="greaterThanOrEqual" allowBlank="1" showInputMessage="1" showErrorMessage="1" errorTitle="Invalid Input" error="Input must be a number greater than 0." promptTitle="Note:" prompt="If the type or size of two or more components vary, an additional row(s) must be used" sqref="D15:D34 H15:H34" xr:uid="{00000000-0002-0000-0400-000002000000}">
      <formula1>0</formula1>
    </dataValidation>
    <dataValidation type="decimal" allowBlank="1" showInputMessage="1" showErrorMessage="1" errorTitle="Invalid Input" error="Input must be between 0% and 100%." promptTitle="Use:" prompt="If unknown, can leave blank to defer to default assumption." sqref="G15:G34 K15:K34" xr:uid="{BFA37DB6-C005-42D9-9B18-C6C6850C139E}">
      <formula1>0</formula1>
      <formula2>1</formula2>
    </dataValidation>
  </dataValidations>
  <hyperlinks>
    <hyperlink ref="B10" r:id="rId1" tooltip="Link to User Guide" display="https://ww3.arb.ca.gov/cc/capandtrade/auctionproceeds/cec_fpip_finaluserguide_v1-1_2019-10-01.pdf" xr:uid="{A9EFE382-039A-412E-8574-AD255749A470}"/>
    <hyperlink ref="D10" r:id="rId2" tooltip="Link to User Guide" display="https://ww3.arb.ca.gov/cc/capandtrade/auctionproceeds/cec_fpip_finaluserguide_v1-1_2019-10-01.pdf" xr:uid="{08BD9540-9D00-4D0E-8FC6-7EC1BC341134}"/>
    <hyperlink ref="F10" r:id="rId3" tooltip="Link to User Guide" display="https://ww3.arb.ca.gov/cc/capandtrade/auctionproceeds/cec_fpip_finaluserguide_v1-1_2019-10-01.pdf" xr:uid="{FE43E520-DB71-4279-A0EE-4894BC866FCF}"/>
    <hyperlink ref="C10" r:id="rId4" tooltip="Link to User Guide" display="https://ww3.arb.ca.gov/cc/capandtrade/auctionproceeds/cec_fpip_finaluserguide_v1-1_2019-10-01.pdf" xr:uid="{A61B7EE7-B3F1-4643-ADD6-75D18D00D4AB}"/>
    <hyperlink ref="B11" r:id="rId5" tooltip="User Guide" display="https://ww2.arb.ca.gov/sites/default/files/classic/cc/capandtrade/auctionproceeds/cec_fpip_finaluserguide_2020-11-24.pdf" xr:uid="{98D8DCE0-E418-4036-85BA-F4265075B2DD}"/>
  </hyperlinks>
  <pageMargins left="0.7" right="0.7" top="0.98479166666666662" bottom="0.75" header="0.3" footer="0.3"/>
  <pageSetup scale="56" fitToHeight="0" orientation="landscape" r:id="rId6"/>
  <headerFooter>
    <oddHeader>&amp;C&amp;G</oddHeader>
    <oddFooter>&amp;L&amp;"Avenir LT Std 35 Light,Regular"&amp;12&amp;K000000FINAL November 24, 2020&amp;C&amp;"Avenir LT Std 35 Light,Regular"&amp;12Page &amp;P of &amp;N&amp;R&amp;"Avenir LT Std 35 Light,Regular"&amp;12&amp;K000000&amp;A</oddFooter>
  </headerFooter>
  <colBreaks count="1" manualBreakCount="1">
    <brk id="7" max="1048575" man="1"/>
  </colBreaks>
  <drawing r:id="rId7"/>
  <legacyDrawingHF r:id="rId8"/>
  <extLst>
    <ext xmlns:x14="http://schemas.microsoft.com/office/spreadsheetml/2009/9/main" uri="{CCE6A557-97BC-4b89-ADB6-D9C93CAAB3DF}">
      <x14:dataValidations xmlns:xm="http://schemas.microsoft.com/office/excel/2006/main" count="2">
        <x14:dataValidation type="list" operator="greaterThanOrEqual" allowBlank="1" showInputMessage="1" showErrorMessage="1" errorTitle="Invalid Input" error="Select value from dropdown menu." xr:uid="{00000000-0002-0000-0400-000003000000}">
          <x14:formula1>
            <xm:f>'Emission Factors &lt;HIDE&gt;'!$C$102:$C$223</xm:f>
          </x14:formula1>
          <xm:sqref>I15:I34 E15:E34</xm:sqref>
        </x14:dataValidation>
        <x14:dataValidation type="list" allowBlank="1" showInputMessage="1" showErrorMessage="1" xr:uid="{00000000-0002-0000-0400-000004000000}">
          <x14:formula1>
            <xm:f>'Defaults &lt;HIDE&gt;'!$F$37:$F$38</xm:f>
          </x14:formula1>
          <xm:sqref>B15:B34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A1:P64"/>
  <sheetViews>
    <sheetView showGridLines="0" tabSelected="1" zoomScaleNormal="100" workbookViewId="0">
      <selection activeCell="D7" sqref="D7"/>
    </sheetView>
  </sheetViews>
  <sheetFormatPr defaultColWidth="9.1796875" defaultRowHeight="14.5" x14ac:dyDescent="0.35"/>
  <cols>
    <col min="1" max="1" width="2.81640625" style="22" customWidth="1"/>
    <col min="2" max="2" width="91.7265625" style="22" customWidth="1"/>
    <col min="3" max="3" width="17.7265625" style="22" customWidth="1"/>
    <col min="4" max="4" width="31.26953125" style="22" customWidth="1"/>
    <col min="5" max="5" width="60.1796875" style="22" customWidth="1"/>
    <col min="6" max="6" width="2.81640625" style="22" customWidth="1"/>
    <col min="7" max="11" width="9.1796875" style="22"/>
    <col min="12" max="12" width="9.1796875" style="22" customWidth="1"/>
    <col min="13" max="16384" width="9.1796875" style="22"/>
  </cols>
  <sheetData>
    <row r="1" spans="1:16" ht="18.75" customHeight="1" x14ac:dyDescent="0.35">
      <c r="A1" s="21" t="s">
        <v>0</v>
      </c>
      <c r="B1" s="21"/>
      <c r="C1" s="21"/>
      <c r="D1" s="21"/>
      <c r="E1" s="283"/>
    </row>
    <row r="2" spans="1:16" ht="15" customHeight="1" x14ac:dyDescent="0.35">
      <c r="A2" s="23"/>
      <c r="B2" s="23"/>
      <c r="C2" s="23"/>
      <c r="D2" s="23"/>
      <c r="E2" s="284"/>
    </row>
    <row r="3" spans="1:16" ht="18.75" customHeight="1" x14ac:dyDescent="0.35">
      <c r="A3" s="21" t="s">
        <v>1</v>
      </c>
      <c r="B3" s="21"/>
      <c r="C3" s="21"/>
      <c r="D3" s="21"/>
      <c r="E3" s="283"/>
    </row>
    <row r="4" spans="1:16" ht="18.75" customHeight="1" x14ac:dyDescent="0.35">
      <c r="A4" s="24" t="s">
        <v>2</v>
      </c>
      <c r="B4" s="24"/>
      <c r="C4" s="24"/>
      <c r="D4" s="24"/>
      <c r="E4" s="285"/>
    </row>
    <row r="5" spans="1:16" ht="15" customHeight="1" x14ac:dyDescent="0.35">
      <c r="A5" s="25"/>
      <c r="B5" s="25"/>
      <c r="C5" s="25"/>
      <c r="D5" s="25"/>
      <c r="E5" s="284"/>
    </row>
    <row r="6" spans="1:16" ht="15" customHeight="1" x14ac:dyDescent="0.35">
      <c r="A6" s="21" t="s">
        <v>3</v>
      </c>
      <c r="B6" s="25"/>
      <c r="C6" s="25"/>
      <c r="D6" s="25"/>
      <c r="E6" s="284"/>
    </row>
    <row r="7" spans="1:16" ht="18.75" customHeight="1" x14ac:dyDescent="0.35">
      <c r="A7" s="26" t="s">
        <v>4</v>
      </c>
      <c r="B7" s="21"/>
      <c r="C7" s="21"/>
      <c r="D7" s="21"/>
      <c r="E7" s="283"/>
    </row>
    <row r="8" spans="1:16" ht="15" customHeight="1" x14ac:dyDescent="0.35">
      <c r="B8" s="20"/>
      <c r="C8" s="20"/>
      <c r="D8" s="20"/>
      <c r="E8" s="20"/>
    </row>
    <row r="9" spans="1:16" ht="15" customHeight="1" x14ac:dyDescent="0.35">
      <c r="A9" s="28"/>
      <c r="B9" s="298" t="s">
        <v>25</v>
      </c>
      <c r="C9" s="298"/>
      <c r="D9" s="298"/>
      <c r="E9" s="298"/>
    </row>
    <row r="10" spans="1:16" ht="15" customHeight="1" x14ac:dyDescent="0.35">
      <c r="A10" s="28"/>
      <c r="B10" s="522" t="s">
        <v>26</v>
      </c>
      <c r="C10" s="523"/>
      <c r="D10" s="524"/>
      <c r="E10" s="298"/>
    </row>
    <row r="11" spans="1:16" ht="15.5" x14ac:dyDescent="0.35">
      <c r="B11" s="807" t="s">
        <v>27</v>
      </c>
      <c r="C11" s="525"/>
      <c r="D11" s="526"/>
      <c r="E11" s="758"/>
      <c r="F11" s="758"/>
      <c r="G11" s="758"/>
      <c r="H11" s="758"/>
      <c r="I11" s="758"/>
      <c r="J11" s="758"/>
      <c r="K11" s="758"/>
      <c r="L11" s="758"/>
      <c r="M11" s="758"/>
      <c r="N11" s="758"/>
      <c r="O11" s="758"/>
      <c r="P11" s="758"/>
    </row>
    <row r="12" spans="1:16" ht="15" customHeight="1" x14ac:dyDescent="0.35">
      <c r="B12" s="759"/>
      <c r="C12" s="759"/>
      <c r="D12" s="759"/>
      <c r="E12" s="759"/>
    </row>
    <row r="13" spans="1:16" ht="15.5" x14ac:dyDescent="0.35">
      <c r="A13" s="20"/>
      <c r="B13" s="760" t="s">
        <v>124</v>
      </c>
      <c r="C13" s="761"/>
      <c r="D13" s="761"/>
      <c r="E13" s="762"/>
    </row>
    <row r="14" spans="1:16" ht="15.5" x14ac:dyDescent="0.35">
      <c r="A14" s="20"/>
      <c r="B14" s="763" t="s">
        <v>125</v>
      </c>
      <c r="C14" s="764"/>
      <c r="D14" s="764"/>
      <c r="E14" s="765"/>
    </row>
    <row r="15" spans="1:16" ht="15.5" x14ac:dyDescent="0.35">
      <c r="A15" s="20"/>
      <c r="B15" s="763"/>
      <c r="C15" s="764"/>
      <c r="D15" s="764"/>
      <c r="E15" s="765"/>
    </row>
    <row r="16" spans="1:16" ht="15.5" x14ac:dyDescent="0.35">
      <c r="A16" s="20"/>
      <c r="B16" s="763" t="s">
        <v>126</v>
      </c>
      <c r="C16" s="764"/>
      <c r="D16" s="764"/>
      <c r="E16" s="765"/>
    </row>
    <row r="17" spans="1:5" ht="15.5" x14ac:dyDescent="0.35">
      <c r="A17" s="20"/>
      <c r="B17" s="763" t="s">
        <v>127</v>
      </c>
      <c r="C17" s="764"/>
      <c r="D17" s="764"/>
      <c r="E17" s="765"/>
    </row>
    <row r="18" spans="1:5" ht="15" customHeight="1" x14ac:dyDescent="0.35">
      <c r="A18" s="20"/>
      <c r="B18" s="766" t="s">
        <v>10</v>
      </c>
      <c r="C18" s="767"/>
      <c r="D18" s="767"/>
      <c r="E18" s="768"/>
    </row>
    <row r="19" spans="1:5" ht="15" customHeight="1" x14ac:dyDescent="0.35">
      <c r="A19" s="20"/>
      <c r="B19" s="20"/>
      <c r="C19" s="20"/>
      <c r="D19" s="20"/>
      <c r="E19" s="20"/>
    </row>
    <row r="20" spans="1:5" ht="18.75" customHeight="1" x14ac:dyDescent="0.35">
      <c r="A20" s="20"/>
      <c r="B20" s="769" t="s">
        <v>128</v>
      </c>
      <c r="C20" s="769" t="s">
        <v>129</v>
      </c>
      <c r="D20" s="770" t="s">
        <v>130</v>
      </c>
      <c r="E20" s="770" t="s">
        <v>131</v>
      </c>
    </row>
    <row r="21" spans="1:5" ht="18.75" customHeight="1" x14ac:dyDescent="0.35">
      <c r="A21" s="20"/>
      <c r="B21" s="771" t="s">
        <v>132</v>
      </c>
      <c r="C21" s="772"/>
      <c r="D21" s="772"/>
      <c r="E21" s="773"/>
    </row>
    <row r="22" spans="1:5" ht="35.15" customHeight="1" x14ac:dyDescent="0.35">
      <c r="A22" s="20"/>
      <c r="B22" s="774" t="s">
        <v>133</v>
      </c>
      <c r="C22" s="775" t="s">
        <v>134</v>
      </c>
      <c r="D22" s="775" t="s">
        <v>135</v>
      </c>
      <c r="E22" s="776" t="s">
        <v>136</v>
      </c>
    </row>
    <row r="23" spans="1:5" ht="35.15" customHeight="1" x14ac:dyDescent="0.35">
      <c r="A23" s="20"/>
      <c r="B23" s="777" t="s">
        <v>137</v>
      </c>
      <c r="C23" s="778" t="s">
        <v>135</v>
      </c>
      <c r="D23" s="779"/>
      <c r="E23" s="780" t="s">
        <v>138</v>
      </c>
    </row>
    <row r="24" spans="1:5" ht="18.75" customHeight="1" x14ac:dyDescent="0.35">
      <c r="B24" s="769" t="s">
        <v>128</v>
      </c>
      <c r="C24" s="769" t="s">
        <v>129</v>
      </c>
      <c r="D24" s="769" t="s">
        <v>130</v>
      </c>
      <c r="E24" s="769" t="s">
        <v>139</v>
      </c>
    </row>
    <row r="25" spans="1:5" ht="35.15" customHeight="1" x14ac:dyDescent="0.35">
      <c r="B25" s="781" t="s">
        <v>140</v>
      </c>
      <c r="C25" s="399"/>
      <c r="D25" s="399"/>
      <c r="E25" s="400"/>
    </row>
    <row r="26" spans="1:5" ht="72" customHeight="1" x14ac:dyDescent="0.35">
      <c r="A26" s="61"/>
      <c r="B26" s="782" t="s">
        <v>141</v>
      </c>
      <c r="C26" s="775" t="s">
        <v>135</v>
      </c>
      <c r="D26" s="783"/>
      <c r="E26" s="784"/>
    </row>
    <row r="27" spans="1:5" ht="34.5" customHeight="1" x14ac:dyDescent="0.35">
      <c r="A27" s="61"/>
      <c r="B27" s="785" t="s">
        <v>142</v>
      </c>
      <c r="C27" s="786" t="str">
        <f>IF(D23="","No",D23)</f>
        <v>No</v>
      </c>
      <c r="D27" s="787"/>
      <c r="E27" s="788"/>
    </row>
    <row r="28" spans="1:5" ht="35.15" customHeight="1" x14ac:dyDescent="0.35">
      <c r="A28" s="61"/>
      <c r="B28" s="781" t="s">
        <v>143</v>
      </c>
      <c r="C28" s="399"/>
      <c r="D28" s="399"/>
      <c r="E28" s="400"/>
    </row>
    <row r="29" spans="1:5" ht="83.25" customHeight="1" x14ac:dyDescent="0.35">
      <c r="A29" s="789"/>
      <c r="B29" s="790" t="s">
        <v>144</v>
      </c>
      <c r="C29" s="775" t="s">
        <v>135</v>
      </c>
      <c r="D29" s="791"/>
      <c r="E29" s="792"/>
    </row>
    <row r="30" spans="1:5" ht="66.75" customHeight="1" x14ac:dyDescent="0.35">
      <c r="A30" s="412"/>
      <c r="B30" s="793" t="s">
        <v>145</v>
      </c>
      <c r="C30" s="778" t="s">
        <v>135</v>
      </c>
      <c r="D30" s="779"/>
      <c r="E30" s="794"/>
    </row>
    <row r="31" spans="1:5" ht="96.75" customHeight="1" x14ac:dyDescent="0.35">
      <c r="A31" s="61"/>
      <c r="B31" s="795" t="s">
        <v>146</v>
      </c>
      <c r="C31" s="778" t="s">
        <v>135</v>
      </c>
      <c r="D31" s="779"/>
      <c r="E31" s="794"/>
    </row>
    <row r="32" spans="1:5" ht="82.5" customHeight="1" x14ac:dyDescent="0.35">
      <c r="A32" s="61"/>
      <c r="B32" s="796" t="s">
        <v>147</v>
      </c>
      <c r="C32" s="786" t="s">
        <v>135</v>
      </c>
      <c r="D32" s="787"/>
      <c r="E32" s="788"/>
    </row>
    <row r="33" spans="1:5" ht="50.15" customHeight="1" x14ac:dyDescent="0.35">
      <c r="A33" s="61"/>
      <c r="B33" s="781" t="s">
        <v>148</v>
      </c>
      <c r="C33" s="399"/>
      <c r="D33" s="399"/>
      <c r="E33" s="400"/>
    </row>
    <row r="34" spans="1:5" ht="53.25" customHeight="1" x14ac:dyDescent="0.35">
      <c r="A34" s="61"/>
      <c r="B34" s="797" t="s">
        <v>149</v>
      </c>
      <c r="C34" s="775" t="s">
        <v>135</v>
      </c>
      <c r="D34" s="791"/>
      <c r="E34" s="792"/>
    </row>
    <row r="35" spans="1:5" ht="53.25" customHeight="1" x14ac:dyDescent="0.35">
      <c r="A35" s="61"/>
      <c r="B35" s="793" t="s">
        <v>150</v>
      </c>
      <c r="C35" s="778" t="s">
        <v>135</v>
      </c>
      <c r="D35" s="779"/>
      <c r="E35" s="794"/>
    </row>
    <row r="36" spans="1:5" ht="53.25" customHeight="1" x14ac:dyDescent="0.35">
      <c r="A36" s="61"/>
      <c r="B36" s="793" t="s">
        <v>151</v>
      </c>
      <c r="C36" s="778" t="s">
        <v>135</v>
      </c>
      <c r="D36" s="779"/>
      <c r="E36" s="794"/>
    </row>
    <row r="37" spans="1:5" ht="66.75" customHeight="1" x14ac:dyDescent="0.35">
      <c r="A37" s="61"/>
      <c r="B37" s="793" t="s">
        <v>152</v>
      </c>
      <c r="C37" s="778" t="s">
        <v>135</v>
      </c>
      <c r="D37" s="779"/>
      <c r="E37" s="794"/>
    </row>
    <row r="38" spans="1:5" ht="35.15" customHeight="1" x14ac:dyDescent="0.35">
      <c r="A38" s="61"/>
      <c r="B38" s="793" t="s">
        <v>153</v>
      </c>
      <c r="C38" s="778" t="str">
        <f>IF(D23="","No",D23)</f>
        <v>No</v>
      </c>
      <c r="D38" s="779"/>
      <c r="E38" s="794"/>
    </row>
    <row r="39" spans="1:5" ht="35.15" customHeight="1" x14ac:dyDescent="0.35">
      <c r="A39" s="61"/>
      <c r="B39" s="798" t="s">
        <v>154</v>
      </c>
      <c r="C39" s="778" t="str">
        <f>IF(D23="","No",D23)</f>
        <v>No</v>
      </c>
      <c r="D39" s="779"/>
      <c r="E39" s="794"/>
    </row>
    <row r="40" spans="1:5" ht="67.5" customHeight="1" x14ac:dyDescent="0.35">
      <c r="A40" s="61"/>
      <c r="B40" s="793" t="s">
        <v>155</v>
      </c>
      <c r="C40" s="778" t="str">
        <f>IF(D23="","No",D23)</f>
        <v>No</v>
      </c>
      <c r="D40" s="779"/>
      <c r="E40" s="794"/>
    </row>
    <row r="41" spans="1:5" ht="15" customHeight="1" x14ac:dyDescent="0.35">
      <c r="A41" s="61"/>
      <c r="B41" s="61"/>
      <c r="C41" s="61"/>
      <c r="D41" s="61"/>
      <c r="E41" s="61"/>
    </row>
    <row r="42" spans="1:5" ht="15.5" x14ac:dyDescent="0.35">
      <c r="A42" s="61"/>
      <c r="B42" s="799" t="s">
        <v>156</v>
      </c>
      <c r="C42" s="800"/>
      <c r="D42" s="61"/>
      <c r="E42" s="61"/>
    </row>
    <row r="43" spans="1:5" ht="15.5" x14ac:dyDescent="0.35">
      <c r="A43" s="61"/>
      <c r="B43" s="801" t="s">
        <v>157</v>
      </c>
      <c r="C43" s="802" t="str">
        <f>IF(OR(NOT(OR(D26="", D26="No")), D27="Yes"), "Yes", "No")</f>
        <v>No</v>
      </c>
      <c r="D43" s="61"/>
      <c r="E43" s="61"/>
    </row>
    <row r="44" spans="1:5" ht="15.5" x14ac:dyDescent="0.35">
      <c r="A44" s="67"/>
      <c r="B44" s="801" t="s">
        <v>158</v>
      </c>
      <c r="C44" s="803" t="str">
        <f>IF(OR(D29="Yes",D30="Yes",D31="Yes",D32="Yes"),"Yes","No")</f>
        <v>No</v>
      </c>
      <c r="D44" s="67"/>
      <c r="E44" s="67"/>
    </row>
    <row r="45" spans="1:5" ht="15.5" x14ac:dyDescent="0.35">
      <c r="A45" s="20"/>
      <c r="B45" s="801" t="s">
        <v>159</v>
      </c>
      <c r="C45" s="804" t="str">
        <f>IF(OR(D34="Yes",D35="Yes",D36="Yes",D37="Yes",D38="Yes",D39="Yes",D40="Yes"),"Yes","No")</f>
        <v>No</v>
      </c>
      <c r="D45" s="20"/>
      <c r="E45" s="20"/>
    </row>
    <row r="46" spans="1:5" ht="15.5" x14ac:dyDescent="0.35">
      <c r="A46" s="20"/>
      <c r="B46" s="805" t="s">
        <v>160</v>
      </c>
      <c r="C46" s="806" t="str">
        <f>IF(AND(C43="Yes", C44="Yes", C45="Yes"),"Yes", "No")</f>
        <v>No</v>
      </c>
      <c r="D46" s="20"/>
      <c r="E46" s="20"/>
    </row>
    <row r="47" spans="1:5" ht="15" customHeight="1" x14ac:dyDescent="0.35">
      <c r="A47" s="20"/>
      <c r="B47" s="20"/>
      <c r="C47" s="20"/>
      <c r="D47" s="20"/>
      <c r="E47" s="20"/>
    </row>
    <row r="48" spans="1:5" ht="15" customHeight="1" x14ac:dyDescent="0.35"/>
    <row r="49" s="22" customFormat="1" ht="15" customHeight="1" x14ac:dyDescent="0.35"/>
    <row r="50" s="22" customFormat="1" ht="15" customHeight="1" x14ac:dyDescent="0.35"/>
    <row r="51" s="22" customFormat="1" ht="15" customHeight="1" x14ac:dyDescent="0.35"/>
    <row r="52" s="22" customFormat="1" ht="15" customHeight="1" x14ac:dyDescent="0.35"/>
    <row r="53" s="22" customFormat="1" ht="15" customHeight="1" x14ac:dyDescent="0.35"/>
    <row r="54" s="22" customFormat="1" ht="15" customHeight="1" x14ac:dyDescent="0.35"/>
    <row r="55" s="22" customFormat="1" ht="15" customHeight="1" x14ac:dyDescent="0.35"/>
    <row r="56" s="22" customFormat="1" ht="15" customHeight="1" x14ac:dyDescent="0.35"/>
    <row r="57" s="22" customFormat="1" ht="15" customHeight="1" x14ac:dyDescent="0.35"/>
    <row r="58" s="22" customFormat="1" ht="15" customHeight="1" x14ac:dyDescent="0.35"/>
    <row r="59" s="22" customFormat="1" ht="15" customHeight="1" x14ac:dyDescent="0.35"/>
    <row r="60" s="22" customFormat="1" ht="15" customHeight="1" x14ac:dyDescent="0.35"/>
    <row r="61" s="22" customFormat="1" ht="15" customHeight="1" x14ac:dyDescent="0.35"/>
    <row r="62" s="22" customFormat="1" ht="15" customHeight="1" x14ac:dyDescent="0.35"/>
    <row r="63" s="22" customFormat="1" ht="15" customHeight="1" x14ac:dyDescent="0.35"/>
    <row r="64" s="22" customFormat="1" ht="15" customHeight="1" x14ac:dyDescent="0.35"/>
  </sheetData>
  <conditionalFormatting sqref="B26:B27">
    <cfRule type="expression" dxfId="9" priority="26">
      <formula>C26="No"</formula>
    </cfRule>
  </conditionalFormatting>
  <conditionalFormatting sqref="B29:B32">
    <cfRule type="expression" dxfId="8" priority="25">
      <formula>C29="No"</formula>
    </cfRule>
  </conditionalFormatting>
  <conditionalFormatting sqref="B34:B40">
    <cfRule type="expression" dxfId="7" priority="18">
      <formula>C34="No"</formula>
    </cfRule>
  </conditionalFormatting>
  <conditionalFormatting sqref="D23">
    <cfRule type="expression" dxfId="6" priority="31">
      <formula>#REF!="No"</formula>
    </cfRule>
  </conditionalFormatting>
  <conditionalFormatting sqref="D34:D40">
    <cfRule type="expression" dxfId="5" priority="1">
      <formula>$C34="No"</formula>
    </cfRule>
  </conditionalFormatting>
  <conditionalFormatting sqref="D26:E27 E38:E40">
    <cfRule type="expression" dxfId="4" priority="28">
      <formula>$C26="No"</formula>
    </cfRule>
  </conditionalFormatting>
  <conditionalFormatting sqref="D29:E32">
    <cfRule type="expression" dxfId="3" priority="30">
      <formula>$C29="No"</formula>
    </cfRule>
  </conditionalFormatting>
  <conditionalFormatting sqref="E22:E23">
    <cfRule type="expression" dxfId="2" priority="15">
      <formula>NOT(D22="Yes")</formula>
    </cfRule>
  </conditionalFormatting>
  <conditionalFormatting sqref="E29:E32">
    <cfRule type="expression" dxfId="1" priority="14">
      <formula>D29="No"</formula>
    </cfRule>
  </conditionalFormatting>
  <conditionalFormatting sqref="E34:E40">
    <cfRule type="expression" dxfId="0" priority="27">
      <formula>D34="No"</formula>
    </cfRule>
  </conditionalFormatting>
  <hyperlinks>
    <hyperlink ref="B26" r:id="rId1" display="Is the project located within a disadvantaged community census tract, low-income community, both disadvantaged and low-income community, buffer region, or none of the above? Use the 1550 mapping tool abailable at: https://www.arb.ca.gov/cc/capandtrade/auc" xr:uid="{00000000-0004-0000-0500-000000000000}"/>
    <hyperlink ref="E23" r:id="rId2" xr:uid="{00000000-0004-0000-0500-000001000000}"/>
    <hyperlink ref="E22" r:id="rId3" xr:uid="{00000000-0004-0000-0500-000002000000}"/>
    <hyperlink ref="B31" r:id="rId4" tooltip="Link to CalEnviroScreen 3.0" display="https://oehha.ca.gov/calenviroscreen/report/calenviroscreen-30" xr:uid="{00000000-0004-0000-0500-000003000000}"/>
    <hyperlink ref="B32" r:id="rId5" tooltip="Link to CARB Funding Guidelines" display="https://www.arb.ca.gov/cc/capandtrade/auctionproceeds/2018-funding-guidelines.pdf" xr:uid="{00000000-0004-0000-0500-000004000000}"/>
    <hyperlink ref="B26" r:id="rId6" tooltip="Link to AB 1550 Mapping Tool" xr:uid="{00000000-0004-0000-0500-000007000000}"/>
    <hyperlink ref="B10" r:id="rId7" tooltip="Link to User Guide" display="https://ww3.arb.ca.gov/cc/capandtrade/auctionproceeds/cec_fpip_finaluserguide_v1-1_2019-10-01.pdf" xr:uid="{279BC47B-D049-442D-B039-120181D4A27B}"/>
    <hyperlink ref="C10" r:id="rId8" tooltip="Link to User Guide" display="https://ww3.arb.ca.gov/cc/capandtrade/auctionproceeds/cec_fpip_finaluserguide_v1-1_2019-10-01.pdf" xr:uid="{05CD04AE-750C-4A52-B166-CE9A21989F36}"/>
    <hyperlink ref="B18" r:id="rId9" tooltip="Link to California Climate Investments Resources Page" xr:uid="{00000000-0004-0000-0500-000005000000}"/>
    <hyperlink ref="B11" r:id="rId10" tooltip="User Guide" display="https://ww2.arb.ca.gov/sites/default/files/classic/cc/capandtrade/auctionproceeds/cec_fpip_finaluserguide_2020-11-24.pdf" xr:uid="{9F0C77DD-B973-4DAB-926A-1B2437882AA2}"/>
  </hyperlinks>
  <pageMargins left="0.7" right="0.7" top="0.98479166666666695" bottom="0.75" header="0.3" footer="0.3"/>
  <pageSetup scale="43" fitToHeight="0" orientation="portrait" r:id="rId11"/>
  <headerFooter>
    <oddHeader>&amp;C&amp;G</oddHeader>
    <oddFooter>&amp;L&amp;"Arial,Regular"&amp;10&amp;K000000FINAL November 24, 2020
&amp;C&amp;"Arial,Regular"&amp;10Page &amp;P of &amp;N
&amp;A
&amp;R&amp;"Arial,Regular"&amp;10&amp;K000000GFO-23-305
Food Production Investment
Program 2024</oddFooter>
  </headerFooter>
  <rowBreaks count="1" manualBreakCount="1">
    <brk id="32" max="6" man="1"/>
  </rowBreaks>
  <drawing r:id="rId12"/>
  <legacyDrawingHF r:id="rId1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'Defaults &lt;HIDE&gt;'!$B$11:$B$12</xm:f>
          </x14:formula1>
          <xm:sqref>D23 D29:D32 D34:D40 D26:D27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9.9978637043366805E-2"/>
  </sheetPr>
  <dimension ref="B1:X167"/>
  <sheetViews>
    <sheetView showGridLines="0" zoomScaleNormal="100" workbookViewId="0"/>
  </sheetViews>
  <sheetFormatPr defaultColWidth="9.1796875" defaultRowHeight="14.5" x14ac:dyDescent="0.35"/>
  <cols>
    <col min="1" max="1" width="4.26953125" style="22" customWidth="1"/>
    <col min="2" max="2" width="98.453125" style="22" customWidth="1"/>
    <col min="3" max="3" width="65.81640625" style="22" customWidth="1"/>
    <col min="4" max="4" width="4.26953125" style="22" customWidth="1"/>
    <col min="5" max="5" width="34.54296875" style="22" bestFit="1" customWidth="1"/>
    <col min="6" max="6" width="19.453125" style="22" customWidth="1"/>
    <col min="7" max="7" width="16.81640625" style="22" customWidth="1"/>
    <col min="8" max="8" width="14.1796875" style="22" customWidth="1"/>
    <col min="9" max="9" width="31.7265625" style="22" customWidth="1"/>
    <col min="10" max="16384" width="9.1796875" style="22"/>
  </cols>
  <sheetData>
    <row r="1" spans="2:24" ht="18.75" customHeight="1" x14ac:dyDescent="0.35">
      <c r="B1" s="21" t="s">
        <v>0</v>
      </c>
      <c r="C1" s="21"/>
    </row>
    <row r="2" spans="2:24" ht="15" customHeight="1" x14ac:dyDescent="0.35">
      <c r="B2" s="23"/>
      <c r="C2" s="23"/>
    </row>
    <row r="3" spans="2:24" ht="18.75" customHeight="1" x14ac:dyDescent="0.35">
      <c r="B3" s="21" t="s">
        <v>1</v>
      </c>
      <c r="C3" s="21"/>
    </row>
    <row r="4" spans="2:24" ht="18.75" customHeight="1" x14ac:dyDescent="0.35">
      <c r="B4" s="24" t="s">
        <v>2</v>
      </c>
      <c r="C4" s="24"/>
    </row>
    <row r="5" spans="2:24" ht="15" customHeight="1" x14ac:dyDescent="0.35">
      <c r="B5" s="25"/>
      <c r="C5" s="25"/>
    </row>
    <row r="6" spans="2:24" ht="15" customHeight="1" x14ac:dyDescent="0.35">
      <c r="B6" s="21" t="s">
        <v>3</v>
      </c>
      <c r="C6" s="25"/>
    </row>
    <row r="7" spans="2:24" ht="18.75" customHeight="1" x14ac:dyDescent="0.35">
      <c r="B7" s="26" t="s">
        <v>4</v>
      </c>
      <c r="C7" s="21"/>
    </row>
    <row r="8" spans="2:24" ht="15" customHeight="1" x14ac:dyDescent="0.35"/>
    <row r="9" spans="2:24" ht="18.75" customHeight="1" x14ac:dyDescent="0.35">
      <c r="B9" s="494" t="s">
        <v>161</v>
      </c>
      <c r="C9" s="495"/>
    </row>
    <row r="10" spans="2:24" ht="18.75" customHeight="1" x14ac:dyDescent="0.35">
      <c r="B10" s="496" t="s">
        <v>162</v>
      </c>
      <c r="C10" s="497" t="str">
        <f>IF('Project Info'!E22="","",'Project Info'!E22)</f>
        <v/>
      </c>
    </row>
    <row r="11" spans="2:24" ht="18.75" customHeight="1" x14ac:dyDescent="0.35">
      <c r="B11" s="498" t="s">
        <v>163</v>
      </c>
      <c r="C11" s="499">
        <f>'Project Info'!E30</f>
        <v>0</v>
      </c>
    </row>
    <row r="12" spans="2:24" ht="18.75" customHeight="1" x14ac:dyDescent="0.35">
      <c r="B12" s="498" t="s">
        <v>164</v>
      </c>
      <c r="C12" s="499">
        <f>'Project Info'!E31</f>
        <v>0</v>
      </c>
    </row>
    <row r="13" spans="2:24" ht="18.75" customHeight="1" x14ac:dyDescent="0.35">
      <c r="B13" s="498" t="s">
        <v>165</v>
      </c>
      <c r="C13" s="499">
        <f>'Project Info'!E32</f>
        <v>0</v>
      </c>
    </row>
    <row r="14" spans="2:24" ht="18.75" customHeight="1" x14ac:dyDescent="0.35">
      <c r="B14" s="498" t="s">
        <v>166</v>
      </c>
      <c r="C14" s="499">
        <f>'Project Info'!E33</f>
        <v>0</v>
      </c>
    </row>
    <row r="15" spans="2:24" ht="15.5" x14ac:dyDescent="0.35">
      <c r="B15" s="500"/>
      <c r="C15" s="500"/>
      <c r="D15" s="50"/>
      <c r="E15" s="50"/>
      <c r="F15" s="50"/>
      <c r="G15" s="50"/>
      <c r="H15" s="50"/>
      <c r="I15" s="50"/>
      <c r="J15" s="50"/>
      <c r="K15" s="50"/>
      <c r="L15" s="50"/>
      <c r="M15" s="50"/>
      <c r="N15" s="50"/>
      <c r="O15" s="50"/>
      <c r="P15" s="50"/>
      <c r="Q15" s="50"/>
      <c r="R15" s="50"/>
      <c r="S15" s="50"/>
      <c r="T15" s="50"/>
      <c r="U15" s="50"/>
      <c r="V15" s="51"/>
      <c r="W15" s="51"/>
      <c r="X15" s="50"/>
    </row>
    <row r="16" spans="2:24" ht="18.5" x14ac:dyDescent="0.35">
      <c r="B16" s="494" t="s">
        <v>167</v>
      </c>
      <c r="C16" s="495"/>
      <c r="D16" s="50"/>
      <c r="E16" s="50"/>
      <c r="F16" s="50"/>
      <c r="G16" s="50"/>
      <c r="H16" s="50"/>
    </row>
    <row r="17" spans="2:8" ht="17.5" x14ac:dyDescent="0.35">
      <c r="B17" s="501" t="s">
        <v>168</v>
      </c>
      <c r="C17" s="349" t="str">
        <f>IFERROR(C18*'Project Info'!$E$30/SUM('Project Info'!$E$30:$E$31),"")</f>
        <v/>
      </c>
      <c r="D17" s="50"/>
      <c r="E17" s="50"/>
      <c r="F17" s="50"/>
      <c r="G17" s="50"/>
      <c r="H17" s="50"/>
    </row>
    <row r="18" spans="2:8" s="310" customFormat="1" ht="17.5" x14ac:dyDescent="0.35">
      <c r="B18" s="489" t="s">
        <v>169</v>
      </c>
      <c r="C18" s="502" t="str">
        <f>IFERROR(IF('Calculations &lt;HIDE&gt;'!C47=0,"",'Calculations &lt;HIDE&gt;'!C47),"")</f>
        <v/>
      </c>
      <c r="D18" s="309"/>
      <c r="E18" s="309"/>
      <c r="F18" s="309"/>
      <c r="G18" s="309"/>
      <c r="H18" s="309"/>
    </row>
    <row r="19" spans="2:8" ht="18" x14ac:dyDescent="0.35">
      <c r="B19" s="494" t="s">
        <v>170</v>
      </c>
      <c r="C19" s="495"/>
      <c r="D19" s="50"/>
      <c r="E19" s="50"/>
      <c r="F19" s="50"/>
      <c r="G19" s="50"/>
      <c r="H19" s="50"/>
    </row>
    <row r="20" spans="2:8" s="310" customFormat="1" ht="17.5" x14ac:dyDescent="0.35">
      <c r="B20" s="501" t="s">
        <v>171</v>
      </c>
      <c r="C20" s="349" t="str">
        <f>IFERROR(C21*'Project Info'!$E$30/SUM('Project Info'!$E$30:$E$31),"")</f>
        <v/>
      </c>
      <c r="D20" s="309"/>
      <c r="E20" s="309"/>
      <c r="F20" s="309"/>
      <c r="G20" s="309"/>
      <c r="H20" s="309"/>
    </row>
    <row r="21" spans="2:8" s="310" customFormat="1" ht="17.5" x14ac:dyDescent="0.35">
      <c r="B21" s="487" t="s">
        <v>172</v>
      </c>
      <c r="C21" s="324" t="str">
        <f>IFERROR(IF('Calculations &lt;HIDE&gt;'!C48=0,"",'Calculations &lt;HIDE&gt;'!C48),"")</f>
        <v/>
      </c>
      <c r="D21" s="309"/>
      <c r="E21" s="309"/>
      <c r="F21" s="309"/>
      <c r="G21" s="309"/>
      <c r="H21" s="309"/>
    </row>
    <row r="22" spans="2:8" s="310" customFormat="1" ht="17.5" x14ac:dyDescent="0.35">
      <c r="B22" s="503" t="s">
        <v>173</v>
      </c>
      <c r="C22" s="324" t="str">
        <f>IFERROR(C21/C11*1000000,"")</f>
        <v/>
      </c>
      <c r="D22" s="309"/>
      <c r="E22" s="309"/>
      <c r="F22" s="309"/>
      <c r="G22" s="309"/>
      <c r="H22" s="309"/>
    </row>
    <row r="23" spans="2:8" s="310" customFormat="1" ht="17.5" x14ac:dyDescent="0.35">
      <c r="B23" s="504" t="s">
        <v>174</v>
      </c>
      <c r="C23" s="324" t="str">
        <f>IFERROR(C21/C14*1000000,"")</f>
        <v/>
      </c>
      <c r="D23" s="309"/>
      <c r="E23" s="309"/>
      <c r="F23" s="309"/>
      <c r="G23" s="309"/>
      <c r="H23" s="309"/>
    </row>
    <row r="24" spans="2:8" ht="15" customHeight="1" x14ac:dyDescent="0.35">
      <c r="B24" s="61"/>
      <c r="C24" s="61"/>
      <c r="D24" s="50"/>
      <c r="E24" s="50"/>
      <c r="F24" s="50"/>
      <c r="G24" s="50"/>
      <c r="H24" s="50"/>
    </row>
    <row r="25" spans="2:8" ht="15" customHeight="1" x14ac:dyDescent="0.35">
      <c r="B25" s="61"/>
      <c r="C25" s="61"/>
      <c r="D25" s="50"/>
      <c r="E25" s="50"/>
      <c r="F25" s="50"/>
      <c r="G25" s="50"/>
      <c r="H25" s="50"/>
    </row>
    <row r="26" spans="2:8" ht="15" customHeight="1" x14ac:dyDescent="0.35">
      <c r="B26" s="61"/>
      <c r="C26" s="61"/>
      <c r="D26" s="50"/>
      <c r="E26" s="50"/>
      <c r="F26" s="50"/>
      <c r="G26" s="50"/>
      <c r="H26" s="50"/>
    </row>
    <row r="27" spans="2:8" ht="15" customHeight="1" x14ac:dyDescent="0.35">
      <c r="B27" s="61"/>
      <c r="C27" s="61"/>
      <c r="D27" s="50"/>
      <c r="E27" s="50"/>
      <c r="F27" s="50"/>
      <c r="G27" s="50"/>
      <c r="H27" s="50"/>
    </row>
    <row r="28" spans="2:8" ht="15" customHeight="1" x14ac:dyDescent="0.35">
      <c r="B28" s="61"/>
      <c r="C28" s="61"/>
      <c r="D28" s="50"/>
      <c r="E28" s="50"/>
      <c r="F28" s="50"/>
      <c r="G28" s="50"/>
      <c r="H28" s="50"/>
    </row>
    <row r="29" spans="2:8" ht="15" customHeight="1" x14ac:dyDescent="0.35">
      <c r="B29" s="61"/>
      <c r="C29" s="61"/>
      <c r="D29" s="50"/>
      <c r="E29" s="50"/>
      <c r="F29" s="50"/>
      <c r="G29" s="50"/>
      <c r="H29" s="50"/>
    </row>
    <row r="30" spans="2:8" ht="15" customHeight="1" x14ac:dyDescent="0.35">
      <c r="B30" s="410"/>
      <c r="C30" s="410"/>
      <c r="D30" s="50"/>
      <c r="E30" s="50"/>
      <c r="F30" s="50"/>
      <c r="G30" s="50"/>
      <c r="H30" s="50"/>
    </row>
    <row r="31" spans="2:8" ht="15" customHeight="1" x14ac:dyDescent="0.35">
      <c r="B31" s="412"/>
      <c r="C31" s="412"/>
      <c r="D31" s="50"/>
      <c r="E31" s="50"/>
      <c r="F31" s="50"/>
      <c r="G31" s="50"/>
      <c r="H31" s="50"/>
    </row>
    <row r="32" spans="2:8" ht="15" customHeight="1" x14ac:dyDescent="0.35">
      <c r="B32" s="61"/>
      <c r="C32" s="61"/>
      <c r="D32" s="50"/>
      <c r="E32" s="50"/>
      <c r="F32" s="50"/>
      <c r="G32" s="50"/>
      <c r="H32" s="50"/>
    </row>
    <row r="33" spans="2:8" ht="15" customHeight="1" x14ac:dyDescent="0.35">
      <c r="B33" s="61"/>
      <c r="C33" s="61"/>
      <c r="D33" s="50"/>
      <c r="E33" s="50"/>
      <c r="F33" s="50"/>
      <c r="G33" s="50"/>
      <c r="H33" s="50"/>
    </row>
    <row r="34" spans="2:8" ht="15" customHeight="1" x14ac:dyDescent="0.35">
      <c r="B34" s="61"/>
      <c r="C34" s="61"/>
      <c r="D34" s="50"/>
      <c r="E34" s="50"/>
      <c r="F34" s="50"/>
      <c r="G34" s="50"/>
      <c r="H34" s="50"/>
    </row>
    <row r="35" spans="2:8" ht="15" customHeight="1" x14ac:dyDescent="0.35">
      <c r="B35" s="61"/>
      <c r="C35" s="61"/>
      <c r="D35" s="50"/>
      <c r="E35" s="50"/>
      <c r="F35" s="50"/>
      <c r="G35" s="50"/>
      <c r="H35" s="50"/>
    </row>
    <row r="36" spans="2:8" ht="15" customHeight="1" x14ac:dyDescent="0.35">
      <c r="B36" s="61"/>
      <c r="C36" s="61"/>
      <c r="D36" s="50"/>
      <c r="E36" s="50"/>
      <c r="F36" s="50"/>
      <c r="G36" s="50"/>
      <c r="H36" s="50"/>
    </row>
    <row r="37" spans="2:8" ht="15" customHeight="1" x14ac:dyDescent="0.35">
      <c r="B37" s="61"/>
      <c r="C37" s="61"/>
      <c r="D37" s="50"/>
      <c r="E37" s="50"/>
      <c r="F37" s="50"/>
      <c r="G37" s="50"/>
      <c r="H37" s="50"/>
    </row>
    <row r="38" spans="2:8" ht="15" customHeight="1" x14ac:dyDescent="0.35">
      <c r="B38" s="61"/>
      <c r="C38" s="61"/>
      <c r="D38" s="50"/>
      <c r="E38" s="50"/>
      <c r="F38" s="50"/>
      <c r="G38" s="50"/>
      <c r="H38" s="50"/>
    </row>
    <row r="39" spans="2:8" ht="15" customHeight="1" x14ac:dyDescent="0.35">
      <c r="B39" s="61"/>
      <c r="C39" s="61"/>
      <c r="D39" s="50"/>
      <c r="E39" s="50"/>
      <c r="F39" s="50"/>
      <c r="G39" s="50"/>
      <c r="H39" s="50"/>
    </row>
    <row r="40" spans="2:8" ht="15" customHeight="1" x14ac:dyDescent="0.35">
      <c r="B40" s="50"/>
      <c r="C40" s="50"/>
      <c r="D40" s="50"/>
      <c r="E40" s="50"/>
      <c r="F40" s="50"/>
      <c r="G40" s="50"/>
      <c r="H40" s="50"/>
    </row>
    <row r="41" spans="2:8" ht="15" customHeight="1" x14ac:dyDescent="0.35">
      <c r="B41" s="50"/>
      <c r="C41" s="50"/>
      <c r="D41" s="50"/>
      <c r="E41" s="50"/>
      <c r="F41" s="50"/>
      <c r="G41" s="50"/>
      <c r="H41" s="50"/>
    </row>
    <row r="42" spans="2:8" ht="15" customHeight="1" x14ac:dyDescent="0.35">
      <c r="B42" s="67"/>
      <c r="C42" s="67"/>
      <c r="D42" s="50"/>
      <c r="E42" s="50"/>
      <c r="F42" s="50"/>
      <c r="G42" s="50"/>
      <c r="H42" s="50"/>
    </row>
    <row r="43" spans="2:8" ht="15" customHeight="1" x14ac:dyDescent="0.35">
      <c r="B43" s="20"/>
      <c r="C43" s="20"/>
      <c r="D43" s="50"/>
      <c r="E43" s="50"/>
      <c r="F43" s="50"/>
      <c r="G43" s="50"/>
      <c r="H43" s="50"/>
    </row>
    <row r="44" spans="2:8" ht="15" customHeight="1" x14ac:dyDescent="0.35">
      <c r="B44" s="20"/>
      <c r="C44" s="20"/>
      <c r="D44" s="50"/>
      <c r="E44" s="50"/>
      <c r="F44" s="50"/>
      <c r="G44" s="50"/>
      <c r="H44" s="50"/>
    </row>
    <row r="45" spans="2:8" ht="15" customHeight="1" x14ac:dyDescent="0.35">
      <c r="B45" s="20"/>
      <c r="C45" s="20"/>
      <c r="D45" s="50"/>
      <c r="E45" s="50"/>
      <c r="F45" s="50"/>
      <c r="G45" s="50"/>
      <c r="H45" s="50"/>
    </row>
    <row r="46" spans="2:8" ht="15" customHeight="1" x14ac:dyDescent="0.35">
      <c r="D46" s="50"/>
      <c r="E46" s="50"/>
      <c r="F46" s="50"/>
      <c r="G46" s="50"/>
      <c r="H46" s="50"/>
    </row>
    <row r="47" spans="2:8" ht="15" customHeight="1" x14ac:dyDescent="0.35">
      <c r="D47" s="50"/>
      <c r="E47" s="50"/>
      <c r="F47" s="50"/>
      <c r="G47" s="50"/>
      <c r="H47" s="50"/>
    </row>
    <row r="48" spans="2:8" ht="15" customHeight="1" x14ac:dyDescent="0.35">
      <c r="D48" s="50"/>
      <c r="E48" s="50"/>
      <c r="F48" s="50"/>
      <c r="G48" s="50"/>
      <c r="H48" s="50"/>
    </row>
    <row r="49" spans="4:8" ht="15" customHeight="1" x14ac:dyDescent="0.35">
      <c r="D49" s="50"/>
      <c r="E49" s="50"/>
      <c r="F49" s="50"/>
      <c r="G49" s="50"/>
      <c r="H49" s="50"/>
    </row>
    <row r="50" spans="4:8" ht="15" customHeight="1" x14ac:dyDescent="0.35">
      <c r="D50" s="50"/>
      <c r="E50" s="50"/>
      <c r="F50" s="50"/>
      <c r="G50" s="50"/>
      <c r="H50" s="50"/>
    </row>
    <row r="51" spans="4:8" ht="15" customHeight="1" x14ac:dyDescent="0.35">
      <c r="D51" s="50"/>
      <c r="E51" s="50"/>
      <c r="F51" s="50"/>
      <c r="G51" s="50"/>
      <c r="H51" s="50"/>
    </row>
    <row r="52" spans="4:8" ht="15" customHeight="1" x14ac:dyDescent="0.35">
      <c r="D52" s="50"/>
      <c r="E52" s="50"/>
      <c r="F52" s="50"/>
      <c r="G52" s="50"/>
      <c r="H52" s="50"/>
    </row>
    <row r="53" spans="4:8" ht="15" customHeight="1" x14ac:dyDescent="0.35">
      <c r="D53" s="50"/>
      <c r="E53" s="50"/>
      <c r="F53" s="50"/>
      <c r="G53" s="50"/>
      <c r="H53" s="50"/>
    </row>
    <row r="54" spans="4:8" ht="15" customHeight="1" x14ac:dyDescent="0.35">
      <c r="D54" s="50"/>
      <c r="E54" s="50"/>
      <c r="F54" s="50"/>
      <c r="G54" s="50"/>
      <c r="H54" s="50"/>
    </row>
    <row r="55" spans="4:8" ht="15" customHeight="1" x14ac:dyDescent="0.35">
      <c r="D55" s="50"/>
      <c r="E55" s="50"/>
      <c r="F55" s="50"/>
      <c r="G55" s="50"/>
      <c r="H55" s="50"/>
    </row>
    <row r="56" spans="4:8" ht="15" customHeight="1" x14ac:dyDescent="0.35">
      <c r="D56" s="50"/>
      <c r="E56" s="50"/>
      <c r="F56" s="50"/>
      <c r="G56" s="50"/>
      <c r="H56" s="50"/>
    </row>
    <row r="57" spans="4:8" ht="15" customHeight="1" x14ac:dyDescent="0.35">
      <c r="D57" s="50"/>
      <c r="E57" s="50"/>
      <c r="F57" s="50"/>
      <c r="G57" s="50"/>
      <c r="H57" s="50"/>
    </row>
    <row r="58" spans="4:8" ht="15" customHeight="1" x14ac:dyDescent="0.35">
      <c r="D58" s="50"/>
      <c r="E58" s="50"/>
      <c r="F58" s="50"/>
      <c r="G58" s="50"/>
      <c r="H58" s="50"/>
    </row>
    <row r="59" spans="4:8" ht="15" customHeight="1" x14ac:dyDescent="0.35">
      <c r="D59" s="50"/>
      <c r="E59" s="50"/>
      <c r="F59" s="50"/>
      <c r="G59" s="50"/>
      <c r="H59" s="50"/>
    </row>
    <row r="60" spans="4:8" ht="15" customHeight="1" x14ac:dyDescent="0.35">
      <c r="D60" s="50"/>
      <c r="E60" s="50"/>
      <c r="F60" s="50"/>
      <c r="G60" s="50"/>
      <c r="H60" s="50"/>
    </row>
    <row r="61" spans="4:8" ht="15" customHeight="1" x14ac:dyDescent="0.35">
      <c r="D61" s="50"/>
      <c r="E61" s="50"/>
      <c r="F61" s="50"/>
      <c r="G61" s="50"/>
      <c r="H61" s="50"/>
    </row>
    <row r="62" spans="4:8" ht="15" customHeight="1" x14ac:dyDescent="0.35">
      <c r="D62" s="50"/>
      <c r="E62" s="50"/>
      <c r="F62" s="50"/>
      <c r="G62" s="50"/>
      <c r="H62" s="50"/>
    </row>
    <row r="63" spans="4:8" ht="15.5" x14ac:dyDescent="0.35">
      <c r="D63" s="50"/>
      <c r="E63" s="50"/>
      <c r="F63" s="50"/>
      <c r="G63" s="50"/>
      <c r="H63" s="50"/>
    </row>
    <row r="64" spans="4:8" ht="15.5" x14ac:dyDescent="0.35">
      <c r="D64" s="50"/>
      <c r="E64" s="50"/>
      <c r="F64" s="50"/>
      <c r="G64" s="50"/>
      <c r="H64" s="50"/>
    </row>
    <row r="65" spans="4:8" ht="15.5" x14ac:dyDescent="0.35">
      <c r="D65" s="50"/>
      <c r="E65" s="50"/>
      <c r="F65" s="50"/>
      <c r="G65" s="50"/>
      <c r="H65" s="50"/>
    </row>
    <row r="66" spans="4:8" ht="15.5" x14ac:dyDescent="0.35">
      <c r="D66" s="50"/>
      <c r="E66" s="50"/>
      <c r="F66" s="50"/>
      <c r="G66" s="50"/>
      <c r="H66" s="50"/>
    </row>
    <row r="67" spans="4:8" ht="15.5" x14ac:dyDescent="0.35">
      <c r="D67" s="50"/>
      <c r="E67" s="50"/>
      <c r="F67" s="50"/>
      <c r="G67" s="50"/>
      <c r="H67" s="50"/>
    </row>
    <row r="68" spans="4:8" ht="15.5" x14ac:dyDescent="0.35">
      <c r="D68" s="50"/>
      <c r="E68" s="50"/>
      <c r="F68" s="50"/>
      <c r="G68" s="50"/>
      <c r="H68" s="50"/>
    </row>
    <row r="69" spans="4:8" ht="15.5" x14ac:dyDescent="0.35">
      <c r="D69" s="50"/>
      <c r="E69" s="50"/>
      <c r="F69" s="50"/>
      <c r="G69" s="50"/>
      <c r="H69" s="50"/>
    </row>
    <row r="70" spans="4:8" ht="15.5" x14ac:dyDescent="0.35">
      <c r="D70" s="50"/>
      <c r="E70" s="50"/>
      <c r="F70" s="50"/>
      <c r="G70" s="50"/>
      <c r="H70" s="50"/>
    </row>
    <row r="71" spans="4:8" ht="15.5" x14ac:dyDescent="0.35">
      <c r="D71" s="50"/>
      <c r="E71" s="50"/>
      <c r="F71" s="50"/>
      <c r="G71" s="50"/>
      <c r="H71" s="50"/>
    </row>
    <row r="72" spans="4:8" ht="15.5" x14ac:dyDescent="0.35">
      <c r="D72" s="50"/>
      <c r="E72" s="50"/>
      <c r="F72" s="50"/>
      <c r="G72" s="50"/>
      <c r="H72" s="50"/>
    </row>
    <row r="73" spans="4:8" ht="15.5" x14ac:dyDescent="0.35">
      <c r="D73" s="50"/>
      <c r="E73" s="50"/>
      <c r="F73" s="50"/>
      <c r="G73" s="50"/>
      <c r="H73" s="50"/>
    </row>
    <row r="74" spans="4:8" ht="15.5" x14ac:dyDescent="0.35">
      <c r="D74" s="50"/>
      <c r="E74" s="50"/>
      <c r="F74" s="50"/>
      <c r="G74" s="50"/>
      <c r="H74" s="50"/>
    </row>
    <row r="75" spans="4:8" ht="15.5" x14ac:dyDescent="0.35">
      <c r="D75" s="50"/>
      <c r="E75" s="50"/>
      <c r="F75" s="50"/>
      <c r="G75" s="50"/>
      <c r="H75" s="50"/>
    </row>
    <row r="76" spans="4:8" ht="15.5" x14ac:dyDescent="0.35">
      <c r="D76" s="50"/>
      <c r="E76" s="50"/>
      <c r="F76" s="50"/>
      <c r="G76" s="50"/>
      <c r="H76" s="50"/>
    </row>
    <row r="77" spans="4:8" ht="15.5" x14ac:dyDescent="0.35">
      <c r="D77" s="50"/>
      <c r="E77" s="50"/>
      <c r="F77" s="50"/>
      <c r="G77" s="50"/>
      <c r="H77" s="50"/>
    </row>
    <row r="78" spans="4:8" ht="15.5" x14ac:dyDescent="0.35">
      <c r="D78" s="50"/>
      <c r="E78" s="50"/>
      <c r="F78" s="50"/>
      <c r="G78" s="50"/>
      <c r="H78" s="50"/>
    </row>
    <row r="79" spans="4:8" ht="15.5" x14ac:dyDescent="0.35">
      <c r="D79" s="50"/>
      <c r="E79" s="50"/>
      <c r="F79" s="50"/>
      <c r="G79" s="50"/>
      <c r="H79" s="50"/>
    </row>
    <row r="80" spans="4:8" ht="15.5" x14ac:dyDescent="0.35">
      <c r="D80" s="50"/>
      <c r="E80" s="50"/>
      <c r="F80" s="50"/>
      <c r="G80" s="50"/>
      <c r="H80" s="50"/>
    </row>
    <row r="81" spans="4:8" ht="15.5" x14ac:dyDescent="0.35">
      <c r="D81" s="50"/>
      <c r="E81" s="50"/>
      <c r="F81" s="50"/>
      <c r="G81" s="50"/>
      <c r="H81" s="50"/>
    </row>
    <row r="82" spans="4:8" ht="15.5" x14ac:dyDescent="0.35">
      <c r="D82" s="50"/>
      <c r="E82" s="50"/>
      <c r="F82" s="50"/>
      <c r="G82" s="50"/>
      <c r="H82" s="50"/>
    </row>
    <row r="83" spans="4:8" ht="15.5" x14ac:dyDescent="0.35">
      <c r="D83" s="50"/>
      <c r="E83" s="50"/>
      <c r="F83" s="50"/>
      <c r="G83" s="50"/>
      <c r="H83" s="50"/>
    </row>
    <row r="84" spans="4:8" ht="15.5" x14ac:dyDescent="0.35">
      <c r="D84" s="50"/>
      <c r="E84" s="50"/>
      <c r="F84" s="50"/>
      <c r="G84" s="50"/>
      <c r="H84" s="50"/>
    </row>
    <row r="85" spans="4:8" ht="15.5" x14ac:dyDescent="0.35">
      <c r="D85" s="50"/>
      <c r="E85" s="50"/>
      <c r="F85" s="50"/>
      <c r="G85" s="50"/>
      <c r="H85" s="50"/>
    </row>
    <row r="86" spans="4:8" ht="15.5" x14ac:dyDescent="0.35">
      <c r="D86" s="50"/>
      <c r="E86" s="50"/>
      <c r="F86" s="50"/>
      <c r="G86" s="50"/>
      <c r="H86" s="50"/>
    </row>
    <row r="87" spans="4:8" ht="15.5" x14ac:dyDescent="0.35">
      <c r="D87" s="50"/>
      <c r="E87" s="50"/>
      <c r="F87" s="50"/>
      <c r="G87" s="50"/>
      <c r="H87" s="50"/>
    </row>
    <row r="88" spans="4:8" ht="15.5" x14ac:dyDescent="0.35">
      <c r="D88" s="50"/>
      <c r="E88" s="50"/>
      <c r="F88" s="50"/>
      <c r="G88" s="50"/>
      <c r="H88" s="50"/>
    </row>
    <row r="89" spans="4:8" ht="15.5" x14ac:dyDescent="0.35">
      <c r="D89" s="50"/>
      <c r="E89" s="50"/>
      <c r="F89" s="50"/>
      <c r="G89" s="50"/>
      <c r="H89" s="50"/>
    </row>
    <row r="90" spans="4:8" ht="15.5" x14ac:dyDescent="0.35">
      <c r="D90" s="50"/>
      <c r="E90" s="50"/>
      <c r="F90" s="50"/>
      <c r="G90" s="50"/>
      <c r="H90" s="50"/>
    </row>
    <row r="91" spans="4:8" ht="15.5" x14ac:dyDescent="0.35">
      <c r="D91" s="50"/>
      <c r="E91" s="50"/>
      <c r="F91" s="50"/>
      <c r="G91" s="50"/>
      <c r="H91" s="50"/>
    </row>
    <row r="92" spans="4:8" ht="15.5" x14ac:dyDescent="0.35">
      <c r="D92" s="50"/>
      <c r="E92" s="50"/>
      <c r="F92" s="50"/>
      <c r="G92" s="50"/>
      <c r="H92" s="50"/>
    </row>
    <row r="93" spans="4:8" ht="15.5" x14ac:dyDescent="0.35">
      <c r="D93" s="50"/>
      <c r="E93" s="50"/>
      <c r="F93" s="50"/>
      <c r="G93" s="50"/>
      <c r="H93" s="50"/>
    </row>
    <row r="94" spans="4:8" ht="15.5" x14ac:dyDescent="0.35">
      <c r="D94" s="50"/>
      <c r="E94" s="50"/>
      <c r="F94" s="50"/>
      <c r="G94" s="50"/>
      <c r="H94" s="50"/>
    </row>
    <row r="95" spans="4:8" ht="15.5" x14ac:dyDescent="0.35">
      <c r="D95" s="50"/>
      <c r="E95" s="50"/>
      <c r="F95" s="50"/>
      <c r="G95" s="50"/>
      <c r="H95" s="50"/>
    </row>
    <row r="96" spans="4:8" ht="15.5" x14ac:dyDescent="0.35">
      <c r="D96" s="50"/>
      <c r="E96" s="50"/>
      <c r="F96" s="50"/>
      <c r="G96" s="50"/>
      <c r="H96" s="50"/>
    </row>
    <row r="97" spans="4:8" ht="15.5" x14ac:dyDescent="0.35">
      <c r="D97" s="50"/>
      <c r="E97" s="50"/>
      <c r="F97" s="50"/>
      <c r="G97" s="50"/>
      <c r="H97" s="50"/>
    </row>
    <row r="98" spans="4:8" ht="15.5" x14ac:dyDescent="0.35">
      <c r="D98" s="50"/>
      <c r="E98" s="50"/>
      <c r="F98" s="50"/>
      <c r="G98" s="50"/>
      <c r="H98" s="50"/>
    </row>
    <row r="99" spans="4:8" ht="15.5" x14ac:dyDescent="0.35">
      <c r="D99" s="50"/>
      <c r="E99" s="50"/>
      <c r="F99" s="50"/>
      <c r="G99" s="50"/>
      <c r="H99" s="50"/>
    </row>
    <row r="100" spans="4:8" ht="15.5" x14ac:dyDescent="0.35">
      <c r="D100" s="50"/>
      <c r="E100" s="50"/>
      <c r="F100" s="50"/>
      <c r="G100" s="50"/>
      <c r="H100" s="50"/>
    </row>
    <row r="101" spans="4:8" ht="15.5" x14ac:dyDescent="0.35">
      <c r="D101" s="50"/>
      <c r="E101" s="50"/>
      <c r="F101" s="50"/>
      <c r="G101" s="50"/>
      <c r="H101" s="50"/>
    </row>
    <row r="102" spans="4:8" ht="15.5" x14ac:dyDescent="0.35">
      <c r="D102" s="50"/>
      <c r="E102" s="50"/>
      <c r="F102" s="50"/>
      <c r="G102" s="50"/>
      <c r="H102" s="50"/>
    </row>
    <row r="103" spans="4:8" ht="15.5" x14ac:dyDescent="0.35">
      <c r="D103" s="50"/>
      <c r="E103" s="50"/>
      <c r="F103" s="50"/>
      <c r="G103" s="50"/>
      <c r="H103" s="50"/>
    </row>
    <row r="104" spans="4:8" ht="15.5" x14ac:dyDescent="0.35">
      <c r="D104" s="50"/>
      <c r="E104" s="50"/>
      <c r="F104" s="50"/>
      <c r="G104" s="50"/>
      <c r="H104" s="50"/>
    </row>
    <row r="105" spans="4:8" ht="15.5" x14ac:dyDescent="0.35">
      <c r="D105" s="50"/>
      <c r="E105" s="50"/>
      <c r="F105" s="50"/>
      <c r="G105" s="50"/>
      <c r="H105" s="50"/>
    </row>
    <row r="106" spans="4:8" ht="15.5" x14ac:dyDescent="0.35">
      <c r="D106" s="50"/>
      <c r="E106" s="50"/>
      <c r="F106" s="50"/>
      <c r="G106" s="50"/>
      <c r="H106" s="50"/>
    </row>
    <row r="107" spans="4:8" ht="15.5" x14ac:dyDescent="0.35">
      <c r="D107" s="50"/>
      <c r="E107" s="50"/>
      <c r="F107" s="50"/>
      <c r="G107" s="50"/>
      <c r="H107" s="50"/>
    </row>
    <row r="108" spans="4:8" ht="15.5" x14ac:dyDescent="0.35">
      <c r="D108" s="50"/>
      <c r="E108" s="50"/>
      <c r="F108" s="50"/>
      <c r="G108" s="50"/>
      <c r="H108" s="50"/>
    </row>
    <row r="109" spans="4:8" ht="15.5" x14ac:dyDescent="0.35">
      <c r="D109" s="50"/>
      <c r="E109" s="50"/>
      <c r="F109" s="50"/>
      <c r="G109" s="50"/>
      <c r="H109" s="50"/>
    </row>
    <row r="110" spans="4:8" ht="15.5" x14ac:dyDescent="0.35">
      <c r="D110" s="50"/>
      <c r="E110" s="50"/>
      <c r="F110" s="50"/>
      <c r="G110" s="50"/>
      <c r="H110" s="50"/>
    </row>
    <row r="111" spans="4:8" ht="15.5" x14ac:dyDescent="0.35">
      <c r="D111" s="50"/>
      <c r="E111" s="50"/>
      <c r="F111" s="50"/>
      <c r="G111" s="50"/>
      <c r="H111" s="50"/>
    </row>
    <row r="112" spans="4:8" ht="15.5" x14ac:dyDescent="0.35">
      <c r="D112" s="50"/>
      <c r="E112" s="50"/>
      <c r="F112" s="50"/>
      <c r="G112" s="50"/>
      <c r="H112" s="50"/>
    </row>
    <row r="113" spans="4:8" ht="15.5" x14ac:dyDescent="0.35">
      <c r="D113" s="50"/>
      <c r="E113" s="50"/>
      <c r="F113" s="50"/>
      <c r="G113" s="50"/>
      <c r="H113" s="50"/>
    </row>
    <row r="114" spans="4:8" ht="15.5" x14ac:dyDescent="0.35">
      <c r="D114" s="50"/>
      <c r="E114" s="50"/>
      <c r="F114" s="50"/>
      <c r="G114" s="50"/>
      <c r="H114" s="50"/>
    </row>
    <row r="115" spans="4:8" ht="15.5" x14ac:dyDescent="0.35">
      <c r="D115" s="50"/>
      <c r="E115" s="50"/>
      <c r="F115" s="50"/>
      <c r="G115" s="50"/>
      <c r="H115" s="50"/>
    </row>
    <row r="116" spans="4:8" ht="15.5" x14ac:dyDescent="0.35">
      <c r="D116" s="50"/>
      <c r="E116" s="50"/>
      <c r="F116" s="50"/>
      <c r="G116" s="50"/>
      <c r="H116" s="50"/>
    </row>
    <row r="117" spans="4:8" ht="15.5" x14ac:dyDescent="0.35">
      <c r="D117" s="50"/>
      <c r="E117" s="50"/>
      <c r="F117" s="50"/>
      <c r="G117" s="50"/>
      <c r="H117" s="50"/>
    </row>
    <row r="118" spans="4:8" ht="15.5" x14ac:dyDescent="0.35">
      <c r="D118" s="50"/>
      <c r="E118" s="50"/>
      <c r="F118" s="50"/>
      <c r="G118" s="50"/>
      <c r="H118" s="50"/>
    </row>
    <row r="119" spans="4:8" ht="15.5" x14ac:dyDescent="0.35">
      <c r="D119" s="50"/>
      <c r="E119" s="50"/>
      <c r="F119" s="50"/>
      <c r="G119" s="50"/>
      <c r="H119" s="50"/>
    </row>
    <row r="120" spans="4:8" ht="15.5" x14ac:dyDescent="0.35">
      <c r="D120" s="50"/>
      <c r="E120" s="50"/>
      <c r="F120" s="50"/>
      <c r="G120" s="50"/>
      <c r="H120" s="50"/>
    </row>
    <row r="121" spans="4:8" ht="15.5" x14ac:dyDescent="0.35">
      <c r="D121" s="50"/>
      <c r="E121" s="50"/>
      <c r="F121" s="50"/>
      <c r="G121" s="50"/>
      <c r="H121" s="50"/>
    </row>
    <row r="122" spans="4:8" ht="15.5" x14ac:dyDescent="0.35">
      <c r="D122" s="50"/>
      <c r="E122" s="50"/>
      <c r="F122" s="50"/>
      <c r="G122" s="50"/>
      <c r="H122" s="50"/>
    </row>
    <row r="123" spans="4:8" ht="15.5" x14ac:dyDescent="0.35">
      <c r="D123" s="50"/>
      <c r="E123" s="50"/>
      <c r="F123" s="50"/>
      <c r="G123" s="50"/>
      <c r="H123" s="50"/>
    </row>
    <row r="124" spans="4:8" ht="15.5" x14ac:dyDescent="0.35">
      <c r="D124" s="50"/>
      <c r="E124" s="50"/>
      <c r="F124" s="50"/>
      <c r="G124" s="50"/>
      <c r="H124" s="50"/>
    </row>
    <row r="125" spans="4:8" ht="15.5" x14ac:dyDescent="0.35">
      <c r="D125" s="50"/>
      <c r="E125" s="50"/>
      <c r="F125" s="50"/>
      <c r="G125" s="50"/>
      <c r="H125" s="50"/>
    </row>
    <row r="126" spans="4:8" ht="15.5" x14ac:dyDescent="0.35">
      <c r="D126" s="50"/>
      <c r="E126" s="50"/>
      <c r="F126" s="50"/>
      <c r="G126" s="50"/>
      <c r="H126" s="50"/>
    </row>
    <row r="127" spans="4:8" ht="15.5" x14ac:dyDescent="0.35">
      <c r="D127" s="50"/>
      <c r="E127" s="50"/>
      <c r="F127" s="50"/>
      <c r="G127" s="50"/>
      <c r="H127" s="50"/>
    </row>
    <row r="128" spans="4:8" ht="15.5" x14ac:dyDescent="0.35">
      <c r="D128" s="50"/>
      <c r="E128" s="50"/>
      <c r="F128" s="50"/>
      <c r="G128" s="50"/>
      <c r="H128" s="50"/>
    </row>
    <row r="129" spans="4:8" ht="15.5" x14ac:dyDescent="0.35">
      <c r="D129" s="50"/>
      <c r="E129" s="50"/>
      <c r="F129" s="50"/>
      <c r="G129" s="50"/>
      <c r="H129" s="50"/>
    </row>
    <row r="130" spans="4:8" ht="15.5" x14ac:dyDescent="0.35">
      <c r="D130" s="50"/>
      <c r="E130" s="50"/>
      <c r="F130" s="50"/>
      <c r="G130" s="50"/>
      <c r="H130" s="50"/>
    </row>
    <row r="131" spans="4:8" ht="15.5" x14ac:dyDescent="0.35">
      <c r="D131" s="50"/>
      <c r="E131" s="50"/>
      <c r="F131" s="50"/>
      <c r="G131" s="50"/>
      <c r="H131" s="50"/>
    </row>
    <row r="132" spans="4:8" ht="15.5" x14ac:dyDescent="0.35">
      <c r="D132" s="50"/>
      <c r="E132" s="50"/>
      <c r="F132" s="50"/>
      <c r="G132" s="50"/>
      <c r="H132" s="50"/>
    </row>
    <row r="133" spans="4:8" ht="15.5" x14ac:dyDescent="0.35">
      <c r="D133" s="50"/>
      <c r="E133" s="50"/>
      <c r="F133" s="50"/>
      <c r="G133" s="50"/>
      <c r="H133" s="50"/>
    </row>
    <row r="134" spans="4:8" ht="15.5" x14ac:dyDescent="0.35">
      <c r="D134" s="50"/>
      <c r="E134" s="50"/>
      <c r="F134" s="50"/>
      <c r="G134" s="50"/>
      <c r="H134" s="50"/>
    </row>
    <row r="135" spans="4:8" ht="15.5" x14ac:dyDescent="0.35">
      <c r="D135" s="50"/>
      <c r="E135" s="50"/>
      <c r="F135" s="50"/>
      <c r="G135" s="50"/>
      <c r="H135" s="50"/>
    </row>
    <row r="136" spans="4:8" ht="15.5" x14ac:dyDescent="0.35">
      <c r="D136" s="50"/>
      <c r="E136" s="50"/>
      <c r="F136" s="50"/>
      <c r="G136" s="50"/>
      <c r="H136" s="50"/>
    </row>
    <row r="137" spans="4:8" ht="15.5" x14ac:dyDescent="0.35">
      <c r="D137" s="50"/>
      <c r="E137" s="50"/>
      <c r="F137" s="50"/>
      <c r="G137" s="50"/>
      <c r="H137" s="50"/>
    </row>
    <row r="138" spans="4:8" ht="15.5" x14ac:dyDescent="0.35">
      <c r="D138" s="50"/>
      <c r="E138" s="50"/>
      <c r="F138" s="50"/>
      <c r="G138" s="50"/>
      <c r="H138" s="50"/>
    </row>
    <row r="139" spans="4:8" ht="15.5" x14ac:dyDescent="0.35">
      <c r="D139" s="50"/>
      <c r="E139" s="50"/>
      <c r="F139" s="50"/>
      <c r="G139" s="50"/>
      <c r="H139" s="50"/>
    </row>
    <row r="140" spans="4:8" ht="15.5" x14ac:dyDescent="0.35">
      <c r="D140" s="50"/>
      <c r="E140" s="50"/>
      <c r="F140" s="50"/>
      <c r="G140" s="50"/>
      <c r="H140" s="50"/>
    </row>
    <row r="141" spans="4:8" ht="15.5" x14ac:dyDescent="0.35">
      <c r="D141" s="50"/>
      <c r="E141" s="50"/>
      <c r="F141" s="50"/>
      <c r="G141" s="50"/>
      <c r="H141" s="50"/>
    </row>
    <row r="142" spans="4:8" ht="15.5" x14ac:dyDescent="0.35">
      <c r="D142" s="50"/>
      <c r="E142" s="50"/>
      <c r="F142" s="50"/>
      <c r="G142" s="50"/>
      <c r="H142" s="50"/>
    </row>
    <row r="143" spans="4:8" ht="15.5" x14ac:dyDescent="0.35">
      <c r="D143" s="50"/>
      <c r="E143" s="50"/>
      <c r="F143" s="50"/>
      <c r="G143" s="50"/>
      <c r="H143" s="50"/>
    </row>
    <row r="144" spans="4:8" ht="15.5" x14ac:dyDescent="0.35">
      <c r="D144" s="50"/>
      <c r="E144" s="50"/>
      <c r="F144" s="50"/>
      <c r="G144" s="50"/>
      <c r="H144" s="50"/>
    </row>
    <row r="145" spans="4:8" ht="15.5" x14ac:dyDescent="0.35">
      <c r="D145" s="50"/>
      <c r="E145" s="50"/>
      <c r="F145" s="50"/>
      <c r="G145" s="50"/>
      <c r="H145" s="50"/>
    </row>
    <row r="146" spans="4:8" ht="15.5" x14ac:dyDescent="0.35">
      <c r="D146" s="50"/>
      <c r="E146" s="50"/>
      <c r="F146" s="50"/>
      <c r="G146" s="50"/>
      <c r="H146" s="50"/>
    </row>
    <row r="147" spans="4:8" ht="15.5" x14ac:dyDescent="0.35">
      <c r="D147" s="50"/>
      <c r="E147" s="50"/>
      <c r="F147" s="50"/>
      <c r="G147" s="50"/>
      <c r="H147" s="50"/>
    </row>
    <row r="148" spans="4:8" ht="15.5" x14ac:dyDescent="0.35">
      <c r="D148" s="50"/>
      <c r="E148" s="50"/>
      <c r="F148" s="50"/>
      <c r="G148" s="50"/>
      <c r="H148" s="50"/>
    </row>
    <row r="149" spans="4:8" ht="15.5" x14ac:dyDescent="0.35">
      <c r="D149" s="50"/>
      <c r="E149" s="50"/>
      <c r="F149" s="50"/>
      <c r="G149" s="50"/>
      <c r="H149" s="50"/>
    </row>
    <row r="150" spans="4:8" ht="15.5" x14ac:dyDescent="0.35">
      <c r="D150" s="50"/>
      <c r="E150" s="50"/>
      <c r="F150" s="50"/>
      <c r="G150" s="50"/>
      <c r="H150" s="50"/>
    </row>
    <row r="151" spans="4:8" ht="15.5" x14ac:dyDescent="0.35">
      <c r="D151" s="50"/>
      <c r="E151" s="50"/>
      <c r="F151" s="50"/>
      <c r="G151" s="50"/>
      <c r="H151" s="50"/>
    </row>
    <row r="152" spans="4:8" ht="15.5" x14ac:dyDescent="0.35">
      <c r="D152" s="50"/>
      <c r="E152" s="50"/>
      <c r="F152" s="50"/>
      <c r="G152" s="50"/>
      <c r="H152" s="50"/>
    </row>
    <row r="153" spans="4:8" ht="15.5" x14ac:dyDescent="0.35">
      <c r="D153" s="50"/>
      <c r="E153" s="50"/>
      <c r="F153" s="50"/>
      <c r="G153" s="50"/>
      <c r="H153" s="50"/>
    </row>
    <row r="154" spans="4:8" ht="15.5" x14ac:dyDescent="0.35">
      <c r="D154" s="50"/>
      <c r="E154" s="50"/>
      <c r="F154" s="50"/>
      <c r="G154" s="50"/>
      <c r="H154" s="50"/>
    </row>
    <row r="155" spans="4:8" ht="15.5" x14ac:dyDescent="0.35">
      <c r="D155" s="50"/>
      <c r="E155" s="50"/>
      <c r="F155" s="50"/>
      <c r="G155" s="50"/>
      <c r="H155" s="50"/>
    </row>
    <row r="156" spans="4:8" ht="15.5" x14ac:dyDescent="0.35">
      <c r="D156" s="50"/>
      <c r="E156" s="50"/>
      <c r="F156" s="50"/>
      <c r="G156" s="50"/>
      <c r="H156" s="50"/>
    </row>
    <row r="157" spans="4:8" ht="15.5" x14ac:dyDescent="0.35">
      <c r="D157" s="50"/>
      <c r="E157" s="50"/>
      <c r="F157" s="50"/>
      <c r="G157" s="50"/>
      <c r="H157" s="50"/>
    </row>
    <row r="158" spans="4:8" ht="15.5" x14ac:dyDescent="0.35">
      <c r="D158" s="50"/>
      <c r="E158" s="50"/>
      <c r="F158" s="50"/>
      <c r="G158" s="50"/>
      <c r="H158" s="50"/>
    </row>
    <row r="159" spans="4:8" ht="15.5" x14ac:dyDescent="0.35">
      <c r="D159" s="50"/>
      <c r="E159" s="50"/>
      <c r="F159" s="50"/>
      <c r="G159" s="50"/>
      <c r="H159" s="50"/>
    </row>
    <row r="160" spans="4:8" ht="15.5" x14ac:dyDescent="0.35">
      <c r="D160" s="50"/>
      <c r="E160" s="50"/>
      <c r="F160" s="50"/>
      <c r="G160" s="50"/>
      <c r="H160" s="50"/>
    </row>
    <row r="161" spans="4:8" ht="15.5" x14ac:dyDescent="0.35">
      <c r="D161" s="50"/>
      <c r="E161" s="50"/>
      <c r="F161" s="50"/>
      <c r="G161" s="50"/>
      <c r="H161" s="50"/>
    </row>
    <row r="162" spans="4:8" ht="15.5" x14ac:dyDescent="0.35">
      <c r="D162" s="50"/>
      <c r="E162" s="50"/>
      <c r="F162" s="50"/>
      <c r="G162" s="50"/>
      <c r="H162" s="50"/>
    </row>
    <row r="163" spans="4:8" ht="15.5" x14ac:dyDescent="0.35">
      <c r="D163" s="50"/>
      <c r="E163" s="50"/>
      <c r="F163" s="50"/>
      <c r="G163" s="50"/>
      <c r="H163" s="50"/>
    </row>
    <row r="164" spans="4:8" ht="15.5" x14ac:dyDescent="0.35">
      <c r="D164" s="50"/>
      <c r="E164" s="50"/>
      <c r="F164" s="50"/>
      <c r="G164" s="50"/>
      <c r="H164" s="50"/>
    </row>
    <row r="165" spans="4:8" ht="15.5" x14ac:dyDescent="0.35">
      <c r="D165" s="50"/>
      <c r="E165" s="50"/>
      <c r="F165" s="50"/>
      <c r="G165" s="50"/>
      <c r="H165" s="50"/>
    </row>
    <row r="166" spans="4:8" ht="15.5" x14ac:dyDescent="0.35">
      <c r="D166" s="50"/>
      <c r="E166" s="50"/>
      <c r="F166" s="50"/>
      <c r="G166" s="50"/>
      <c r="H166" s="50"/>
    </row>
    <row r="167" spans="4:8" ht="15.5" x14ac:dyDescent="0.35">
      <c r="D167" s="50"/>
      <c r="E167" s="50"/>
      <c r="F167" s="50"/>
      <c r="G167" s="50"/>
      <c r="H167" s="50"/>
    </row>
  </sheetData>
  <pageMargins left="0.7" right="0.7" top="0.98479166666666662" bottom="0.75" header="0.3" footer="0.3"/>
  <pageSetup scale="71" fitToHeight="0" orientation="landscape" r:id="rId1"/>
  <headerFooter>
    <oddHeader>&amp;C&amp;G</oddHeader>
    <oddFooter>&amp;L&amp;"Avenir LT Std 35 Light,Regular"&amp;12&amp;K000000FINAL November 24, 2020&amp;C&amp;"Avenir LT Std 35 Light,Regular"&amp;12Page &amp;P of &amp;N&amp;R&amp;"Avenir LT Std 35 Light,Regular"&amp;12&amp;K000000&amp;A</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9.9978637043366805E-2"/>
  </sheetPr>
  <dimension ref="B1:S159"/>
  <sheetViews>
    <sheetView showGridLines="0" zoomScaleNormal="100" workbookViewId="0"/>
  </sheetViews>
  <sheetFormatPr defaultColWidth="9.1796875" defaultRowHeight="14.5" x14ac:dyDescent="0.35"/>
  <cols>
    <col min="1" max="1" width="4.26953125" style="22" customWidth="1"/>
    <col min="2" max="2" width="98.453125" style="22" customWidth="1"/>
    <col min="3" max="5" width="22.453125" style="22" customWidth="1"/>
    <col min="6" max="6" width="4.26953125" style="22" customWidth="1"/>
    <col min="7" max="16384" width="9.1796875" style="22"/>
  </cols>
  <sheetData>
    <row r="1" spans="2:6" ht="18.75" customHeight="1" x14ac:dyDescent="0.35">
      <c r="B1" s="21" t="s">
        <v>0</v>
      </c>
      <c r="C1" s="21"/>
      <c r="D1" s="21"/>
      <c r="E1" s="21"/>
    </row>
    <row r="2" spans="2:6" ht="15" customHeight="1" x14ac:dyDescent="0.45">
      <c r="B2" s="389"/>
      <c r="C2" s="23"/>
      <c r="D2" s="23"/>
      <c r="E2" s="23"/>
    </row>
    <row r="3" spans="2:6" ht="18.75" customHeight="1" x14ac:dyDescent="0.35">
      <c r="B3" s="21" t="s">
        <v>1</v>
      </c>
      <c r="C3" s="419"/>
      <c r="D3" s="419"/>
      <c r="E3" s="419"/>
    </row>
    <row r="4" spans="2:6" ht="18.75" customHeight="1" x14ac:dyDescent="0.35">
      <c r="B4" s="24" t="s">
        <v>2</v>
      </c>
      <c r="C4" s="420"/>
      <c r="D4" s="420"/>
      <c r="E4" s="420"/>
    </row>
    <row r="5" spans="2:6" ht="15" customHeight="1" x14ac:dyDescent="0.35">
      <c r="B5" s="25"/>
      <c r="C5" s="421"/>
      <c r="D5" s="421"/>
      <c r="E5" s="421"/>
    </row>
    <row r="6" spans="2:6" ht="15" customHeight="1" x14ac:dyDescent="0.35">
      <c r="B6" s="21" t="s">
        <v>3</v>
      </c>
      <c r="C6" s="421"/>
      <c r="D6" s="421"/>
      <c r="E6" s="421"/>
    </row>
    <row r="7" spans="2:6" ht="18.75" customHeight="1" x14ac:dyDescent="0.35">
      <c r="B7" s="26" t="s">
        <v>4</v>
      </c>
      <c r="C7" s="21"/>
      <c r="D7" s="21"/>
      <c r="E7" s="21"/>
    </row>
    <row r="8" spans="2:6" ht="15" customHeight="1" x14ac:dyDescent="0.35"/>
    <row r="9" spans="2:6" ht="15.5" x14ac:dyDescent="0.35">
      <c r="B9" s="467" t="s">
        <v>162</v>
      </c>
      <c r="C9" s="468" t="str">
        <f>IF('Project Info'!E22:E22="","",'Project Info'!E22:E22)</f>
        <v/>
      </c>
      <c r="D9" s="469"/>
      <c r="E9" s="470"/>
    </row>
    <row r="10" spans="2:6" ht="15" customHeight="1" x14ac:dyDescent="0.35"/>
    <row r="11" spans="2:6" ht="18.5" x14ac:dyDescent="0.35">
      <c r="B11" s="471" t="s">
        <v>175</v>
      </c>
      <c r="C11" s="472"/>
      <c r="D11" s="472"/>
      <c r="E11" s="473"/>
    </row>
    <row r="12" spans="2:6" ht="15.5" x14ac:dyDescent="0.35">
      <c r="B12" s="429"/>
      <c r="C12" s="474"/>
      <c r="D12" s="474"/>
      <c r="E12" s="475" t="s">
        <v>176</v>
      </c>
    </row>
    <row r="13" spans="2:6" ht="19.5" customHeight="1" x14ac:dyDescent="0.35">
      <c r="B13" s="476" t="s">
        <v>177</v>
      </c>
      <c r="C13" s="477" t="str">
        <f>IFERROR(C24*'Project Info'!$E$30/SUM('Project Info'!$E$30:$E$31),"")</f>
        <v/>
      </c>
      <c r="D13" s="478"/>
      <c r="E13" s="479"/>
      <c r="F13" s="50"/>
    </row>
    <row r="14" spans="2:6" ht="19.5" customHeight="1" x14ac:dyDescent="0.35">
      <c r="B14" s="480" t="s">
        <v>178</v>
      </c>
      <c r="C14" s="481" t="str">
        <f>IFERROR(C25*'Project Info'!$E$30/SUM('Project Info'!$E$30:$E$31),"")</f>
        <v/>
      </c>
      <c r="D14" s="482"/>
      <c r="E14" s="483"/>
      <c r="F14" s="50"/>
    </row>
    <row r="15" spans="2:6" ht="19.5" customHeight="1" x14ac:dyDescent="0.35">
      <c r="B15" s="480" t="s">
        <v>179</v>
      </c>
      <c r="C15" s="481" t="str">
        <f>IFERROR(C26*'Project Info'!$E$30/SUM('Project Info'!$E$30:$E$31),"")</f>
        <v/>
      </c>
      <c r="D15" s="482"/>
      <c r="E15" s="483"/>
      <c r="F15" s="50"/>
    </row>
    <row r="16" spans="2:6" ht="19.5" customHeight="1" x14ac:dyDescent="0.35">
      <c r="B16" s="480" t="s">
        <v>180</v>
      </c>
      <c r="C16" s="481" t="str">
        <f>IFERROR(C27*'Project Info'!$E$30/SUM('Project Info'!$E$30:$E$31),"")</f>
        <v/>
      </c>
      <c r="D16" s="482"/>
      <c r="E16" s="483"/>
      <c r="F16" s="50"/>
    </row>
    <row r="17" spans="2:19" ht="19.5" customHeight="1" x14ac:dyDescent="0.35">
      <c r="B17" s="480" t="s">
        <v>181</v>
      </c>
      <c r="C17" s="481" t="str">
        <f>IFERROR(C28*'Project Info'!$E$30/SUM('Project Info'!$E$30:$E$31),"")</f>
        <v/>
      </c>
      <c r="D17" s="482"/>
      <c r="E17" s="483"/>
      <c r="F17" s="50"/>
    </row>
    <row r="18" spans="2:19" ht="15.5" x14ac:dyDescent="0.35">
      <c r="B18" s="484" t="s">
        <v>182</v>
      </c>
      <c r="C18" s="485" t="s">
        <v>183</v>
      </c>
      <c r="D18" s="485" t="s">
        <v>184</v>
      </c>
      <c r="E18" s="485" t="s">
        <v>185</v>
      </c>
      <c r="F18" s="486"/>
    </row>
    <row r="19" spans="2:19" ht="19.5" customHeight="1" x14ac:dyDescent="0.35">
      <c r="B19" s="487" t="s">
        <v>186</v>
      </c>
      <c r="C19" s="488" t="str">
        <f>IFERROR(C30*'Project Info'!$E$30/SUM('Project Info'!$E$30:$E$31),"")</f>
        <v/>
      </c>
      <c r="D19" s="488" t="str">
        <f>IFERROR(D30*'Project Info'!$E$30/SUM('Project Info'!$E$30:$E$31),"")</f>
        <v/>
      </c>
      <c r="E19" s="488" t="str">
        <f>IFERROR(E30*'Project Info'!$E$30/SUM('Project Info'!$E$30:$E$31),"")</f>
        <v/>
      </c>
    </row>
    <row r="20" spans="2:19" ht="19.5" customHeight="1" x14ac:dyDescent="0.35">
      <c r="B20" s="487" t="s">
        <v>187</v>
      </c>
      <c r="C20" s="488" t="str">
        <f>IFERROR(C31*'Project Info'!$E$30/SUM('Project Info'!$E$30:$E$31),"")</f>
        <v/>
      </c>
      <c r="D20" s="488" t="str">
        <f>IFERROR(D31*'Project Info'!$E$30/SUM('Project Info'!$E$30:$E$31),"")</f>
        <v/>
      </c>
      <c r="E20" s="488" t="str">
        <f>IFERROR(E31*'Project Info'!$E$30/SUM('Project Info'!$E$30:$E$31),"")</f>
        <v/>
      </c>
    </row>
    <row r="21" spans="2:19" ht="17.5" x14ac:dyDescent="0.35">
      <c r="B21" s="487" t="s">
        <v>188</v>
      </c>
      <c r="C21" s="488" t="str">
        <f>IFERROR(C32*'Project Info'!$E$30/SUM('Project Info'!$E$30:$E$31),"")</f>
        <v/>
      </c>
      <c r="D21" s="488" t="str">
        <f>IFERROR(D32*'Project Info'!$E$30/SUM('Project Info'!$E$30:$E$31),"")</f>
        <v/>
      </c>
      <c r="E21" s="488" t="str">
        <f>IFERROR(E32*'Project Info'!$E$30/SUM('Project Info'!$E$30:$E$31),"")</f>
        <v/>
      </c>
      <c r="F21" s="50"/>
      <c r="G21" s="50"/>
      <c r="H21" s="50"/>
      <c r="I21" s="50"/>
      <c r="J21" s="50"/>
      <c r="K21" s="50"/>
      <c r="L21" s="50"/>
      <c r="M21" s="50"/>
      <c r="N21" s="50"/>
      <c r="O21" s="50"/>
      <c r="P21" s="50"/>
      <c r="Q21" s="51"/>
      <c r="R21" s="51"/>
      <c r="S21" s="50"/>
    </row>
    <row r="22" spans="2:19" ht="17.5" x14ac:dyDescent="0.35">
      <c r="B22" s="489" t="s">
        <v>189</v>
      </c>
      <c r="C22" s="490" t="str">
        <f>IFERROR(C33*'Project Info'!$E$30/SUM('Project Info'!$E$30:$E$31),"")</f>
        <v/>
      </c>
      <c r="D22" s="490" t="str">
        <f>IFERROR(D33*'Project Info'!$E$30/SUM('Project Info'!$E$30:$E$31),"")</f>
        <v/>
      </c>
      <c r="E22" s="490" t="str">
        <f>IFERROR(E33*'Project Info'!$E$30/SUM('Project Info'!$E$30:$E$31),"")</f>
        <v/>
      </c>
      <c r="F22" s="50"/>
      <c r="G22" s="50"/>
      <c r="H22" s="50"/>
      <c r="I22" s="50"/>
      <c r="J22" s="50"/>
      <c r="K22" s="50"/>
      <c r="L22" s="50"/>
      <c r="M22" s="50"/>
      <c r="N22" s="50"/>
      <c r="O22" s="50"/>
      <c r="P22" s="50"/>
      <c r="Q22" s="51"/>
      <c r="R22" s="51"/>
      <c r="S22" s="50"/>
    </row>
    <row r="23" spans="2:19" ht="15.5" x14ac:dyDescent="0.35">
      <c r="B23" s="491"/>
      <c r="C23" s="492"/>
      <c r="D23" s="492"/>
      <c r="E23" s="493" t="s">
        <v>190</v>
      </c>
      <c r="F23" s="50"/>
    </row>
    <row r="24" spans="2:19" ht="19.5" customHeight="1" x14ac:dyDescent="0.35">
      <c r="B24" s="476" t="s">
        <v>177</v>
      </c>
      <c r="C24" s="477" t="str">
        <f>IF('Calculations &lt;HIDE&gt;'!C56=0,"",IFERROR('Calculations &lt;HIDE&gt;'!C56,""))</f>
        <v/>
      </c>
      <c r="D24" s="478"/>
      <c r="E24" s="479"/>
      <c r="F24" s="50"/>
    </row>
    <row r="25" spans="2:19" ht="19.5" customHeight="1" x14ac:dyDescent="0.35">
      <c r="B25" s="480" t="s">
        <v>178</v>
      </c>
      <c r="C25" s="481" t="str">
        <f>IF('Calculations &lt;HIDE&gt;'!C57=0,"",IFERROR('Calculations &lt;HIDE&gt;'!C57,""))</f>
        <v/>
      </c>
      <c r="D25" s="482"/>
      <c r="E25" s="483"/>
      <c r="F25" s="50"/>
    </row>
    <row r="26" spans="2:19" ht="19.5" customHeight="1" x14ac:dyDescent="0.35">
      <c r="B26" s="480" t="s">
        <v>179</v>
      </c>
      <c r="C26" s="481" t="str">
        <f>IF('Calculations &lt;HIDE&gt;'!C58=0,"",IFERROR('Calculations &lt;HIDE&gt;'!C58,""))</f>
        <v/>
      </c>
      <c r="D26" s="482"/>
      <c r="E26" s="483"/>
      <c r="F26" s="50"/>
    </row>
    <row r="27" spans="2:19" ht="19.5" customHeight="1" x14ac:dyDescent="0.35">
      <c r="B27" s="480" t="s">
        <v>180</v>
      </c>
      <c r="C27" s="481" t="str">
        <f>IF('Calculations &lt;HIDE&gt;'!C59=0,"",IFERROR('Calculations &lt;HIDE&gt;'!C59,""))</f>
        <v/>
      </c>
      <c r="D27" s="482"/>
      <c r="E27" s="483"/>
      <c r="F27" s="50"/>
    </row>
    <row r="28" spans="2:19" ht="19.5" customHeight="1" x14ac:dyDescent="0.35">
      <c r="B28" s="480" t="s">
        <v>181</v>
      </c>
      <c r="C28" s="481" t="str">
        <f>IF('Calculations &lt;HIDE&gt;'!C60=0,"",IFERROR('Calculations &lt;HIDE&gt;'!C60,""))</f>
        <v/>
      </c>
      <c r="D28" s="482"/>
      <c r="E28" s="483"/>
      <c r="F28" s="50"/>
    </row>
    <row r="29" spans="2:19" ht="15.5" x14ac:dyDescent="0.35">
      <c r="B29" s="484" t="s">
        <v>182</v>
      </c>
      <c r="C29" s="485" t="s">
        <v>183</v>
      </c>
      <c r="D29" s="485" t="s">
        <v>184</v>
      </c>
      <c r="E29" s="485" t="s">
        <v>185</v>
      </c>
      <c r="F29" s="50"/>
    </row>
    <row r="30" spans="2:19" ht="19.5" customHeight="1" x14ac:dyDescent="0.35">
      <c r="B30" s="487" t="s">
        <v>186</v>
      </c>
      <c r="C30" s="488" t="str">
        <f>IF('Calculations &lt;HIDE&gt;'!C51=0,"",IFERROR('Calculations &lt;HIDE&gt;'!C51,""))</f>
        <v/>
      </c>
      <c r="D30" s="488" t="str">
        <f>IF('Calculations &lt;HIDE&gt;'!D51=0,"",IFERROR('Calculations &lt;HIDE&gt;'!D51,""))</f>
        <v/>
      </c>
      <c r="E30" s="488" t="str">
        <f>IF('Calculations &lt;HIDE&gt;'!E51=0,"",IFERROR('Calculations &lt;HIDE&gt;'!E51,""))</f>
        <v/>
      </c>
      <c r="F30" s="50"/>
    </row>
    <row r="31" spans="2:19" ht="19.5" customHeight="1" x14ac:dyDescent="0.35">
      <c r="B31" s="487" t="s">
        <v>187</v>
      </c>
      <c r="C31" s="488" t="str">
        <f>IF('Calculations &lt;HIDE&gt;'!C50=0,"",IFERROR('Calculations &lt;HIDE&gt;'!C50,""))</f>
        <v/>
      </c>
      <c r="D31" s="488" t="str">
        <f>IF('Calculations &lt;HIDE&gt;'!D50=0,"",IFERROR('Calculations &lt;HIDE&gt;'!D50,""))</f>
        <v/>
      </c>
      <c r="E31" s="488" t="str">
        <f>IF('Calculations &lt;HIDE&gt;'!E50=0,"",IFERROR('Calculations &lt;HIDE&gt;'!E50,""))</f>
        <v/>
      </c>
      <c r="F31" s="50"/>
    </row>
    <row r="32" spans="2:19" ht="19.5" customHeight="1" x14ac:dyDescent="0.35">
      <c r="B32" s="487" t="s">
        <v>188</v>
      </c>
      <c r="C32" s="488" t="str">
        <f>IF('Calculations &lt;HIDE&gt;'!C52=0,"",IFERROR('Calculations &lt;HIDE&gt;'!C52,""))</f>
        <v/>
      </c>
      <c r="D32" s="488" t="str">
        <f>IF('Calculations &lt;HIDE&gt;'!D52=0,"",IFERROR('Calculations &lt;HIDE&gt;'!D52,""))</f>
        <v/>
      </c>
      <c r="E32" s="488" t="str">
        <f>IF('Calculations &lt;HIDE&gt;'!E52=0,"",IFERROR('Calculations &lt;HIDE&gt;'!E52,""))</f>
        <v/>
      </c>
      <c r="F32" s="50"/>
    </row>
    <row r="33" spans="2:6" ht="19.5" customHeight="1" x14ac:dyDescent="0.35">
      <c r="B33" s="487" t="s">
        <v>189</v>
      </c>
      <c r="C33" s="488" t="str">
        <f>IF('Calculations &lt;HIDE&gt;'!C53=0,"",IFERROR('Calculations &lt;HIDE&gt;'!C53,""))</f>
        <v/>
      </c>
      <c r="D33" s="488" t="str">
        <f>IF('Calculations &lt;HIDE&gt;'!D53=0,"",IFERROR('Calculations &lt;HIDE&gt;'!D53,""))</f>
        <v/>
      </c>
      <c r="E33" s="488" t="str">
        <f>IF('Calculations &lt;HIDE&gt;'!E53=0,"",IFERROR('Calculations &lt;HIDE&gt;'!E53,""))</f>
        <v/>
      </c>
      <c r="F33" s="50"/>
    </row>
    <row r="34" spans="2:6" ht="15" customHeight="1" x14ac:dyDescent="0.35">
      <c r="B34" s="67"/>
      <c r="C34" s="67"/>
      <c r="D34" s="67"/>
      <c r="E34" s="50"/>
      <c r="F34" s="50"/>
    </row>
    <row r="35" spans="2:6" ht="15" customHeight="1" x14ac:dyDescent="0.35">
      <c r="B35" s="20"/>
      <c r="C35" s="20"/>
      <c r="D35" s="20"/>
      <c r="E35" s="20"/>
      <c r="F35" s="50"/>
    </row>
    <row r="36" spans="2:6" ht="15" customHeight="1" x14ac:dyDescent="0.35">
      <c r="B36" s="20"/>
      <c r="C36" s="20"/>
      <c r="D36" s="20"/>
      <c r="E36" s="20"/>
      <c r="F36" s="50"/>
    </row>
    <row r="37" spans="2:6" ht="15" customHeight="1" x14ac:dyDescent="0.35">
      <c r="B37" s="20"/>
      <c r="C37" s="20"/>
      <c r="D37" s="20"/>
      <c r="E37" s="20"/>
      <c r="F37" s="50"/>
    </row>
    <row r="38" spans="2:6" ht="15" customHeight="1" x14ac:dyDescent="0.35">
      <c r="F38" s="50"/>
    </row>
    <row r="39" spans="2:6" ht="15" customHeight="1" x14ac:dyDescent="0.35">
      <c r="F39" s="50"/>
    </row>
    <row r="40" spans="2:6" ht="15" customHeight="1" x14ac:dyDescent="0.35">
      <c r="F40" s="50"/>
    </row>
    <row r="41" spans="2:6" ht="15" customHeight="1" x14ac:dyDescent="0.35">
      <c r="F41" s="50"/>
    </row>
    <row r="42" spans="2:6" ht="15" customHeight="1" x14ac:dyDescent="0.35">
      <c r="F42" s="50"/>
    </row>
    <row r="43" spans="2:6" ht="15" customHeight="1" x14ac:dyDescent="0.35">
      <c r="F43" s="50"/>
    </row>
    <row r="44" spans="2:6" ht="15" customHeight="1" x14ac:dyDescent="0.35">
      <c r="F44" s="50"/>
    </row>
    <row r="45" spans="2:6" ht="15" customHeight="1" x14ac:dyDescent="0.35">
      <c r="F45" s="50"/>
    </row>
    <row r="46" spans="2:6" ht="15" customHeight="1" x14ac:dyDescent="0.35">
      <c r="F46" s="50"/>
    </row>
    <row r="47" spans="2:6" ht="15" customHeight="1" x14ac:dyDescent="0.35">
      <c r="F47" s="50"/>
    </row>
    <row r="48" spans="2:6" ht="15" customHeight="1" x14ac:dyDescent="0.35">
      <c r="F48" s="50"/>
    </row>
    <row r="49" spans="6:6" ht="15" customHeight="1" x14ac:dyDescent="0.35">
      <c r="F49" s="50"/>
    </row>
    <row r="50" spans="6:6" ht="15" customHeight="1" x14ac:dyDescent="0.35">
      <c r="F50" s="50"/>
    </row>
    <row r="51" spans="6:6" ht="15" customHeight="1" x14ac:dyDescent="0.35">
      <c r="F51" s="50"/>
    </row>
    <row r="52" spans="6:6" ht="15" customHeight="1" x14ac:dyDescent="0.35">
      <c r="F52" s="50"/>
    </row>
    <row r="53" spans="6:6" ht="15" customHeight="1" x14ac:dyDescent="0.35">
      <c r="F53" s="50"/>
    </row>
    <row r="54" spans="6:6" ht="15" customHeight="1" x14ac:dyDescent="0.35">
      <c r="F54" s="50"/>
    </row>
    <row r="55" spans="6:6" ht="15.5" x14ac:dyDescent="0.35">
      <c r="F55" s="50"/>
    </row>
    <row r="56" spans="6:6" ht="15.5" x14ac:dyDescent="0.35">
      <c r="F56" s="50"/>
    </row>
    <row r="57" spans="6:6" ht="15.5" x14ac:dyDescent="0.35">
      <c r="F57" s="50"/>
    </row>
    <row r="58" spans="6:6" ht="15.5" x14ac:dyDescent="0.35">
      <c r="F58" s="50"/>
    </row>
    <row r="59" spans="6:6" ht="15.5" x14ac:dyDescent="0.35">
      <c r="F59" s="50"/>
    </row>
    <row r="60" spans="6:6" ht="15.5" x14ac:dyDescent="0.35">
      <c r="F60" s="50"/>
    </row>
    <row r="61" spans="6:6" ht="15.5" x14ac:dyDescent="0.35">
      <c r="F61" s="50"/>
    </row>
    <row r="62" spans="6:6" ht="15.5" x14ac:dyDescent="0.35">
      <c r="F62" s="50"/>
    </row>
    <row r="63" spans="6:6" ht="15.5" x14ac:dyDescent="0.35">
      <c r="F63" s="50"/>
    </row>
    <row r="64" spans="6:6" ht="15.5" x14ac:dyDescent="0.35">
      <c r="F64" s="50"/>
    </row>
    <row r="65" spans="6:6" ht="15.5" x14ac:dyDescent="0.35">
      <c r="F65" s="50"/>
    </row>
    <row r="66" spans="6:6" ht="15.5" x14ac:dyDescent="0.35">
      <c r="F66" s="50"/>
    </row>
    <row r="67" spans="6:6" ht="15.5" x14ac:dyDescent="0.35">
      <c r="F67" s="50"/>
    </row>
    <row r="68" spans="6:6" ht="15.5" x14ac:dyDescent="0.35">
      <c r="F68" s="50"/>
    </row>
    <row r="69" spans="6:6" ht="15.5" x14ac:dyDescent="0.35">
      <c r="F69" s="50"/>
    </row>
    <row r="70" spans="6:6" ht="15.5" x14ac:dyDescent="0.35">
      <c r="F70" s="50"/>
    </row>
    <row r="71" spans="6:6" ht="15.5" x14ac:dyDescent="0.35">
      <c r="F71" s="50"/>
    </row>
    <row r="72" spans="6:6" ht="15.5" x14ac:dyDescent="0.35">
      <c r="F72" s="50"/>
    </row>
    <row r="73" spans="6:6" ht="15.5" x14ac:dyDescent="0.35">
      <c r="F73" s="50"/>
    </row>
    <row r="74" spans="6:6" ht="15.5" x14ac:dyDescent="0.35">
      <c r="F74" s="50"/>
    </row>
    <row r="75" spans="6:6" ht="15.5" x14ac:dyDescent="0.35">
      <c r="F75" s="50"/>
    </row>
    <row r="76" spans="6:6" ht="15.5" x14ac:dyDescent="0.35">
      <c r="F76" s="50"/>
    </row>
    <row r="77" spans="6:6" ht="15.5" x14ac:dyDescent="0.35">
      <c r="F77" s="50"/>
    </row>
    <row r="78" spans="6:6" ht="15.5" x14ac:dyDescent="0.35">
      <c r="F78" s="50"/>
    </row>
    <row r="79" spans="6:6" ht="15.5" x14ac:dyDescent="0.35">
      <c r="F79" s="50"/>
    </row>
    <row r="80" spans="6:6" ht="15.5" x14ac:dyDescent="0.35">
      <c r="F80" s="50"/>
    </row>
    <row r="81" spans="6:6" ht="15.5" x14ac:dyDescent="0.35">
      <c r="F81" s="50"/>
    </row>
    <row r="82" spans="6:6" ht="15.5" x14ac:dyDescent="0.35">
      <c r="F82" s="50"/>
    </row>
    <row r="83" spans="6:6" ht="15.5" x14ac:dyDescent="0.35">
      <c r="F83" s="50"/>
    </row>
    <row r="84" spans="6:6" ht="15.5" x14ac:dyDescent="0.35">
      <c r="F84" s="50"/>
    </row>
    <row r="85" spans="6:6" ht="15.5" x14ac:dyDescent="0.35">
      <c r="F85" s="50"/>
    </row>
    <row r="86" spans="6:6" ht="15.5" x14ac:dyDescent="0.35">
      <c r="F86" s="50"/>
    </row>
    <row r="87" spans="6:6" ht="15.5" x14ac:dyDescent="0.35">
      <c r="F87" s="50"/>
    </row>
    <row r="88" spans="6:6" ht="15.5" x14ac:dyDescent="0.35">
      <c r="F88" s="50"/>
    </row>
    <row r="89" spans="6:6" ht="15.5" x14ac:dyDescent="0.35">
      <c r="F89" s="50"/>
    </row>
    <row r="90" spans="6:6" ht="15.5" x14ac:dyDescent="0.35">
      <c r="F90" s="50"/>
    </row>
    <row r="91" spans="6:6" ht="15.5" x14ac:dyDescent="0.35">
      <c r="F91" s="50"/>
    </row>
    <row r="92" spans="6:6" ht="15.5" x14ac:dyDescent="0.35">
      <c r="F92" s="50"/>
    </row>
    <row r="93" spans="6:6" ht="15.5" x14ac:dyDescent="0.35">
      <c r="F93" s="50"/>
    </row>
    <row r="94" spans="6:6" ht="15.5" x14ac:dyDescent="0.35">
      <c r="F94" s="50"/>
    </row>
    <row r="95" spans="6:6" ht="15.5" x14ac:dyDescent="0.35">
      <c r="F95" s="50"/>
    </row>
    <row r="96" spans="6:6" ht="15.5" x14ac:dyDescent="0.35">
      <c r="F96" s="50"/>
    </row>
    <row r="97" spans="6:6" ht="15.5" x14ac:dyDescent="0.35">
      <c r="F97" s="50"/>
    </row>
    <row r="98" spans="6:6" ht="15.5" x14ac:dyDescent="0.35">
      <c r="F98" s="50"/>
    </row>
    <row r="99" spans="6:6" ht="15.5" x14ac:dyDescent="0.35">
      <c r="F99" s="50"/>
    </row>
    <row r="100" spans="6:6" ht="15.5" x14ac:dyDescent="0.35">
      <c r="F100" s="50"/>
    </row>
    <row r="101" spans="6:6" ht="15.5" x14ac:dyDescent="0.35">
      <c r="F101" s="50"/>
    </row>
    <row r="102" spans="6:6" ht="15.5" x14ac:dyDescent="0.35">
      <c r="F102" s="50"/>
    </row>
    <row r="103" spans="6:6" ht="15.5" x14ac:dyDescent="0.35">
      <c r="F103" s="50"/>
    </row>
    <row r="104" spans="6:6" ht="15.5" x14ac:dyDescent="0.35">
      <c r="F104" s="50"/>
    </row>
    <row r="105" spans="6:6" ht="15.5" x14ac:dyDescent="0.35">
      <c r="F105" s="50"/>
    </row>
    <row r="106" spans="6:6" ht="15.5" x14ac:dyDescent="0.35">
      <c r="F106" s="50"/>
    </row>
    <row r="107" spans="6:6" ht="15.5" x14ac:dyDescent="0.35">
      <c r="F107" s="50"/>
    </row>
    <row r="108" spans="6:6" ht="15.5" x14ac:dyDescent="0.35">
      <c r="F108" s="50"/>
    </row>
    <row r="109" spans="6:6" ht="15.5" x14ac:dyDescent="0.35">
      <c r="F109" s="50"/>
    </row>
    <row r="110" spans="6:6" ht="15.5" x14ac:dyDescent="0.35">
      <c r="F110" s="50"/>
    </row>
    <row r="111" spans="6:6" ht="15.5" x14ac:dyDescent="0.35">
      <c r="F111" s="50"/>
    </row>
    <row r="112" spans="6:6" ht="15.5" x14ac:dyDescent="0.35">
      <c r="F112" s="50"/>
    </row>
    <row r="113" spans="6:6" ht="15.5" x14ac:dyDescent="0.35">
      <c r="F113" s="50"/>
    </row>
    <row r="114" spans="6:6" ht="15.5" x14ac:dyDescent="0.35">
      <c r="F114" s="50"/>
    </row>
    <row r="115" spans="6:6" ht="15.5" x14ac:dyDescent="0.35">
      <c r="F115" s="50"/>
    </row>
    <row r="116" spans="6:6" ht="15.5" x14ac:dyDescent="0.35">
      <c r="F116" s="50"/>
    </row>
    <row r="117" spans="6:6" ht="15.5" x14ac:dyDescent="0.35">
      <c r="F117" s="50"/>
    </row>
    <row r="118" spans="6:6" ht="15.5" x14ac:dyDescent="0.35">
      <c r="F118" s="50"/>
    </row>
    <row r="119" spans="6:6" ht="15.5" x14ac:dyDescent="0.35">
      <c r="F119" s="50"/>
    </row>
    <row r="120" spans="6:6" ht="15.5" x14ac:dyDescent="0.35">
      <c r="F120" s="50"/>
    </row>
    <row r="121" spans="6:6" ht="15.5" x14ac:dyDescent="0.35">
      <c r="F121" s="50"/>
    </row>
    <row r="122" spans="6:6" ht="15.5" x14ac:dyDescent="0.35">
      <c r="F122" s="50"/>
    </row>
    <row r="123" spans="6:6" ht="15.5" x14ac:dyDescent="0.35">
      <c r="F123" s="50"/>
    </row>
    <row r="124" spans="6:6" ht="15.5" x14ac:dyDescent="0.35">
      <c r="F124" s="50"/>
    </row>
    <row r="125" spans="6:6" ht="15.5" x14ac:dyDescent="0.35">
      <c r="F125" s="50"/>
    </row>
    <row r="126" spans="6:6" ht="15.5" x14ac:dyDescent="0.35">
      <c r="F126" s="50"/>
    </row>
    <row r="127" spans="6:6" ht="15.5" x14ac:dyDescent="0.35">
      <c r="F127" s="50"/>
    </row>
    <row r="128" spans="6:6" ht="15.5" x14ac:dyDescent="0.35">
      <c r="F128" s="50"/>
    </row>
    <row r="129" spans="6:6" ht="15.5" x14ac:dyDescent="0.35">
      <c r="F129" s="50"/>
    </row>
    <row r="130" spans="6:6" ht="15.5" x14ac:dyDescent="0.35">
      <c r="F130" s="50"/>
    </row>
    <row r="131" spans="6:6" ht="15.5" x14ac:dyDescent="0.35">
      <c r="F131" s="50"/>
    </row>
    <row r="132" spans="6:6" ht="15.5" x14ac:dyDescent="0.35">
      <c r="F132" s="50"/>
    </row>
    <row r="133" spans="6:6" ht="15.5" x14ac:dyDescent="0.35">
      <c r="F133" s="50"/>
    </row>
    <row r="134" spans="6:6" ht="15.5" x14ac:dyDescent="0.35">
      <c r="F134" s="50"/>
    </row>
    <row r="135" spans="6:6" ht="15.5" x14ac:dyDescent="0.35">
      <c r="F135" s="50"/>
    </row>
    <row r="136" spans="6:6" ht="15.5" x14ac:dyDescent="0.35">
      <c r="F136" s="50"/>
    </row>
    <row r="137" spans="6:6" ht="15.5" x14ac:dyDescent="0.35">
      <c r="F137" s="50"/>
    </row>
    <row r="138" spans="6:6" ht="15.5" x14ac:dyDescent="0.35">
      <c r="F138" s="50"/>
    </row>
    <row r="139" spans="6:6" ht="15.5" x14ac:dyDescent="0.35">
      <c r="F139" s="50"/>
    </row>
    <row r="140" spans="6:6" ht="15.5" x14ac:dyDescent="0.35">
      <c r="F140" s="50"/>
    </row>
    <row r="141" spans="6:6" ht="15.5" x14ac:dyDescent="0.35">
      <c r="F141" s="50"/>
    </row>
    <row r="142" spans="6:6" ht="15.5" x14ac:dyDescent="0.35">
      <c r="F142" s="50"/>
    </row>
    <row r="143" spans="6:6" ht="15.5" x14ac:dyDescent="0.35">
      <c r="F143" s="50"/>
    </row>
    <row r="144" spans="6:6" ht="15.5" x14ac:dyDescent="0.35">
      <c r="F144" s="50"/>
    </row>
    <row r="145" spans="6:6" ht="15.5" x14ac:dyDescent="0.35">
      <c r="F145" s="50"/>
    </row>
    <row r="146" spans="6:6" ht="15.5" x14ac:dyDescent="0.35">
      <c r="F146" s="50"/>
    </row>
    <row r="147" spans="6:6" ht="15.5" x14ac:dyDescent="0.35">
      <c r="F147" s="50"/>
    </row>
    <row r="148" spans="6:6" ht="15.5" x14ac:dyDescent="0.35">
      <c r="F148" s="50"/>
    </row>
    <row r="149" spans="6:6" ht="15.5" x14ac:dyDescent="0.35">
      <c r="F149" s="50"/>
    </row>
    <row r="150" spans="6:6" ht="15.5" x14ac:dyDescent="0.35">
      <c r="F150" s="50"/>
    </row>
    <row r="151" spans="6:6" ht="15.5" x14ac:dyDescent="0.35">
      <c r="F151" s="50"/>
    </row>
    <row r="152" spans="6:6" ht="15.5" x14ac:dyDescent="0.35">
      <c r="F152" s="50"/>
    </row>
    <row r="153" spans="6:6" ht="15.5" x14ac:dyDescent="0.35">
      <c r="F153" s="50"/>
    </row>
    <row r="154" spans="6:6" ht="15.5" x14ac:dyDescent="0.35">
      <c r="F154" s="50"/>
    </row>
    <row r="155" spans="6:6" ht="15.5" x14ac:dyDescent="0.35">
      <c r="F155" s="50"/>
    </row>
    <row r="156" spans="6:6" ht="15.5" x14ac:dyDescent="0.35">
      <c r="F156" s="50"/>
    </row>
    <row r="157" spans="6:6" ht="15.5" x14ac:dyDescent="0.35">
      <c r="F157" s="50"/>
    </row>
    <row r="158" spans="6:6" ht="15.5" x14ac:dyDescent="0.35">
      <c r="F158" s="50"/>
    </row>
    <row r="159" spans="6:6" ht="15.5" x14ac:dyDescent="0.35">
      <c r="F159" s="50"/>
    </row>
  </sheetData>
  <pageMargins left="0.7" right="0.7" top="0.98479166666666662" bottom="0.75" header="0.3" footer="0.3"/>
  <pageSetup scale="71" fitToHeight="0" orientation="landscape" r:id="rId1"/>
  <headerFooter>
    <oddHeader>&amp;C&amp;G</oddHeader>
    <oddFooter>&amp;L&amp;"Avenir LT Std 35 Light,Regular"&amp;12&amp;K000000FINAL November 24, 2020&amp;C&amp;"Avenir LT Std 35 Light,Regular"&amp;12Page &amp;P of &amp;N&amp;R&amp;"Avenir LT Std 35 Light,Regular"&amp;12&amp;K000000&amp;A</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66"/>
  </sheetPr>
  <dimension ref="A1:AC202"/>
  <sheetViews>
    <sheetView showGridLines="0" zoomScaleNormal="100" workbookViewId="0"/>
  </sheetViews>
  <sheetFormatPr defaultColWidth="9.1796875" defaultRowHeight="14.5" x14ac:dyDescent="0.35"/>
  <cols>
    <col min="1" max="1" width="2.81640625" style="22" customWidth="1"/>
    <col min="2" max="3" width="33.26953125" style="22" customWidth="1"/>
    <col min="4" max="4" width="1.7265625" style="22" customWidth="1"/>
    <col min="5" max="6" width="33.26953125" style="22" customWidth="1"/>
    <col min="7" max="7" width="1.7265625" style="22" customWidth="1"/>
    <col min="8" max="9" width="33.26953125" style="22" customWidth="1"/>
    <col min="10" max="10" width="34.54296875" style="22" bestFit="1" customWidth="1"/>
    <col min="11" max="11" width="19.453125" style="22" customWidth="1"/>
    <col min="12" max="12" width="16.81640625" style="22" customWidth="1"/>
    <col min="13" max="13" width="14.1796875" style="22" customWidth="1"/>
    <col min="14" max="14" width="31.7265625" style="22" customWidth="1"/>
    <col min="15" max="16384" width="9.1796875" style="22"/>
  </cols>
  <sheetData>
    <row r="1" spans="1:7" ht="18.75" customHeight="1" x14ac:dyDescent="0.45">
      <c r="A1" s="418"/>
      <c r="B1" s="21" t="s">
        <v>0</v>
      </c>
      <c r="C1" s="21"/>
      <c r="D1" s="21"/>
      <c r="E1" s="21"/>
      <c r="F1" s="21"/>
      <c r="G1" s="21"/>
    </row>
    <row r="2" spans="1:7" ht="15" customHeight="1" x14ac:dyDescent="0.45">
      <c r="A2" s="418"/>
      <c r="B2" s="389"/>
      <c r="C2" s="389"/>
      <c r="D2" s="389"/>
      <c r="E2" s="389"/>
      <c r="F2" s="23"/>
      <c r="G2" s="23"/>
    </row>
    <row r="3" spans="1:7" ht="18.75" customHeight="1" x14ac:dyDescent="0.45">
      <c r="A3" s="418"/>
      <c r="B3" s="21" t="s">
        <v>1</v>
      </c>
      <c r="C3" s="21"/>
      <c r="D3" s="21"/>
      <c r="E3" s="21"/>
      <c r="F3" s="419"/>
      <c r="G3" s="419"/>
    </row>
    <row r="4" spans="1:7" ht="18.75" customHeight="1" x14ac:dyDescent="0.45">
      <c r="A4" s="418"/>
      <c r="B4" s="24" t="s">
        <v>2</v>
      </c>
      <c r="C4" s="24"/>
      <c r="D4" s="24"/>
      <c r="E4" s="24"/>
      <c r="F4" s="420"/>
      <c r="G4" s="420"/>
    </row>
    <row r="5" spans="1:7" ht="15" customHeight="1" x14ac:dyDescent="0.45">
      <c r="A5" s="418"/>
      <c r="B5" s="25"/>
      <c r="C5" s="25"/>
      <c r="D5" s="25"/>
      <c r="E5" s="25"/>
      <c r="F5" s="421"/>
      <c r="G5" s="421"/>
    </row>
    <row r="6" spans="1:7" ht="15" customHeight="1" x14ac:dyDescent="0.45">
      <c r="A6" s="418"/>
      <c r="B6" s="21" t="s">
        <v>3</v>
      </c>
      <c r="C6" s="25"/>
      <c r="D6" s="25"/>
      <c r="E6" s="25"/>
      <c r="F6" s="421"/>
      <c r="G6" s="421"/>
    </row>
    <row r="7" spans="1:7" ht="18.75" customHeight="1" x14ac:dyDescent="0.45">
      <c r="A7" s="418"/>
      <c r="B7" s="26" t="s">
        <v>4</v>
      </c>
      <c r="C7" s="21"/>
      <c r="D7" s="21"/>
      <c r="E7" s="21"/>
      <c r="F7" s="21"/>
      <c r="G7" s="21"/>
    </row>
    <row r="8" spans="1:7" ht="15" customHeight="1" x14ac:dyDescent="0.35"/>
    <row r="9" spans="1:7" ht="15" customHeight="1" x14ac:dyDescent="0.35">
      <c r="B9" s="28"/>
      <c r="C9" s="28"/>
      <c r="D9" s="28"/>
      <c r="E9" s="28"/>
      <c r="F9" s="28"/>
      <c r="G9" s="28"/>
    </row>
    <row r="10" spans="1:7" ht="18.5" x14ac:dyDescent="0.45">
      <c r="B10" s="422" t="s">
        <v>191</v>
      </c>
      <c r="C10" s="423"/>
      <c r="D10" s="423"/>
      <c r="E10" s="423"/>
      <c r="F10" s="423"/>
      <c r="G10" s="424"/>
    </row>
    <row r="11" spans="1:7" ht="15" customHeight="1" x14ac:dyDescent="0.35">
      <c r="B11" s="425" t="s">
        <v>192</v>
      </c>
      <c r="C11" s="426" t="s">
        <v>193</v>
      </c>
      <c r="D11" s="427"/>
      <c r="E11" s="427"/>
      <c r="F11" s="427"/>
      <c r="G11" s="428"/>
    </row>
    <row r="12" spans="1:7" ht="15" customHeight="1" x14ac:dyDescent="0.35">
      <c r="B12" s="429" t="s">
        <v>194</v>
      </c>
      <c r="C12" s="430" t="s">
        <v>195</v>
      </c>
      <c r="D12" s="431"/>
      <c r="E12" s="431"/>
      <c r="F12" s="431"/>
      <c r="G12" s="432"/>
    </row>
    <row r="13" spans="1:7" ht="15" customHeight="1" x14ac:dyDescent="0.35">
      <c r="B13" s="429" t="s">
        <v>196</v>
      </c>
      <c r="C13" s="430" t="s">
        <v>197</v>
      </c>
      <c r="D13" s="431"/>
      <c r="E13" s="431"/>
      <c r="F13" s="431"/>
      <c r="G13" s="432"/>
    </row>
    <row r="14" spans="1:7" ht="15" customHeight="1" x14ac:dyDescent="0.35">
      <c r="B14" s="28"/>
      <c r="C14" s="28"/>
      <c r="D14" s="28"/>
      <c r="E14" s="28"/>
      <c r="F14" s="28"/>
      <c r="G14" s="28"/>
    </row>
    <row r="15" spans="1:7" ht="18.5" x14ac:dyDescent="0.45">
      <c r="B15" s="422" t="s">
        <v>198</v>
      </c>
      <c r="C15" s="433"/>
      <c r="D15" s="433"/>
      <c r="E15" s="434"/>
      <c r="F15" s="28"/>
      <c r="G15" s="28"/>
    </row>
    <row r="16" spans="1:7" ht="15" customHeight="1" x14ac:dyDescent="0.35">
      <c r="B16" s="435" t="s">
        <v>199</v>
      </c>
      <c r="C16" s="189">
        <v>293.07</v>
      </c>
      <c r="D16" s="436" t="s">
        <v>200</v>
      </c>
      <c r="E16" s="297"/>
      <c r="F16" s="28"/>
      <c r="G16" s="28"/>
    </row>
    <row r="17" spans="2:9" ht="15" customHeight="1" x14ac:dyDescent="0.35">
      <c r="B17" s="435" t="s">
        <v>201</v>
      </c>
      <c r="C17" s="437">
        <f>C18*C20</f>
        <v>2204.6226218488</v>
      </c>
      <c r="D17" s="436" t="s">
        <v>202</v>
      </c>
      <c r="E17" s="297"/>
      <c r="F17" s="28"/>
      <c r="G17" s="28"/>
    </row>
    <row r="18" spans="2:9" ht="15" customHeight="1" x14ac:dyDescent="0.35">
      <c r="B18" s="435" t="s">
        <v>203</v>
      </c>
      <c r="C18" s="437">
        <v>1000000</v>
      </c>
      <c r="D18" s="436" t="s">
        <v>204</v>
      </c>
      <c r="E18" s="297"/>
      <c r="F18" s="28"/>
      <c r="G18" s="28"/>
    </row>
    <row r="19" spans="2:9" ht="15" customHeight="1" x14ac:dyDescent="0.35">
      <c r="B19" s="435" t="s">
        <v>205</v>
      </c>
      <c r="C19" s="438">
        <f>1/C20</f>
        <v>453.59236999999501</v>
      </c>
      <c r="D19" s="436" t="s">
        <v>204</v>
      </c>
      <c r="E19" s="297"/>
      <c r="F19" s="28"/>
      <c r="G19" s="28"/>
    </row>
    <row r="20" spans="2:9" ht="15" customHeight="1" x14ac:dyDescent="0.35">
      <c r="B20" s="435" t="s">
        <v>206</v>
      </c>
      <c r="C20" s="439">
        <v>2.2046226218488001E-3</v>
      </c>
      <c r="D20" s="436" t="s">
        <v>202</v>
      </c>
      <c r="E20" s="297"/>
      <c r="F20" s="28"/>
      <c r="G20" s="28"/>
    </row>
    <row r="21" spans="2:9" ht="15" customHeight="1" x14ac:dyDescent="0.35">
      <c r="B21" s="28"/>
      <c r="C21" s="28"/>
      <c r="D21" s="28"/>
      <c r="E21" s="28"/>
      <c r="F21" s="28"/>
      <c r="G21" s="28"/>
    </row>
    <row r="22" spans="2:9" ht="18" x14ac:dyDescent="0.4">
      <c r="B22" s="422" t="s">
        <v>207</v>
      </c>
      <c r="C22" s="433"/>
      <c r="D22" s="433"/>
      <c r="E22" s="433"/>
      <c r="F22" s="433"/>
      <c r="G22" s="433"/>
      <c r="H22" s="433"/>
      <c r="I22" s="434"/>
    </row>
    <row r="23" spans="2:9" ht="18" x14ac:dyDescent="0.4">
      <c r="B23" s="440" t="s">
        <v>208</v>
      </c>
      <c r="C23" s="441"/>
      <c r="D23" s="442"/>
      <c r="E23" s="440" t="s">
        <v>209</v>
      </c>
      <c r="F23" s="441"/>
      <c r="G23" s="443"/>
      <c r="H23" s="440" t="s">
        <v>210</v>
      </c>
      <c r="I23" s="441"/>
    </row>
    <row r="24" spans="2:9" ht="31" x14ac:dyDescent="0.35">
      <c r="B24" s="444" t="s">
        <v>211</v>
      </c>
      <c r="C24" s="445"/>
      <c r="D24" s="446"/>
      <c r="E24" s="444" t="s">
        <v>94</v>
      </c>
      <c r="F24" s="445"/>
      <c r="G24" s="447"/>
      <c r="H24" s="444" t="s">
        <v>208</v>
      </c>
      <c r="I24" s="445"/>
    </row>
    <row r="25" spans="2:9" ht="31" x14ac:dyDescent="0.35">
      <c r="B25" s="444" t="s">
        <v>212</v>
      </c>
      <c r="C25" s="445"/>
      <c r="D25" s="446"/>
      <c r="E25" s="444" t="s">
        <v>213</v>
      </c>
      <c r="F25" s="448"/>
      <c r="G25" s="447"/>
      <c r="H25" s="444" t="s">
        <v>209</v>
      </c>
      <c r="I25" s="445"/>
    </row>
    <row r="26" spans="2:9" ht="30" customHeight="1" x14ac:dyDescent="0.35">
      <c r="B26" s="444" t="s">
        <v>214</v>
      </c>
      <c r="C26" s="448"/>
      <c r="D26" s="449"/>
      <c r="E26" s="450" t="s">
        <v>209</v>
      </c>
      <c r="F26" s="451" t="str">
        <f>IFERROR(F24*0.7457/F25,"")</f>
        <v/>
      </c>
      <c r="G26" s="447"/>
      <c r="H26" s="450" t="s">
        <v>210</v>
      </c>
      <c r="I26" s="452" t="str">
        <f>IFERROR(I24/I25,"")</f>
        <v/>
      </c>
    </row>
    <row r="27" spans="2:9" ht="30" customHeight="1" x14ac:dyDescent="0.35">
      <c r="B27" s="450" t="s">
        <v>208</v>
      </c>
      <c r="C27" s="453" t="str">
        <f>IF(C24*C25*C26*SQRT(3)/1000=0, "", C24*C25*C26*SQRT(3)/1000)</f>
        <v/>
      </c>
      <c r="D27" s="454"/>
      <c r="E27" s="455"/>
      <c r="F27" s="456"/>
      <c r="G27" s="457"/>
      <c r="H27" s="455"/>
      <c r="I27" s="458"/>
    </row>
    <row r="28" spans="2:9" ht="15.75" customHeight="1" x14ac:dyDescent="0.35">
      <c r="D28" s="459"/>
      <c r="F28" s="460"/>
      <c r="G28" s="460"/>
    </row>
    <row r="29" spans="2:9" ht="15.75" customHeight="1" x14ac:dyDescent="0.35">
      <c r="D29" s="461"/>
      <c r="F29" s="460"/>
      <c r="G29" s="460"/>
    </row>
    <row r="30" spans="2:9" ht="15.75" customHeight="1" x14ac:dyDescent="0.35">
      <c r="D30" s="462"/>
      <c r="F30" s="463"/>
      <c r="G30" s="463"/>
    </row>
    <row r="31" spans="2:9" ht="15.5" x14ac:dyDescent="0.35">
      <c r="D31" s="462"/>
      <c r="F31" s="463"/>
      <c r="G31" s="463"/>
    </row>
    <row r="32" spans="2:9" ht="15.5" x14ac:dyDescent="0.35">
      <c r="D32" s="459"/>
      <c r="F32" s="464"/>
      <c r="G32" s="464"/>
    </row>
    <row r="33" spans="2:7" ht="15" customHeight="1" x14ac:dyDescent="0.35">
      <c r="D33" s="459"/>
      <c r="F33" s="464"/>
      <c r="G33" s="464"/>
    </row>
    <row r="34" spans="2:7" ht="15.75" customHeight="1" x14ac:dyDescent="0.35">
      <c r="D34" s="465"/>
      <c r="F34" s="463"/>
      <c r="G34" s="463"/>
    </row>
    <row r="35" spans="2:7" ht="15.5" x14ac:dyDescent="0.35">
      <c r="D35" s="465"/>
      <c r="F35" s="463"/>
      <c r="G35" s="463"/>
    </row>
    <row r="36" spans="2:7" ht="15.5" x14ac:dyDescent="0.35">
      <c r="B36" s="463"/>
      <c r="C36" s="463"/>
      <c r="D36" s="463"/>
      <c r="E36" s="466"/>
      <c r="F36" s="28"/>
    </row>
    <row r="37" spans="2:7" ht="15.5" x14ac:dyDescent="0.35">
      <c r="B37" s="463"/>
      <c r="C37" s="463"/>
      <c r="D37" s="463"/>
      <c r="E37" s="466"/>
      <c r="F37" s="28"/>
    </row>
    <row r="38" spans="2:7" ht="15.5" x14ac:dyDescent="0.35">
      <c r="B38" s="463"/>
      <c r="C38" s="463"/>
      <c r="D38" s="463"/>
      <c r="E38" s="466"/>
      <c r="F38" s="28"/>
    </row>
    <row r="39" spans="2:7" ht="15.75" customHeight="1" x14ac:dyDescent="0.35">
      <c r="B39" s="463"/>
      <c r="C39" s="463"/>
      <c r="D39" s="463"/>
      <c r="E39" s="466"/>
      <c r="F39" s="28"/>
    </row>
    <row r="40" spans="2:7" ht="15" customHeight="1" x14ac:dyDescent="0.35">
      <c r="B40" s="28"/>
      <c r="C40" s="28"/>
      <c r="D40" s="28"/>
      <c r="E40" s="28"/>
      <c r="F40" s="28"/>
      <c r="G40" s="28"/>
    </row>
    <row r="42" spans="2:7" ht="15" customHeight="1" x14ac:dyDescent="0.35"/>
    <row r="43" spans="2:7" ht="15" customHeight="1" x14ac:dyDescent="0.35"/>
    <row r="44" spans="2:7" ht="15" customHeight="1" x14ac:dyDescent="0.35"/>
    <row r="45" spans="2:7" ht="15" customHeight="1" x14ac:dyDescent="0.35"/>
    <row r="46" spans="2:7" ht="15" customHeight="1" x14ac:dyDescent="0.35"/>
    <row r="47" spans="2:7" ht="15" customHeight="1" x14ac:dyDescent="0.35"/>
    <row r="48" spans="2:7" ht="15" customHeight="1" x14ac:dyDescent="0.35"/>
    <row r="49" spans="2:29" ht="15" customHeight="1" x14ac:dyDescent="0.35">
      <c r="C49" s="301"/>
      <c r="D49" s="301"/>
      <c r="E49" s="44"/>
      <c r="F49" s="44"/>
    </row>
    <row r="50" spans="2:29" ht="15" customHeight="1" x14ac:dyDescent="0.35"/>
    <row r="51" spans="2:29" ht="15" customHeight="1" x14ac:dyDescent="0.35"/>
    <row r="52" spans="2:29" ht="15" customHeight="1" x14ac:dyDescent="0.35">
      <c r="H52" s="50"/>
      <c r="I52" s="50"/>
      <c r="J52" s="50"/>
      <c r="K52" s="50"/>
      <c r="L52" s="50"/>
      <c r="M52" s="50"/>
      <c r="N52" s="50"/>
      <c r="O52" s="50"/>
      <c r="P52" s="50"/>
      <c r="Q52" s="50"/>
      <c r="R52" s="50"/>
      <c r="S52" s="50"/>
      <c r="T52" s="50"/>
      <c r="U52" s="50"/>
      <c r="V52" s="50"/>
      <c r="W52" s="50"/>
      <c r="X52" s="50"/>
      <c r="Y52" s="50"/>
      <c r="Z52" s="50"/>
      <c r="AA52" s="51"/>
      <c r="AB52" s="51"/>
      <c r="AC52" s="50"/>
    </row>
    <row r="53" spans="2:29" ht="15" customHeight="1" x14ac:dyDescent="0.35">
      <c r="H53" s="50"/>
      <c r="I53" s="50"/>
      <c r="J53" s="50"/>
      <c r="K53" s="50"/>
      <c r="L53" s="50"/>
      <c r="M53" s="50"/>
    </row>
    <row r="54" spans="2:29" ht="15" customHeight="1" x14ac:dyDescent="0.35">
      <c r="H54" s="50"/>
      <c r="I54" s="50"/>
      <c r="J54" s="50"/>
      <c r="K54" s="50"/>
      <c r="L54" s="50"/>
      <c r="M54" s="50"/>
    </row>
    <row r="55" spans="2:29" ht="15" customHeight="1" x14ac:dyDescent="0.35">
      <c r="H55" s="50"/>
      <c r="I55" s="50"/>
      <c r="J55" s="50"/>
      <c r="K55" s="50"/>
      <c r="L55" s="50"/>
      <c r="M55" s="50"/>
    </row>
    <row r="56" spans="2:29" ht="15" customHeight="1" x14ac:dyDescent="0.35">
      <c r="H56" s="50"/>
      <c r="I56" s="50"/>
      <c r="J56" s="50"/>
      <c r="K56" s="50"/>
      <c r="L56" s="50"/>
      <c r="M56" s="50"/>
    </row>
    <row r="57" spans="2:29" ht="15" customHeight="1" x14ac:dyDescent="0.35">
      <c r="B57" s="298"/>
      <c r="C57" s="298"/>
      <c r="D57" s="298"/>
      <c r="E57" s="298"/>
      <c r="F57" s="298"/>
      <c r="G57" s="20"/>
      <c r="H57" s="50"/>
      <c r="I57" s="50"/>
      <c r="J57" s="50"/>
      <c r="K57" s="50"/>
      <c r="L57" s="50"/>
      <c r="M57" s="50"/>
    </row>
    <row r="58" spans="2:29" ht="15" customHeight="1" x14ac:dyDescent="0.35">
      <c r="B58" s="61"/>
      <c r="C58" s="61"/>
      <c r="D58" s="61"/>
      <c r="E58" s="61"/>
      <c r="F58" s="61"/>
      <c r="G58" s="61"/>
      <c r="H58" s="50"/>
      <c r="I58" s="50"/>
      <c r="J58" s="50"/>
      <c r="K58" s="50"/>
      <c r="L58" s="50"/>
      <c r="M58" s="50"/>
    </row>
    <row r="59" spans="2:29" ht="15" customHeight="1" x14ac:dyDescent="0.35">
      <c r="B59" s="61"/>
      <c r="C59" s="61"/>
      <c r="D59" s="61"/>
      <c r="E59" s="61"/>
      <c r="F59" s="61"/>
      <c r="G59" s="61"/>
      <c r="H59" s="50"/>
      <c r="I59" s="50"/>
      <c r="J59" s="50"/>
      <c r="K59" s="50"/>
      <c r="L59" s="50"/>
      <c r="M59" s="50"/>
    </row>
    <row r="60" spans="2:29" ht="15" customHeight="1" x14ac:dyDescent="0.35">
      <c r="B60" s="61"/>
      <c r="C60" s="61"/>
      <c r="D60" s="61"/>
      <c r="E60" s="61"/>
      <c r="F60" s="61"/>
      <c r="G60" s="61"/>
      <c r="H60" s="50"/>
      <c r="I60" s="50"/>
      <c r="J60" s="50"/>
      <c r="K60" s="50"/>
      <c r="L60" s="50"/>
      <c r="M60" s="50"/>
    </row>
    <row r="61" spans="2:29" ht="15" customHeight="1" x14ac:dyDescent="0.35">
      <c r="B61" s="61"/>
      <c r="C61" s="61"/>
      <c r="D61" s="61"/>
      <c r="E61" s="61"/>
      <c r="F61" s="61"/>
      <c r="G61" s="61"/>
      <c r="H61" s="50"/>
      <c r="I61" s="50"/>
      <c r="J61" s="50"/>
      <c r="K61" s="50"/>
      <c r="L61" s="50"/>
      <c r="M61" s="50"/>
    </row>
    <row r="62" spans="2:29" ht="15" customHeight="1" x14ac:dyDescent="0.35">
      <c r="B62" s="61"/>
      <c r="C62" s="61"/>
      <c r="D62" s="61"/>
      <c r="E62" s="61"/>
      <c r="F62" s="61"/>
      <c r="G62" s="61"/>
      <c r="H62" s="50"/>
      <c r="I62" s="50"/>
      <c r="J62" s="50"/>
      <c r="K62" s="50"/>
      <c r="L62" s="50"/>
      <c r="M62" s="50"/>
    </row>
    <row r="63" spans="2:29" ht="15" customHeight="1" x14ac:dyDescent="0.35">
      <c r="B63" s="61"/>
      <c r="C63" s="61"/>
      <c r="D63" s="61"/>
      <c r="E63" s="61"/>
      <c r="F63" s="61"/>
      <c r="G63" s="61"/>
      <c r="H63" s="50"/>
      <c r="I63" s="50"/>
      <c r="J63" s="50"/>
      <c r="K63" s="50"/>
      <c r="L63" s="50"/>
      <c r="M63" s="50"/>
    </row>
    <row r="64" spans="2:29" ht="15" customHeight="1" x14ac:dyDescent="0.35">
      <c r="B64" s="61"/>
      <c r="C64" s="61"/>
      <c r="D64" s="61"/>
      <c r="E64" s="61"/>
      <c r="F64" s="61"/>
      <c r="G64" s="61"/>
      <c r="H64" s="50"/>
      <c r="I64" s="50"/>
      <c r="J64" s="50"/>
      <c r="K64" s="50"/>
      <c r="L64" s="50"/>
      <c r="M64" s="50"/>
    </row>
    <row r="65" spans="2:13" ht="15" customHeight="1" x14ac:dyDescent="0.35">
      <c r="B65" s="410"/>
      <c r="C65" s="410"/>
      <c r="D65" s="410"/>
      <c r="E65" s="410"/>
      <c r="F65" s="410"/>
      <c r="G65" s="410"/>
      <c r="H65" s="50"/>
      <c r="I65" s="50"/>
      <c r="J65" s="50"/>
      <c r="K65" s="50"/>
      <c r="L65" s="50"/>
      <c r="M65" s="50"/>
    </row>
    <row r="66" spans="2:13" ht="15" customHeight="1" x14ac:dyDescent="0.35">
      <c r="B66" s="412"/>
      <c r="C66" s="412"/>
      <c r="D66" s="412"/>
      <c r="E66" s="412"/>
      <c r="F66" s="412"/>
      <c r="G66" s="412"/>
      <c r="H66" s="50"/>
      <c r="I66" s="50"/>
      <c r="J66" s="50"/>
      <c r="K66" s="50"/>
      <c r="L66" s="50"/>
      <c r="M66" s="50"/>
    </row>
    <row r="67" spans="2:13" ht="15" customHeight="1" x14ac:dyDescent="0.35">
      <c r="B67" s="61"/>
      <c r="C67" s="61"/>
      <c r="D67" s="61"/>
      <c r="E67" s="61"/>
      <c r="F67" s="61"/>
      <c r="G67" s="61"/>
      <c r="H67" s="50"/>
      <c r="I67" s="50"/>
      <c r="J67" s="50"/>
      <c r="K67" s="50"/>
      <c r="L67" s="50"/>
      <c r="M67" s="50"/>
    </row>
    <row r="68" spans="2:13" ht="15" customHeight="1" x14ac:dyDescent="0.35">
      <c r="B68" s="61"/>
      <c r="C68" s="61"/>
      <c r="D68" s="61"/>
      <c r="E68" s="61"/>
      <c r="F68" s="61"/>
      <c r="G68" s="61"/>
      <c r="H68" s="50"/>
      <c r="I68" s="50"/>
      <c r="J68" s="50"/>
      <c r="K68" s="50"/>
      <c r="L68" s="50"/>
      <c r="M68" s="50"/>
    </row>
    <row r="69" spans="2:13" ht="15" customHeight="1" x14ac:dyDescent="0.35">
      <c r="B69" s="61"/>
      <c r="C69" s="61"/>
      <c r="D69" s="61"/>
      <c r="E69" s="61"/>
      <c r="F69" s="61"/>
      <c r="G69" s="61"/>
      <c r="H69" s="50"/>
      <c r="I69" s="50"/>
      <c r="J69" s="50"/>
      <c r="K69" s="50"/>
      <c r="L69" s="50"/>
      <c r="M69" s="50"/>
    </row>
    <row r="70" spans="2:13" ht="15" customHeight="1" x14ac:dyDescent="0.35">
      <c r="B70" s="61"/>
      <c r="C70" s="61"/>
      <c r="D70" s="61"/>
      <c r="E70" s="61"/>
      <c r="F70" s="61"/>
      <c r="G70" s="61"/>
      <c r="H70" s="50"/>
      <c r="I70" s="50"/>
      <c r="J70" s="50"/>
      <c r="K70" s="50"/>
      <c r="L70" s="50"/>
      <c r="M70" s="50"/>
    </row>
    <row r="71" spans="2:13" ht="15" customHeight="1" x14ac:dyDescent="0.35">
      <c r="B71" s="61"/>
      <c r="C71" s="61"/>
      <c r="D71" s="61"/>
      <c r="E71" s="61"/>
      <c r="F71" s="61"/>
      <c r="G71" s="61"/>
      <c r="H71" s="50"/>
      <c r="I71" s="50"/>
      <c r="J71" s="50"/>
      <c r="K71" s="50"/>
      <c r="L71" s="50"/>
      <c r="M71" s="50"/>
    </row>
    <row r="72" spans="2:13" ht="15" customHeight="1" x14ac:dyDescent="0.35">
      <c r="B72" s="61"/>
      <c r="C72" s="61"/>
      <c r="D72" s="61"/>
      <c r="E72" s="61"/>
      <c r="F72" s="61"/>
      <c r="G72" s="61"/>
      <c r="H72" s="50"/>
      <c r="I72" s="50"/>
      <c r="J72" s="50"/>
      <c r="K72" s="50"/>
      <c r="L72" s="50"/>
      <c r="M72" s="50"/>
    </row>
    <row r="73" spans="2:13" ht="15" customHeight="1" x14ac:dyDescent="0.35">
      <c r="B73" s="61"/>
      <c r="C73" s="61"/>
      <c r="D73" s="61"/>
      <c r="E73" s="61"/>
      <c r="F73" s="61"/>
      <c r="G73" s="61"/>
      <c r="H73" s="50"/>
      <c r="I73" s="50"/>
      <c r="J73" s="50"/>
      <c r="K73" s="50"/>
      <c r="L73" s="50"/>
      <c r="M73" s="50"/>
    </row>
    <row r="74" spans="2:13" ht="15" customHeight="1" x14ac:dyDescent="0.35">
      <c r="B74" s="61"/>
      <c r="C74" s="61"/>
      <c r="D74" s="61"/>
      <c r="E74" s="61"/>
      <c r="F74" s="61"/>
      <c r="G74" s="61"/>
      <c r="H74" s="50"/>
      <c r="I74" s="50"/>
      <c r="J74" s="50"/>
      <c r="K74" s="50"/>
      <c r="L74" s="50"/>
      <c r="M74" s="50"/>
    </row>
    <row r="75" spans="2:13" ht="15" customHeight="1" x14ac:dyDescent="0.35">
      <c r="B75" s="50"/>
      <c r="C75" s="50"/>
      <c r="D75" s="50"/>
      <c r="E75" s="50"/>
      <c r="F75" s="50"/>
      <c r="G75" s="50"/>
      <c r="H75" s="50"/>
      <c r="I75" s="50"/>
      <c r="J75" s="50"/>
      <c r="K75" s="50"/>
      <c r="L75" s="50"/>
      <c r="M75" s="50"/>
    </row>
    <row r="76" spans="2:13" ht="15" customHeight="1" x14ac:dyDescent="0.35">
      <c r="B76" s="50"/>
      <c r="C76" s="50"/>
      <c r="D76" s="50"/>
      <c r="E76" s="50"/>
      <c r="F76" s="50"/>
      <c r="G76" s="50"/>
      <c r="H76" s="50"/>
      <c r="I76" s="50"/>
      <c r="J76" s="50"/>
      <c r="K76" s="50"/>
      <c r="L76" s="50"/>
      <c r="M76" s="50"/>
    </row>
    <row r="77" spans="2:13" ht="15" customHeight="1" x14ac:dyDescent="0.35">
      <c r="B77" s="67"/>
      <c r="C77" s="67"/>
      <c r="D77" s="67"/>
      <c r="E77" s="67"/>
      <c r="F77" s="67"/>
      <c r="G77" s="50"/>
      <c r="H77" s="50"/>
      <c r="I77" s="50"/>
      <c r="J77" s="50"/>
      <c r="K77" s="50"/>
      <c r="L77" s="50"/>
      <c r="M77" s="50"/>
    </row>
    <row r="78" spans="2:13" ht="15" customHeight="1" x14ac:dyDescent="0.35">
      <c r="B78" s="20"/>
      <c r="C78" s="20"/>
      <c r="D78" s="20"/>
      <c r="E78" s="20"/>
      <c r="F78" s="20"/>
      <c r="G78" s="20"/>
      <c r="H78" s="50"/>
      <c r="I78" s="50"/>
      <c r="J78" s="50"/>
      <c r="K78" s="50"/>
      <c r="L78" s="50"/>
      <c r="M78" s="50"/>
    </row>
    <row r="79" spans="2:13" ht="15" customHeight="1" x14ac:dyDescent="0.35">
      <c r="B79" s="20"/>
      <c r="C79" s="20"/>
      <c r="D79" s="20"/>
      <c r="E79" s="20"/>
      <c r="F79" s="20"/>
      <c r="G79" s="20"/>
      <c r="H79" s="50"/>
      <c r="I79" s="50"/>
      <c r="J79" s="50"/>
      <c r="K79" s="50"/>
      <c r="L79" s="50"/>
      <c r="M79" s="50"/>
    </row>
    <row r="80" spans="2:13" ht="15" customHeight="1" x14ac:dyDescent="0.35">
      <c r="B80" s="20"/>
      <c r="C80" s="20"/>
      <c r="D80" s="20"/>
      <c r="E80" s="20"/>
      <c r="F80" s="20"/>
      <c r="G80" s="20"/>
      <c r="H80" s="50"/>
      <c r="I80" s="50"/>
      <c r="J80" s="50"/>
      <c r="K80" s="50"/>
      <c r="L80" s="50"/>
      <c r="M80" s="50"/>
    </row>
    <row r="81" spans="8:13" ht="15" customHeight="1" x14ac:dyDescent="0.35">
      <c r="H81" s="50"/>
      <c r="I81" s="50"/>
      <c r="J81" s="50"/>
      <c r="K81" s="50"/>
      <c r="L81" s="50"/>
      <c r="M81" s="50"/>
    </row>
    <row r="82" spans="8:13" ht="15" customHeight="1" x14ac:dyDescent="0.35">
      <c r="H82" s="50"/>
      <c r="I82" s="50"/>
      <c r="J82" s="50"/>
      <c r="K82" s="50"/>
      <c r="L82" s="50"/>
      <c r="M82" s="50"/>
    </row>
    <row r="83" spans="8:13" ht="15" customHeight="1" x14ac:dyDescent="0.35">
      <c r="H83" s="50"/>
      <c r="I83" s="50"/>
      <c r="J83" s="50"/>
      <c r="K83" s="50"/>
      <c r="L83" s="50"/>
      <c r="M83" s="50"/>
    </row>
    <row r="84" spans="8:13" ht="15" customHeight="1" x14ac:dyDescent="0.35">
      <c r="H84" s="50"/>
      <c r="I84" s="50"/>
      <c r="J84" s="50"/>
      <c r="K84" s="50"/>
      <c r="L84" s="50"/>
      <c r="M84" s="50"/>
    </row>
    <row r="85" spans="8:13" ht="15" customHeight="1" x14ac:dyDescent="0.35">
      <c r="H85" s="50"/>
      <c r="I85" s="50"/>
      <c r="J85" s="50"/>
      <c r="K85" s="50"/>
      <c r="L85" s="50"/>
      <c r="M85" s="50"/>
    </row>
    <row r="86" spans="8:13" ht="15" customHeight="1" x14ac:dyDescent="0.35">
      <c r="H86" s="50"/>
      <c r="I86" s="50"/>
      <c r="J86" s="50"/>
      <c r="K86" s="50"/>
      <c r="L86" s="50"/>
      <c r="M86" s="50"/>
    </row>
    <row r="87" spans="8:13" ht="15" customHeight="1" x14ac:dyDescent="0.35">
      <c r="H87" s="50"/>
      <c r="I87" s="50"/>
      <c r="J87" s="50"/>
      <c r="K87" s="50"/>
      <c r="L87" s="50"/>
      <c r="M87" s="50"/>
    </row>
    <row r="88" spans="8:13" ht="15" customHeight="1" x14ac:dyDescent="0.35">
      <c r="H88" s="50"/>
      <c r="I88" s="50"/>
      <c r="J88" s="50"/>
      <c r="K88" s="50"/>
      <c r="L88" s="50"/>
      <c r="M88" s="50"/>
    </row>
    <row r="89" spans="8:13" ht="15" customHeight="1" x14ac:dyDescent="0.35">
      <c r="H89" s="50"/>
      <c r="I89" s="50"/>
      <c r="J89" s="50"/>
      <c r="K89" s="50"/>
      <c r="L89" s="50"/>
      <c r="M89" s="50"/>
    </row>
    <row r="90" spans="8:13" ht="15" customHeight="1" x14ac:dyDescent="0.35">
      <c r="H90" s="50"/>
      <c r="I90" s="50"/>
      <c r="J90" s="50"/>
      <c r="K90" s="50"/>
      <c r="L90" s="50"/>
      <c r="M90" s="50"/>
    </row>
    <row r="91" spans="8:13" ht="15" customHeight="1" x14ac:dyDescent="0.35">
      <c r="H91" s="50"/>
      <c r="I91" s="50"/>
      <c r="J91" s="50"/>
      <c r="K91" s="50"/>
      <c r="L91" s="50"/>
      <c r="M91" s="50"/>
    </row>
    <row r="92" spans="8:13" ht="15" customHeight="1" x14ac:dyDescent="0.35">
      <c r="H92" s="50"/>
      <c r="I92" s="50"/>
      <c r="J92" s="50"/>
      <c r="K92" s="50"/>
      <c r="L92" s="50"/>
      <c r="M92" s="50"/>
    </row>
    <row r="93" spans="8:13" ht="15" customHeight="1" x14ac:dyDescent="0.35">
      <c r="H93" s="50"/>
      <c r="I93" s="50"/>
      <c r="J93" s="50"/>
      <c r="K93" s="50"/>
      <c r="L93" s="50"/>
      <c r="M93" s="50"/>
    </row>
    <row r="94" spans="8:13" ht="15" customHeight="1" x14ac:dyDescent="0.35">
      <c r="H94" s="50"/>
      <c r="I94" s="50"/>
      <c r="J94" s="50"/>
      <c r="K94" s="50"/>
      <c r="L94" s="50"/>
      <c r="M94" s="50"/>
    </row>
    <row r="95" spans="8:13" ht="15" customHeight="1" x14ac:dyDescent="0.35">
      <c r="H95" s="50"/>
      <c r="I95" s="50"/>
      <c r="J95" s="50"/>
      <c r="K95" s="50"/>
      <c r="L95" s="50"/>
      <c r="M95" s="50"/>
    </row>
    <row r="96" spans="8:13" ht="15" customHeight="1" x14ac:dyDescent="0.35">
      <c r="H96" s="50"/>
      <c r="I96" s="50"/>
      <c r="J96" s="50"/>
      <c r="K96" s="50"/>
      <c r="L96" s="50"/>
      <c r="M96" s="50"/>
    </row>
    <row r="97" spans="8:13" ht="15" customHeight="1" x14ac:dyDescent="0.35">
      <c r="H97" s="50"/>
      <c r="I97" s="50"/>
      <c r="J97" s="50"/>
      <c r="K97" s="50"/>
      <c r="L97" s="50"/>
      <c r="M97" s="50"/>
    </row>
    <row r="98" spans="8:13" ht="15.5" x14ac:dyDescent="0.35">
      <c r="H98" s="50"/>
      <c r="I98" s="50"/>
      <c r="J98" s="50"/>
      <c r="K98" s="50"/>
      <c r="L98" s="50"/>
      <c r="M98" s="50"/>
    </row>
    <row r="99" spans="8:13" ht="15.5" x14ac:dyDescent="0.35">
      <c r="H99" s="50"/>
      <c r="I99" s="50"/>
      <c r="J99" s="50"/>
      <c r="K99" s="50"/>
      <c r="L99" s="50"/>
      <c r="M99" s="50"/>
    </row>
    <row r="100" spans="8:13" ht="15.5" x14ac:dyDescent="0.35">
      <c r="H100" s="50"/>
      <c r="I100" s="50"/>
      <c r="J100" s="50"/>
      <c r="K100" s="50"/>
      <c r="L100" s="50"/>
      <c r="M100" s="50"/>
    </row>
    <row r="101" spans="8:13" ht="15.5" x14ac:dyDescent="0.35">
      <c r="H101" s="50"/>
      <c r="I101" s="50"/>
      <c r="J101" s="50"/>
      <c r="K101" s="50"/>
      <c r="L101" s="50"/>
      <c r="M101" s="50"/>
    </row>
    <row r="102" spans="8:13" ht="15.5" x14ac:dyDescent="0.35">
      <c r="H102" s="50"/>
      <c r="I102" s="50"/>
      <c r="J102" s="50"/>
      <c r="K102" s="50"/>
      <c r="L102" s="50"/>
      <c r="M102" s="50"/>
    </row>
    <row r="103" spans="8:13" ht="15.5" x14ac:dyDescent="0.35">
      <c r="H103" s="50"/>
      <c r="I103" s="50"/>
      <c r="J103" s="50"/>
      <c r="K103" s="50"/>
      <c r="L103" s="50"/>
      <c r="M103" s="50"/>
    </row>
    <row r="104" spans="8:13" ht="15.5" x14ac:dyDescent="0.35">
      <c r="H104" s="50"/>
      <c r="I104" s="50"/>
      <c r="J104" s="50"/>
      <c r="K104" s="50"/>
      <c r="L104" s="50"/>
      <c r="M104" s="50"/>
    </row>
    <row r="105" spans="8:13" ht="15.5" x14ac:dyDescent="0.35">
      <c r="H105" s="50"/>
      <c r="I105" s="50"/>
      <c r="J105" s="50"/>
      <c r="K105" s="50"/>
      <c r="L105" s="50"/>
      <c r="M105" s="50"/>
    </row>
    <row r="106" spans="8:13" ht="15.5" x14ac:dyDescent="0.35">
      <c r="H106" s="50"/>
      <c r="I106" s="50"/>
      <c r="J106" s="50"/>
      <c r="K106" s="50"/>
      <c r="L106" s="50"/>
      <c r="M106" s="50"/>
    </row>
    <row r="107" spans="8:13" ht="15.5" x14ac:dyDescent="0.35">
      <c r="H107" s="50"/>
      <c r="I107" s="50"/>
      <c r="J107" s="50"/>
      <c r="K107" s="50"/>
      <c r="L107" s="50"/>
      <c r="M107" s="50"/>
    </row>
    <row r="108" spans="8:13" ht="15.5" x14ac:dyDescent="0.35">
      <c r="H108" s="50"/>
      <c r="I108" s="50"/>
      <c r="J108" s="50"/>
      <c r="K108" s="50"/>
      <c r="L108" s="50"/>
      <c r="M108" s="50"/>
    </row>
    <row r="109" spans="8:13" ht="15.5" x14ac:dyDescent="0.35">
      <c r="H109" s="50"/>
      <c r="I109" s="50"/>
      <c r="J109" s="50"/>
      <c r="K109" s="50"/>
      <c r="L109" s="50"/>
      <c r="M109" s="50"/>
    </row>
    <row r="110" spans="8:13" ht="15.5" x14ac:dyDescent="0.35">
      <c r="H110" s="50"/>
      <c r="I110" s="50"/>
      <c r="J110" s="50"/>
      <c r="K110" s="50"/>
      <c r="L110" s="50"/>
      <c r="M110" s="50"/>
    </row>
    <row r="111" spans="8:13" ht="15.5" x14ac:dyDescent="0.35">
      <c r="H111" s="50"/>
      <c r="I111" s="50"/>
      <c r="J111" s="50"/>
      <c r="K111" s="50"/>
      <c r="L111" s="50"/>
      <c r="M111" s="50"/>
    </row>
    <row r="112" spans="8:13" ht="15.5" x14ac:dyDescent="0.35">
      <c r="H112" s="50"/>
      <c r="I112" s="50"/>
      <c r="J112" s="50"/>
      <c r="K112" s="50"/>
      <c r="L112" s="50"/>
      <c r="M112" s="50"/>
    </row>
    <row r="113" spans="8:13" ht="15.5" x14ac:dyDescent="0.35">
      <c r="H113" s="50"/>
      <c r="I113" s="50"/>
      <c r="J113" s="50"/>
      <c r="K113" s="50"/>
      <c r="L113" s="50"/>
      <c r="M113" s="50"/>
    </row>
    <row r="114" spans="8:13" ht="15.5" x14ac:dyDescent="0.35">
      <c r="H114" s="50"/>
      <c r="I114" s="50"/>
      <c r="J114" s="50"/>
      <c r="K114" s="50"/>
      <c r="L114" s="50"/>
      <c r="M114" s="50"/>
    </row>
    <row r="115" spans="8:13" ht="15.5" x14ac:dyDescent="0.35">
      <c r="H115" s="50"/>
      <c r="I115" s="50"/>
      <c r="J115" s="50"/>
      <c r="K115" s="50"/>
      <c r="L115" s="50"/>
      <c r="M115" s="50"/>
    </row>
    <row r="116" spans="8:13" ht="15.5" x14ac:dyDescent="0.35">
      <c r="H116" s="50"/>
      <c r="I116" s="50"/>
      <c r="J116" s="50"/>
      <c r="K116" s="50"/>
      <c r="L116" s="50"/>
      <c r="M116" s="50"/>
    </row>
    <row r="117" spans="8:13" ht="15.5" x14ac:dyDescent="0.35">
      <c r="H117" s="50"/>
      <c r="I117" s="50"/>
      <c r="J117" s="50"/>
      <c r="K117" s="50"/>
      <c r="L117" s="50"/>
      <c r="M117" s="50"/>
    </row>
    <row r="118" spans="8:13" ht="15.5" x14ac:dyDescent="0.35">
      <c r="H118" s="50"/>
      <c r="I118" s="50"/>
      <c r="J118" s="50"/>
      <c r="K118" s="50"/>
      <c r="L118" s="50"/>
      <c r="M118" s="50"/>
    </row>
    <row r="119" spans="8:13" ht="15.5" x14ac:dyDescent="0.35">
      <c r="H119" s="50"/>
      <c r="I119" s="50"/>
      <c r="J119" s="50"/>
      <c r="K119" s="50"/>
      <c r="L119" s="50"/>
      <c r="M119" s="50"/>
    </row>
    <row r="120" spans="8:13" ht="15.5" x14ac:dyDescent="0.35">
      <c r="H120" s="50"/>
      <c r="I120" s="50"/>
      <c r="J120" s="50"/>
      <c r="K120" s="50"/>
      <c r="L120" s="50"/>
      <c r="M120" s="50"/>
    </row>
    <row r="121" spans="8:13" ht="15.5" x14ac:dyDescent="0.35">
      <c r="H121" s="50"/>
      <c r="I121" s="50"/>
      <c r="J121" s="50"/>
      <c r="K121" s="50"/>
      <c r="L121" s="50"/>
      <c r="M121" s="50"/>
    </row>
    <row r="122" spans="8:13" ht="15.5" x14ac:dyDescent="0.35">
      <c r="H122" s="50"/>
      <c r="I122" s="50"/>
      <c r="J122" s="50"/>
      <c r="K122" s="50"/>
      <c r="L122" s="50"/>
      <c r="M122" s="50"/>
    </row>
    <row r="123" spans="8:13" ht="15.5" x14ac:dyDescent="0.35">
      <c r="H123" s="50"/>
      <c r="I123" s="50"/>
      <c r="J123" s="50"/>
      <c r="K123" s="50"/>
      <c r="L123" s="50"/>
      <c r="M123" s="50"/>
    </row>
    <row r="124" spans="8:13" ht="15.5" x14ac:dyDescent="0.35">
      <c r="H124" s="50"/>
      <c r="I124" s="50"/>
      <c r="J124" s="50"/>
      <c r="K124" s="50"/>
      <c r="L124" s="50"/>
      <c r="M124" s="50"/>
    </row>
    <row r="125" spans="8:13" ht="15.5" x14ac:dyDescent="0.35">
      <c r="H125" s="50"/>
      <c r="I125" s="50"/>
      <c r="J125" s="50"/>
      <c r="K125" s="50"/>
      <c r="L125" s="50"/>
      <c r="M125" s="50"/>
    </row>
    <row r="126" spans="8:13" ht="15.5" x14ac:dyDescent="0.35">
      <c r="H126" s="50"/>
      <c r="I126" s="50"/>
      <c r="J126" s="50"/>
      <c r="K126" s="50"/>
      <c r="L126" s="50"/>
      <c r="M126" s="50"/>
    </row>
    <row r="127" spans="8:13" ht="15.5" x14ac:dyDescent="0.35">
      <c r="H127" s="50"/>
      <c r="I127" s="50"/>
      <c r="J127" s="50"/>
      <c r="K127" s="50"/>
      <c r="L127" s="50"/>
      <c r="M127" s="50"/>
    </row>
    <row r="128" spans="8:13" ht="15.5" x14ac:dyDescent="0.35">
      <c r="H128" s="50"/>
      <c r="I128" s="50"/>
      <c r="J128" s="50"/>
      <c r="K128" s="50"/>
      <c r="L128" s="50"/>
      <c r="M128" s="50"/>
    </row>
    <row r="129" spans="8:13" ht="15.5" x14ac:dyDescent="0.35">
      <c r="H129" s="50"/>
      <c r="I129" s="50"/>
      <c r="J129" s="50"/>
      <c r="K129" s="50"/>
      <c r="L129" s="50"/>
      <c r="M129" s="50"/>
    </row>
    <row r="130" spans="8:13" ht="15.5" x14ac:dyDescent="0.35">
      <c r="H130" s="50"/>
      <c r="I130" s="50"/>
      <c r="J130" s="50"/>
      <c r="K130" s="50"/>
      <c r="L130" s="50"/>
      <c r="M130" s="50"/>
    </row>
    <row r="131" spans="8:13" ht="15.5" x14ac:dyDescent="0.35">
      <c r="H131" s="50"/>
      <c r="I131" s="50"/>
      <c r="J131" s="50"/>
      <c r="K131" s="50"/>
      <c r="L131" s="50"/>
      <c r="M131" s="50"/>
    </row>
    <row r="132" spans="8:13" ht="15.5" x14ac:dyDescent="0.35">
      <c r="H132" s="50"/>
      <c r="I132" s="50"/>
      <c r="J132" s="50"/>
      <c r="K132" s="50"/>
      <c r="L132" s="50"/>
      <c r="M132" s="50"/>
    </row>
    <row r="133" spans="8:13" ht="15.5" x14ac:dyDescent="0.35">
      <c r="H133" s="50"/>
      <c r="I133" s="50"/>
      <c r="J133" s="50"/>
      <c r="K133" s="50"/>
      <c r="L133" s="50"/>
      <c r="M133" s="50"/>
    </row>
    <row r="134" spans="8:13" ht="15.5" x14ac:dyDescent="0.35">
      <c r="H134" s="50"/>
      <c r="I134" s="50"/>
      <c r="J134" s="50"/>
      <c r="K134" s="50"/>
      <c r="L134" s="50"/>
      <c r="M134" s="50"/>
    </row>
    <row r="135" spans="8:13" ht="15.5" x14ac:dyDescent="0.35">
      <c r="H135" s="50"/>
      <c r="I135" s="50"/>
      <c r="J135" s="50"/>
      <c r="K135" s="50"/>
      <c r="L135" s="50"/>
      <c r="M135" s="50"/>
    </row>
    <row r="136" spans="8:13" ht="15.5" x14ac:dyDescent="0.35">
      <c r="H136" s="50"/>
      <c r="I136" s="50"/>
      <c r="J136" s="50"/>
      <c r="K136" s="50"/>
      <c r="L136" s="50"/>
      <c r="M136" s="50"/>
    </row>
    <row r="137" spans="8:13" ht="15.5" x14ac:dyDescent="0.35">
      <c r="H137" s="50"/>
      <c r="I137" s="50"/>
      <c r="J137" s="50"/>
      <c r="K137" s="50"/>
      <c r="L137" s="50"/>
      <c r="M137" s="50"/>
    </row>
    <row r="138" spans="8:13" ht="15.5" x14ac:dyDescent="0.35">
      <c r="H138" s="50"/>
      <c r="I138" s="50"/>
      <c r="J138" s="50"/>
      <c r="K138" s="50"/>
      <c r="L138" s="50"/>
      <c r="M138" s="50"/>
    </row>
    <row r="139" spans="8:13" ht="15.5" x14ac:dyDescent="0.35">
      <c r="H139" s="50"/>
      <c r="I139" s="50"/>
      <c r="J139" s="50"/>
      <c r="K139" s="50"/>
      <c r="L139" s="50"/>
      <c r="M139" s="50"/>
    </row>
    <row r="140" spans="8:13" ht="15.5" x14ac:dyDescent="0.35">
      <c r="H140" s="50"/>
      <c r="I140" s="50"/>
      <c r="J140" s="50"/>
      <c r="K140" s="50"/>
      <c r="L140" s="50"/>
      <c r="M140" s="50"/>
    </row>
    <row r="141" spans="8:13" ht="15.5" x14ac:dyDescent="0.35">
      <c r="H141" s="50"/>
      <c r="I141" s="50"/>
      <c r="J141" s="50"/>
      <c r="K141" s="50"/>
      <c r="L141" s="50"/>
      <c r="M141" s="50"/>
    </row>
    <row r="142" spans="8:13" ht="15.5" x14ac:dyDescent="0.35">
      <c r="H142" s="50"/>
      <c r="I142" s="50"/>
      <c r="J142" s="50"/>
      <c r="K142" s="50"/>
      <c r="L142" s="50"/>
      <c r="M142" s="50"/>
    </row>
    <row r="143" spans="8:13" ht="15.5" x14ac:dyDescent="0.35">
      <c r="H143" s="50"/>
      <c r="I143" s="50"/>
      <c r="J143" s="50"/>
      <c r="K143" s="50"/>
      <c r="L143" s="50"/>
      <c r="M143" s="50"/>
    </row>
    <row r="144" spans="8:13" ht="15.5" x14ac:dyDescent="0.35">
      <c r="H144" s="50"/>
      <c r="I144" s="50"/>
      <c r="J144" s="50"/>
      <c r="K144" s="50"/>
      <c r="L144" s="50"/>
      <c r="M144" s="50"/>
    </row>
    <row r="145" spans="8:13" ht="15.5" x14ac:dyDescent="0.35">
      <c r="H145" s="50"/>
      <c r="I145" s="50"/>
      <c r="J145" s="50"/>
      <c r="K145" s="50"/>
      <c r="L145" s="50"/>
      <c r="M145" s="50"/>
    </row>
    <row r="146" spans="8:13" ht="15.5" x14ac:dyDescent="0.35">
      <c r="H146" s="50"/>
      <c r="I146" s="50"/>
      <c r="J146" s="50"/>
      <c r="K146" s="50"/>
      <c r="L146" s="50"/>
      <c r="M146" s="50"/>
    </row>
    <row r="147" spans="8:13" ht="15.5" x14ac:dyDescent="0.35">
      <c r="H147" s="50"/>
      <c r="I147" s="50"/>
      <c r="J147" s="50"/>
      <c r="K147" s="50"/>
      <c r="L147" s="50"/>
      <c r="M147" s="50"/>
    </row>
    <row r="148" spans="8:13" ht="15.5" x14ac:dyDescent="0.35">
      <c r="H148" s="50"/>
      <c r="I148" s="50"/>
      <c r="J148" s="50"/>
      <c r="K148" s="50"/>
      <c r="L148" s="50"/>
      <c r="M148" s="50"/>
    </row>
    <row r="149" spans="8:13" ht="15.5" x14ac:dyDescent="0.35">
      <c r="H149" s="50"/>
      <c r="I149" s="50"/>
      <c r="J149" s="50"/>
      <c r="K149" s="50"/>
      <c r="L149" s="50"/>
      <c r="M149" s="50"/>
    </row>
    <row r="150" spans="8:13" ht="15.5" x14ac:dyDescent="0.35">
      <c r="H150" s="50"/>
      <c r="I150" s="50"/>
      <c r="J150" s="50"/>
      <c r="K150" s="50"/>
      <c r="L150" s="50"/>
      <c r="M150" s="50"/>
    </row>
    <row r="151" spans="8:13" ht="15.5" x14ac:dyDescent="0.35">
      <c r="H151" s="50"/>
      <c r="I151" s="50"/>
      <c r="J151" s="50"/>
      <c r="K151" s="50"/>
      <c r="L151" s="50"/>
      <c r="M151" s="50"/>
    </row>
    <row r="152" spans="8:13" ht="15.5" x14ac:dyDescent="0.35">
      <c r="H152" s="50"/>
      <c r="I152" s="50"/>
      <c r="J152" s="50"/>
      <c r="K152" s="50"/>
      <c r="L152" s="50"/>
      <c r="M152" s="50"/>
    </row>
    <row r="153" spans="8:13" ht="15.5" x14ac:dyDescent="0.35">
      <c r="H153" s="50"/>
      <c r="I153" s="50"/>
      <c r="J153" s="50"/>
      <c r="K153" s="50"/>
      <c r="L153" s="50"/>
      <c r="M153" s="50"/>
    </row>
    <row r="154" spans="8:13" ht="15.5" x14ac:dyDescent="0.35">
      <c r="H154" s="50"/>
      <c r="I154" s="50"/>
      <c r="J154" s="50"/>
      <c r="K154" s="50"/>
      <c r="L154" s="50"/>
      <c r="M154" s="50"/>
    </row>
    <row r="155" spans="8:13" ht="15.5" x14ac:dyDescent="0.35">
      <c r="H155" s="50"/>
      <c r="I155" s="50"/>
      <c r="J155" s="50"/>
      <c r="K155" s="50"/>
      <c r="L155" s="50"/>
      <c r="M155" s="50"/>
    </row>
    <row r="156" spans="8:13" ht="15.5" x14ac:dyDescent="0.35">
      <c r="H156" s="50"/>
      <c r="I156" s="50"/>
      <c r="J156" s="50"/>
      <c r="K156" s="50"/>
      <c r="L156" s="50"/>
      <c r="M156" s="50"/>
    </row>
    <row r="157" spans="8:13" ht="15.5" x14ac:dyDescent="0.35">
      <c r="H157" s="50"/>
      <c r="I157" s="50"/>
      <c r="J157" s="50"/>
      <c r="K157" s="50"/>
      <c r="L157" s="50"/>
      <c r="M157" s="50"/>
    </row>
    <row r="158" spans="8:13" ht="15.5" x14ac:dyDescent="0.35">
      <c r="H158" s="50"/>
      <c r="I158" s="50"/>
      <c r="J158" s="50"/>
      <c r="K158" s="50"/>
      <c r="L158" s="50"/>
      <c r="M158" s="50"/>
    </row>
    <row r="159" spans="8:13" ht="15.5" x14ac:dyDescent="0.35">
      <c r="H159" s="50"/>
      <c r="I159" s="50"/>
      <c r="J159" s="50"/>
      <c r="K159" s="50"/>
      <c r="L159" s="50"/>
      <c r="M159" s="50"/>
    </row>
    <row r="160" spans="8:13" ht="15.5" x14ac:dyDescent="0.35">
      <c r="H160" s="50"/>
      <c r="I160" s="50"/>
      <c r="J160" s="50"/>
      <c r="K160" s="50"/>
      <c r="L160" s="50"/>
      <c r="M160" s="50"/>
    </row>
    <row r="161" spans="8:13" ht="15.5" x14ac:dyDescent="0.35">
      <c r="H161" s="50"/>
      <c r="I161" s="50"/>
      <c r="J161" s="50"/>
      <c r="K161" s="50"/>
      <c r="L161" s="50"/>
      <c r="M161" s="50"/>
    </row>
    <row r="162" spans="8:13" ht="15.5" x14ac:dyDescent="0.35">
      <c r="H162" s="50"/>
      <c r="I162" s="50"/>
      <c r="J162" s="50"/>
      <c r="K162" s="50"/>
      <c r="L162" s="50"/>
      <c r="M162" s="50"/>
    </row>
    <row r="163" spans="8:13" ht="15.5" x14ac:dyDescent="0.35">
      <c r="H163" s="50"/>
      <c r="I163" s="50"/>
      <c r="J163" s="50"/>
      <c r="K163" s="50"/>
      <c r="L163" s="50"/>
      <c r="M163" s="50"/>
    </row>
    <row r="164" spans="8:13" ht="15.5" x14ac:dyDescent="0.35">
      <c r="H164" s="50"/>
      <c r="I164" s="50"/>
      <c r="J164" s="50"/>
      <c r="K164" s="50"/>
      <c r="L164" s="50"/>
      <c r="M164" s="50"/>
    </row>
    <row r="165" spans="8:13" ht="15.5" x14ac:dyDescent="0.35">
      <c r="H165" s="50"/>
      <c r="I165" s="50"/>
      <c r="J165" s="50"/>
      <c r="K165" s="50"/>
      <c r="L165" s="50"/>
      <c r="M165" s="50"/>
    </row>
    <row r="166" spans="8:13" ht="15.5" x14ac:dyDescent="0.35">
      <c r="H166" s="50"/>
      <c r="I166" s="50"/>
      <c r="J166" s="50"/>
      <c r="K166" s="50"/>
      <c r="L166" s="50"/>
      <c r="M166" s="50"/>
    </row>
    <row r="167" spans="8:13" ht="15.5" x14ac:dyDescent="0.35">
      <c r="H167" s="50"/>
      <c r="I167" s="50"/>
      <c r="J167" s="50"/>
      <c r="K167" s="50"/>
      <c r="L167" s="50"/>
      <c r="M167" s="50"/>
    </row>
    <row r="168" spans="8:13" ht="15.5" x14ac:dyDescent="0.35">
      <c r="H168" s="50"/>
      <c r="I168" s="50"/>
      <c r="J168" s="50"/>
      <c r="K168" s="50"/>
      <c r="L168" s="50"/>
      <c r="M168" s="50"/>
    </row>
    <row r="169" spans="8:13" ht="15.5" x14ac:dyDescent="0.35">
      <c r="H169" s="50"/>
      <c r="I169" s="50"/>
      <c r="J169" s="50"/>
      <c r="K169" s="50"/>
      <c r="L169" s="50"/>
      <c r="M169" s="50"/>
    </row>
    <row r="170" spans="8:13" ht="15.5" x14ac:dyDescent="0.35">
      <c r="H170" s="50"/>
      <c r="I170" s="50"/>
      <c r="J170" s="50"/>
      <c r="K170" s="50"/>
      <c r="L170" s="50"/>
      <c r="M170" s="50"/>
    </row>
    <row r="171" spans="8:13" ht="15.5" x14ac:dyDescent="0.35">
      <c r="H171" s="50"/>
      <c r="I171" s="50"/>
      <c r="J171" s="50"/>
      <c r="K171" s="50"/>
      <c r="L171" s="50"/>
      <c r="M171" s="50"/>
    </row>
    <row r="172" spans="8:13" ht="15.5" x14ac:dyDescent="0.35">
      <c r="H172" s="50"/>
      <c r="I172" s="50"/>
      <c r="J172" s="50"/>
      <c r="K172" s="50"/>
      <c r="L172" s="50"/>
      <c r="M172" s="50"/>
    </row>
    <row r="173" spans="8:13" ht="15.5" x14ac:dyDescent="0.35">
      <c r="H173" s="50"/>
      <c r="I173" s="50"/>
      <c r="J173" s="50"/>
      <c r="K173" s="50"/>
      <c r="L173" s="50"/>
      <c r="M173" s="50"/>
    </row>
    <row r="174" spans="8:13" ht="15.5" x14ac:dyDescent="0.35">
      <c r="H174" s="50"/>
      <c r="I174" s="50"/>
      <c r="J174" s="50"/>
      <c r="K174" s="50"/>
      <c r="L174" s="50"/>
      <c r="M174" s="50"/>
    </row>
    <row r="175" spans="8:13" ht="15.5" x14ac:dyDescent="0.35">
      <c r="H175" s="50"/>
      <c r="I175" s="50"/>
      <c r="J175" s="50"/>
      <c r="K175" s="50"/>
      <c r="L175" s="50"/>
      <c r="M175" s="50"/>
    </row>
    <row r="176" spans="8:13" ht="15.5" x14ac:dyDescent="0.35">
      <c r="H176" s="50"/>
      <c r="I176" s="50"/>
      <c r="J176" s="50"/>
      <c r="K176" s="50"/>
      <c r="L176" s="50"/>
      <c r="M176" s="50"/>
    </row>
    <row r="177" spans="8:13" ht="15.5" x14ac:dyDescent="0.35">
      <c r="H177" s="50"/>
      <c r="I177" s="50"/>
      <c r="J177" s="50"/>
      <c r="K177" s="50"/>
      <c r="L177" s="50"/>
      <c r="M177" s="50"/>
    </row>
    <row r="178" spans="8:13" ht="15.5" x14ac:dyDescent="0.35">
      <c r="H178" s="50"/>
      <c r="I178" s="50"/>
      <c r="J178" s="50"/>
      <c r="K178" s="50"/>
      <c r="L178" s="50"/>
      <c r="M178" s="50"/>
    </row>
    <row r="179" spans="8:13" ht="15.5" x14ac:dyDescent="0.35">
      <c r="H179" s="50"/>
      <c r="I179" s="50"/>
      <c r="J179" s="50"/>
      <c r="K179" s="50"/>
      <c r="L179" s="50"/>
      <c r="M179" s="50"/>
    </row>
    <row r="180" spans="8:13" ht="15.5" x14ac:dyDescent="0.35">
      <c r="H180" s="50"/>
      <c r="I180" s="50"/>
      <c r="J180" s="50"/>
      <c r="K180" s="50"/>
      <c r="L180" s="50"/>
      <c r="M180" s="50"/>
    </row>
    <row r="181" spans="8:13" ht="15.5" x14ac:dyDescent="0.35">
      <c r="H181" s="50"/>
      <c r="I181" s="50"/>
      <c r="J181" s="50"/>
      <c r="K181" s="50"/>
      <c r="L181" s="50"/>
      <c r="M181" s="50"/>
    </row>
    <row r="182" spans="8:13" ht="15.5" x14ac:dyDescent="0.35">
      <c r="H182" s="50"/>
      <c r="I182" s="50"/>
      <c r="J182" s="50"/>
      <c r="K182" s="50"/>
      <c r="L182" s="50"/>
      <c r="M182" s="50"/>
    </row>
    <row r="183" spans="8:13" ht="15.5" x14ac:dyDescent="0.35">
      <c r="H183" s="50"/>
      <c r="I183" s="50"/>
      <c r="J183" s="50"/>
      <c r="K183" s="50"/>
      <c r="L183" s="50"/>
      <c r="M183" s="50"/>
    </row>
    <row r="184" spans="8:13" ht="15.5" x14ac:dyDescent="0.35">
      <c r="H184" s="50"/>
      <c r="I184" s="50"/>
      <c r="J184" s="50"/>
      <c r="K184" s="50"/>
      <c r="L184" s="50"/>
      <c r="M184" s="50"/>
    </row>
    <row r="185" spans="8:13" ht="15.5" x14ac:dyDescent="0.35">
      <c r="H185" s="50"/>
      <c r="I185" s="50"/>
      <c r="J185" s="50"/>
      <c r="K185" s="50"/>
      <c r="L185" s="50"/>
      <c r="M185" s="50"/>
    </row>
    <row r="186" spans="8:13" ht="15.5" x14ac:dyDescent="0.35">
      <c r="H186" s="50"/>
      <c r="I186" s="50"/>
      <c r="J186" s="50"/>
      <c r="K186" s="50"/>
      <c r="L186" s="50"/>
      <c r="M186" s="50"/>
    </row>
    <row r="187" spans="8:13" ht="15.5" x14ac:dyDescent="0.35">
      <c r="H187" s="50"/>
      <c r="I187" s="50"/>
      <c r="J187" s="50"/>
      <c r="K187" s="50"/>
      <c r="L187" s="50"/>
      <c r="M187" s="50"/>
    </row>
    <row r="188" spans="8:13" ht="15.5" x14ac:dyDescent="0.35">
      <c r="H188" s="50"/>
      <c r="I188" s="50"/>
      <c r="J188" s="50"/>
      <c r="K188" s="50"/>
      <c r="L188" s="50"/>
      <c r="M188" s="50"/>
    </row>
    <row r="189" spans="8:13" ht="15.5" x14ac:dyDescent="0.35">
      <c r="H189" s="50"/>
      <c r="I189" s="50"/>
      <c r="J189" s="50"/>
      <c r="K189" s="50"/>
      <c r="L189" s="50"/>
      <c r="M189" s="50"/>
    </row>
    <row r="190" spans="8:13" ht="15.5" x14ac:dyDescent="0.35">
      <c r="H190" s="50"/>
      <c r="I190" s="50"/>
      <c r="J190" s="50"/>
      <c r="K190" s="50"/>
      <c r="L190" s="50"/>
      <c r="M190" s="50"/>
    </row>
    <row r="191" spans="8:13" ht="15.5" x14ac:dyDescent="0.35">
      <c r="H191" s="50"/>
      <c r="I191" s="50"/>
      <c r="J191" s="50"/>
      <c r="K191" s="50"/>
      <c r="L191" s="50"/>
      <c r="M191" s="50"/>
    </row>
    <row r="192" spans="8:13" ht="15.5" x14ac:dyDescent="0.35">
      <c r="H192" s="50"/>
      <c r="I192" s="50"/>
      <c r="J192" s="50"/>
      <c r="K192" s="50"/>
      <c r="L192" s="50"/>
      <c r="M192" s="50"/>
    </row>
    <row r="193" spans="8:13" ht="15.5" x14ac:dyDescent="0.35">
      <c r="H193" s="50"/>
      <c r="I193" s="50"/>
      <c r="J193" s="50"/>
      <c r="K193" s="50"/>
      <c r="L193" s="50"/>
      <c r="M193" s="50"/>
    </row>
    <row r="194" spans="8:13" ht="15.5" x14ac:dyDescent="0.35">
      <c r="H194" s="50"/>
      <c r="I194" s="50"/>
      <c r="J194" s="50"/>
      <c r="K194" s="50"/>
      <c r="L194" s="50"/>
      <c r="M194" s="50"/>
    </row>
    <row r="195" spans="8:13" ht="15.5" x14ac:dyDescent="0.35">
      <c r="H195" s="50"/>
      <c r="I195" s="50"/>
      <c r="J195" s="50"/>
      <c r="K195" s="50"/>
      <c r="L195" s="50"/>
      <c r="M195" s="50"/>
    </row>
    <row r="196" spans="8:13" ht="15.5" x14ac:dyDescent="0.35">
      <c r="H196" s="50"/>
      <c r="I196" s="50"/>
      <c r="J196" s="50"/>
      <c r="K196" s="50"/>
      <c r="L196" s="50"/>
      <c r="M196" s="50"/>
    </row>
    <row r="197" spans="8:13" ht="15.5" x14ac:dyDescent="0.35">
      <c r="H197" s="50"/>
      <c r="I197" s="50"/>
      <c r="J197" s="50"/>
      <c r="K197" s="50"/>
      <c r="L197" s="50"/>
      <c r="M197" s="50"/>
    </row>
    <row r="198" spans="8:13" ht="15.5" x14ac:dyDescent="0.35">
      <c r="H198" s="50"/>
      <c r="I198" s="50"/>
      <c r="J198" s="50"/>
      <c r="K198" s="50"/>
      <c r="L198" s="50"/>
      <c r="M198" s="50"/>
    </row>
    <row r="199" spans="8:13" ht="15.5" x14ac:dyDescent="0.35">
      <c r="H199" s="50"/>
      <c r="I199" s="50"/>
      <c r="J199" s="50"/>
      <c r="K199" s="50"/>
      <c r="L199" s="50"/>
      <c r="M199" s="50"/>
    </row>
    <row r="200" spans="8:13" ht="15.5" x14ac:dyDescent="0.35">
      <c r="H200" s="50"/>
      <c r="I200" s="50"/>
      <c r="J200" s="50"/>
      <c r="K200" s="50"/>
      <c r="L200" s="50"/>
      <c r="M200" s="50"/>
    </row>
    <row r="201" spans="8:13" ht="15.5" x14ac:dyDescent="0.35">
      <c r="H201" s="50"/>
      <c r="I201" s="50"/>
      <c r="J201" s="50"/>
      <c r="K201" s="50"/>
      <c r="L201" s="50"/>
      <c r="M201" s="50"/>
    </row>
    <row r="202" spans="8:13" ht="15.5" x14ac:dyDescent="0.35">
      <c r="H202" s="50"/>
      <c r="I202" s="50"/>
      <c r="J202" s="50"/>
      <c r="K202" s="50"/>
      <c r="L202" s="50"/>
      <c r="M202" s="50"/>
    </row>
  </sheetData>
  <dataValidations disablePrompts="1" count="2">
    <dataValidation allowBlank="1" showInputMessage="1" showErrorMessage="1" promptTitle="Use:" prompt="Value from Cell D21, if calculated." sqref="D32 I24" xr:uid="{00000000-0002-0000-0800-000000000000}"/>
    <dataValidation allowBlank="1" showInputMessage="1" showErrorMessage="1" promptTitle="Use:" prompt="Value from Cell D25, if calculated." sqref="D33 I25" xr:uid="{00000000-0002-0000-0800-000001000000}"/>
  </dataValidations>
  <pageMargins left="0.7" right="0.7" top="0.98479166666666662" bottom="0.75" header="0.3" footer="0.3"/>
  <pageSetup scale="59" fitToHeight="0" orientation="landscape" r:id="rId1"/>
  <headerFooter>
    <oddHeader>&amp;C&amp;G</oddHeader>
    <oddFooter>&amp;L&amp;"Avenir LT Std 35 Light,Regular"&amp;12&amp;K000000FINAL November 24, 2020&amp;C&amp;"Avenir LT Std 35 Light,Regular"&amp;12Page &amp;P of &amp;N&amp;R&amp;"Avenir LT Std 35 Light,Regular"&amp;12&amp;K000000&amp;A</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lcf76f155ced4ddcb4097134ff3c332f xmlns="785685f2-c2e1-4352-89aa-3faca8eaba52">
      <Terms xmlns="http://schemas.microsoft.com/office/infopath/2007/PartnerControls"/>
    </lcf76f155ced4ddcb4097134ff3c332f>
    <SharedWithUsers xmlns="5067c814-4b34-462c-a21d-c185ff6548d2">
      <UserInfo>
        <DisplayName>Ehyai, Amir@Energy</DisplayName>
        <AccountId>157</AccountId>
        <AccountType/>
      </UserInfo>
    </SharedWithUsers>
    <MediaLengthInSeconds xmlns="785685f2-c2e1-4352-89aa-3faca8eaba5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5" ma:contentTypeDescription="Create a new document." ma:contentTypeScope="" ma:versionID="49a1ab3924c31beb7510c85b7d5284b5">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189aba5c056254d533f73993ec1eae8c"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B98E64-55E1-43A4-8412-11A73D1A2FCC}">
  <ds:schemaRefs>
    <ds:schemaRef ds:uri="http://schemas.microsoft.com/sharepoint/v3/contenttype/forms"/>
  </ds:schemaRefs>
</ds:datastoreItem>
</file>

<file path=customXml/itemProps2.xml><?xml version="1.0" encoding="utf-8"?>
<ds:datastoreItem xmlns:ds="http://schemas.openxmlformats.org/officeDocument/2006/customXml" ds:itemID="{499C84D3-B9C5-44F6-99E7-BB8209FC364E}">
  <ds:schemaRefs>
    <ds:schemaRef ds:uri="http://schemas.openxmlformats.org/package/2006/metadata/core-properties"/>
    <ds:schemaRef ds:uri="http://www.w3.org/XML/1998/namespace"/>
    <ds:schemaRef ds:uri="http://purl.org/dc/terms/"/>
    <ds:schemaRef ds:uri="http://purl.org/dc/elements/1.1/"/>
    <ds:schemaRef ds:uri="http://schemas.microsoft.com/office/2006/metadata/properties"/>
    <ds:schemaRef ds:uri="http://schemas.microsoft.com/office/infopath/2007/PartnerControls"/>
    <ds:schemaRef ds:uri="http://schemas.microsoft.com/office/2006/documentManagement/types"/>
    <ds:schemaRef ds:uri="5067c814-4b34-462c-a21d-c185ff6548d2"/>
    <ds:schemaRef ds:uri="785685f2-c2e1-4352-89aa-3faca8eaba52"/>
    <ds:schemaRef ds:uri="http://purl.org/dc/dcmitype/"/>
  </ds:schemaRefs>
</ds:datastoreItem>
</file>

<file path=customXml/itemProps3.xml><?xml version="1.0" encoding="utf-8"?>
<ds:datastoreItem xmlns:ds="http://schemas.openxmlformats.org/officeDocument/2006/customXml" ds:itemID="{6F7A0EE9-E9A7-4A61-8077-65AE04898A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Read Me</vt:lpstr>
      <vt:lpstr>Project Info</vt:lpstr>
      <vt:lpstr>Inputs_General</vt:lpstr>
      <vt:lpstr>Inputs_Motors</vt:lpstr>
      <vt:lpstr>Inputs_Refrigerants</vt:lpstr>
      <vt:lpstr>Inputs_AB1550</vt:lpstr>
      <vt:lpstr>GHG Summary</vt:lpstr>
      <vt:lpstr>Co-benefits Summary</vt:lpstr>
      <vt:lpstr>Definitions -AND- Conversions</vt:lpstr>
      <vt:lpstr>Documentation</vt:lpstr>
      <vt:lpstr>CCIRTS &lt;HIDE&gt;</vt:lpstr>
      <vt:lpstr>Calculations &lt;HIDE&gt;</vt:lpstr>
      <vt:lpstr>Emission Factors &lt;HIDE&gt;</vt:lpstr>
      <vt:lpstr>Fuel Prices &lt;HIDE&gt;</vt:lpstr>
      <vt:lpstr>Defaults &lt;HIDE&gt;</vt:lpstr>
      <vt:lpstr>'Fuel Prices &lt;HIDE&gt;'!_ftnref2</vt:lpstr>
      <vt:lpstr>'Fuel Prices &lt;HIDE&gt;'!_Toc525572044</vt:lpstr>
      <vt:lpstr>'Calculations &lt;HIDE&gt;'!Print_Area</vt:lpstr>
      <vt:lpstr>'Co-benefits Summary'!Print_Area</vt:lpstr>
      <vt:lpstr>Documentation!Print_Area</vt:lpstr>
      <vt:lpstr>'Fuel Prices &lt;HIDE&gt;'!Print_Area</vt:lpstr>
      <vt:lpstr>'GHG Summary'!Print_Area</vt:lpstr>
      <vt:lpstr>Inputs_AB1550!Print_Area</vt:lpstr>
      <vt:lpstr>'Project Info'!Print_Area</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Jimmy Steele</dc:creator>
  <cp:keywords/>
  <dc:description/>
  <cp:lastModifiedBy>Dyer, Phil@Energy</cp:lastModifiedBy>
  <cp:revision/>
  <cp:lastPrinted>2024-01-16T22:38:02Z</cp:lastPrinted>
  <dcterms:created xsi:type="dcterms:W3CDTF">2017-06-22T18:28:37Z</dcterms:created>
  <dcterms:modified xsi:type="dcterms:W3CDTF">2024-01-16T23:05:30Z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Order">
    <vt:r8>2264600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