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Dsoriano\Downloads\Post Request\"/>
    </mc:Choice>
  </mc:AlternateContent>
  <xr:revisionPtr revIDLastSave="0" documentId="8_{F44D09B7-6D17-4D9F-9F3B-5AB511603A85}" xr6:coauthVersionLast="47" xr6:coauthVersionMax="47" xr10:uidLastSave="{00000000-0000-0000-0000-000000000000}"/>
  <bookViews>
    <workbookView xWindow="-108" yWindow="-108" windowWidth="23256" windowHeight="12576" firstSheet="4" activeTab="10" xr2:uid="{E8D866B7-5371-47F6-814E-14A7AF8397CF}"/>
  </bookViews>
  <sheets>
    <sheet name="Status" sheetId="14" state="hidden" r:id="rId1"/>
    <sheet name="2017 and 2022 Electric Usage2" sheetId="18" state="hidden" r:id="rId2"/>
    <sheet name="percent_surveyed_by_bldg_zone" sheetId="19" state="hidden" r:id="rId3"/>
    <sheet name="oldmap" sheetId="16" state="hidden" r:id="rId4"/>
    <sheet name="Readme" sheetId="20" r:id="rId5"/>
    <sheet name="Statewide" sheetId="4" r:id="rId6"/>
    <sheet name="PGE" sheetId="5" r:id="rId7"/>
    <sheet name="SCE" sheetId="6" r:id="rId8"/>
    <sheet name="SDGE" sheetId="7" r:id="rId9"/>
    <sheet name="LADWP" sheetId="11" r:id="rId10"/>
    <sheet name="SMUD" sheetId="10" r:id="rId11"/>
    <sheet name="input_enduse" sheetId="1" r:id="rId12"/>
    <sheet name="input_figure" sheetId="2" r:id="rId13"/>
    <sheet name="input_figure_gas" sheetId="12" r:id="rId14"/>
    <sheet name="input_wholebuilding" sheetId="3" r:id="rId15"/>
    <sheet name="input_wholebuilding_gas" sheetId="9" r:id="rId16"/>
  </sheets>
  <externalReferences>
    <externalReference r:id="rId17"/>
  </externalReferences>
  <definedNames>
    <definedName name="_xlnm._FilterDatabase" localSheetId="1" hidden="1">'2017 and 2022 Electric Usage2'!$A$1:$E$13</definedName>
    <definedName name="_xlnm._FilterDatabase" localSheetId="11" hidden="1">input_enduse!$A$1:$G$1249</definedName>
    <definedName name="_xlnm._FilterDatabase" localSheetId="15" hidden="1">input_wholebuilding_gas!$A$1:$E$91</definedName>
    <definedName name="nonparticipating_forecastzone_scale_factor" localSheetId="4">[1]Statewide!$C$1</definedName>
    <definedName name="nonparticipating_forecastzone_scale_factor">Statewide!$C$1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9" i="1" l="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6" i="1"/>
  <c r="I16" i="1"/>
  <c r="J15" i="1"/>
  <c r="I15" i="1"/>
  <c r="J14" i="1"/>
  <c r="I14" i="1"/>
  <c r="J13" i="1"/>
  <c r="I13" i="1"/>
  <c r="J12" i="1"/>
  <c r="I12" i="1"/>
  <c r="J11" i="1"/>
  <c r="I11" i="1"/>
  <c r="J10" i="1"/>
  <c r="I10" i="1"/>
  <c r="J9" i="1"/>
  <c r="I9" i="1"/>
  <c r="J8" i="1"/>
  <c r="I8" i="1"/>
  <c r="J7" i="1"/>
  <c r="I7" i="1"/>
  <c r="J6" i="1"/>
  <c r="I6" i="1"/>
  <c r="J5" i="1"/>
  <c r="I5" i="1"/>
  <c r="J4" i="1"/>
  <c r="I4" i="1"/>
  <c r="J3" i="1"/>
  <c r="I3" i="1"/>
  <c r="J2" i="1"/>
  <c r="I2" i="1"/>
  <c r="H1249" i="1" l="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8" i="1"/>
  <c r="H7" i="1"/>
  <c r="H6" i="1"/>
  <c r="H5" i="1"/>
  <c r="H4" i="1"/>
  <c r="H3" i="1"/>
  <c r="H2" i="1"/>
  <c r="J14" i="4" l="1"/>
  <c r="J13" i="4"/>
  <c r="J12" i="4"/>
  <c r="J11" i="4"/>
  <c r="J10" i="4"/>
  <c r="J9" i="4"/>
  <c r="J8" i="4"/>
  <c r="J7" i="4"/>
  <c r="J6" i="4"/>
  <c r="J5" i="4"/>
  <c r="J4" i="4"/>
  <c r="J3" i="4"/>
  <c r="H14" i="4"/>
  <c r="H13" i="4"/>
  <c r="H12" i="4"/>
  <c r="H11" i="4"/>
  <c r="H10" i="4"/>
  <c r="H9" i="4"/>
  <c r="H8" i="4"/>
  <c r="H7" i="4"/>
  <c r="H6" i="4"/>
  <c r="H5" i="4"/>
  <c r="H4" i="4"/>
  <c r="H3" i="4"/>
  <c r="F14" i="4"/>
  <c r="F13" i="4"/>
  <c r="F12" i="4"/>
  <c r="F11" i="4"/>
  <c r="F10" i="4"/>
  <c r="F9" i="4"/>
  <c r="F8" i="4"/>
  <c r="F7" i="4"/>
  <c r="F6" i="4"/>
  <c r="F5" i="4"/>
  <c r="F4" i="4"/>
  <c r="F3" i="4"/>
  <c r="J16" i="4" l="1"/>
  <c r="J17" i="4"/>
  <c r="H17" i="4"/>
  <c r="H16" i="4"/>
  <c r="F17" i="4"/>
  <c r="F16" i="4"/>
  <c r="F15" i="4"/>
  <c r="J15" i="4"/>
  <c r="H15" i="4"/>
  <c r="L18" i="19" l="1"/>
  <c r="M17" i="19" l="1"/>
  <c r="L17" i="19"/>
  <c r="K17" i="19"/>
  <c r="L16" i="19"/>
  <c r="K16" i="19"/>
  <c r="M16" i="19" s="1"/>
  <c r="L15" i="19"/>
  <c r="K15" i="19"/>
  <c r="M15" i="19" s="1"/>
  <c r="L14" i="19"/>
  <c r="K14" i="19"/>
  <c r="M14" i="19" s="1"/>
  <c r="L13" i="19"/>
  <c r="K13" i="19"/>
  <c r="M13" i="19" s="1"/>
  <c r="L12" i="19"/>
  <c r="K12" i="19"/>
  <c r="M12" i="19" s="1"/>
  <c r="L11" i="19"/>
  <c r="K11" i="19"/>
  <c r="M11" i="19" s="1"/>
  <c r="L10" i="19"/>
  <c r="K10" i="19"/>
  <c r="M10" i="19" s="1"/>
  <c r="L9" i="19"/>
  <c r="K9" i="19"/>
  <c r="M9" i="19" s="1"/>
  <c r="L8" i="19"/>
  <c r="K8" i="19"/>
  <c r="M8" i="19" s="1"/>
  <c r="L7" i="19"/>
  <c r="K7" i="19"/>
  <c r="M7" i="19" s="1"/>
  <c r="L6" i="19"/>
  <c r="K6" i="19"/>
  <c r="M6" i="19" s="1"/>
  <c r="L5" i="19"/>
  <c r="K5" i="19"/>
  <c r="M5" i="19" s="1"/>
  <c r="L4" i="19"/>
  <c r="K4" i="19"/>
  <c r="M4" i="19" s="1"/>
  <c r="L3" i="19"/>
  <c r="K3" i="19"/>
  <c r="M3" i="19" s="1"/>
  <c r="L2" i="19"/>
  <c r="K2" i="19"/>
  <c r="M2" i="19" s="1"/>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2" i="19"/>
  <c r="C2" i="18"/>
  <c r="C3" i="18"/>
  <c r="C4" i="18"/>
  <c r="C5" i="18"/>
  <c r="C6" i="18"/>
  <c r="C7" i="18"/>
  <c r="C8" i="18"/>
  <c r="C9" i="18"/>
  <c r="C10" i="18"/>
  <c r="C11" i="18"/>
  <c r="C12" i="18"/>
  <c r="C13" i="18"/>
  <c r="F193" i="4"/>
  <c r="O65" i="4" s="1"/>
  <c r="F192" i="4"/>
  <c r="N65" i="4" s="1"/>
  <c r="F67" i="4"/>
  <c r="O59" i="4" s="1"/>
  <c r="F66" i="4"/>
  <c r="N59" i="4" s="1"/>
  <c r="F193" i="10"/>
  <c r="O65" i="10" s="1"/>
  <c r="F192" i="10"/>
  <c r="N65" i="10" s="1"/>
  <c r="F67" i="10"/>
  <c r="O59" i="10" s="1"/>
  <c r="F66" i="10"/>
  <c r="N59" i="10" s="1"/>
  <c r="F193" i="11"/>
  <c r="O65" i="11" s="1"/>
  <c r="F192" i="11"/>
  <c r="N65" i="11" s="1"/>
  <c r="F67" i="11"/>
  <c r="O59" i="11" s="1"/>
  <c r="F66" i="11"/>
  <c r="N59" i="11" s="1"/>
  <c r="F193" i="7"/>
  <c r="O65" i="7" s="1"/>
  <c r="F192" i="7"/>
  <c r="N65" i="7" s="1"/>
  <c r="F67" i="7"/>
  <c r="O59" i="7" s="1"/>
  <c r="F66" i="7"/>
  <c r="N59" i="7" s="1"/>
  <c r="F193" i="6"/>
  <c r="O65" i="6" s="1"/>
  <c r="F192" i="6"/>
  <c r="N65" i="6" s="1"/>
  <c r="F67" i="6"/>
  <c r="O59" i="6" s="1"/>
  <c r="F66" i="6"/>
  <c r="N59" i="6" s="1"/>
  <c r="M69" i="4"/>
  <c r="M68" i="4"/>
  <c r="M67" i="4"/>
  <c r="M66" i="4"/>
  <c r="M65" i="4"/>
  <c r="M64" i="4"/>
  <c r="M63" i="4"/>
  <c r="M62" i="4"/>
  <c r="M61" i="4"/>
  <c r="M60" i="4"/>
  <c r="M59" i="4"/>
  <c r="M58" i="4"/>
  <c r="M69" i="10"/>
  <c r="M68" i="10"/>
  <c r="M67" i="10"/>
  <c r="M66" i="10"/>
  <c r="M65" i="10"/>
  <c r="M64" i="10"/>
  <c r="M63" i="10"/>
  <c r="M62" i="10"/>
  <c r="M61" i="10"/>
  <c r="M60" i="10"/>
  <c r="M59" i="10"/>
  <c r="M58" i="10"/>
  <c r="M69" i="11"/>
  <c r="M68" i="11"/>
  <c r="M67" i="11"/>
  <c r="M66" i="11"/>
  <c r="M65" i="11"/>
  <c r="M64" i="11"/>
  <c r="M63" i="11"/>
  <c r="M62" i="11"/>
  <c r="M61" i="11"/>
  <c r="M60" i="11"/>
  <c r="M59" i="11"/>
  <c r="M58" i="11"/>
  <c r="M69" i="7"/>
  <c r="M68" i="7"/>
  <c r="M67" i="7"/>
  <c r="M66" i="7"/>
  <c r="M65" i="7"/>
  <c r="M64" i="7"/>
  <c r="M63" i="7"/>
  <c r="M62" i="7"/>
  <c r="M61" i="7"/>
  <c r="M60" i="7"/>
  <c r="M59" i="7"/>
  <c r="M58" i="7"/>
  <c r="M69" i="6"/>
  <c r="M68" i="6"/>
  <c r="M67" i="6"/>
  <c r="M66" i="6"/>
  <c r="M65" i="6"/>
  <c r="M64" i="6"/>
  <c r="M63" i="6"/>
  <c r="M62" i="6"/>
  <c r="M61" i="6"/>
  <c r="M60" i="6"/>
  <c r="M59" i="6"/>
  <c r="M58" i="6"/>
  <c r="F193" i="5"/>
  <c r="O65" i="5" s="1"/>
  <c r="F192" i="5"/>
  <c r="N65" i="5" s="1"/>
  <c r="F67" i="5"/>
  <c r="O59" i="5" s="1"/>
  <c r="F66" i="5"/>
  <c r="N59" i="5" s="1"/>
  <c r="M69" i="5"/>
  <c r="M68" i="5"/>
  <c r="M67" i="5"/>
  <c r="M66" i="5"/>
  <c r="M65" i="5"/>
  <c r="M64" i="5"/>
  <c r="M63" i="5"/>
  <c r="M62" i="5"/>
  <c r="M61" i="5"/>
  <c r="M60" i="5"/>
  <c r="M59" i="5"/>
  <c r="M58" i="5"/>
  <c r="J3" i="7"/>
  <c r="J4" i="7"/>
  <c r="J5" i="7"/>
  <c r="J6" i="7"/>
  <c r="J7" i="7"/>
  <c r="J8" i="7"/>
  <c r="J9" i="7"/>
  <c r="J10" i="7"/>
  <c r="J11" i="7"/>
  <c r="J12" i="7"/>
  <c r="J13" i="7"/>
  <c r="J14" i="7"/>
  <c r="J14" i="11"/>
  <c r="J13" i="11"/>
  <c r="J12" i="11"/>
  <c r="J11" i="11"/>
  <c r="J10" i="11"/>
  <c r="J9" i="11"/>
  <c r="J8" i="11"/>
  <c r="J7" i="11"/>
  <c r="J6" i="11"/>
  <c r="J5" i="11"/>
  <c r="J4" i="11"/>
  <c r="J3" i="11"/>
  <c r="J14" i="10"/>
  <c r="J13" i="10"/>
  <c r="J12" i="10"/>
  <c r="J11" i="10"/>
  <c r="J10" i="10"/>
  <c r="J9" i="10"/>
  <c r="J8" i="10"/>
  <c r="J7" i="10"/>
  <c r="J6" i="10"/>
  <c r="J5" i="10"/>
  <c r="J4" i="10"/>
  <c r="J3" i="10"/>
  <c r="J14" i="6"/>
  <c r="J13" i="6"/>
  <c r="J12" i="6"/>
  <c r="J11" i="6"/>
  <c r="J10" i="6"/>
  <c r="J9" i="6"/>
  <c r="J8" i="6"/>
  <c r="J7" i="6"/>
  <c r="J6" i="6"/>
  <c r="J5" i="6"/>
  <c r="J4" i="6"/>
  <c r="J3" i="6"/>
  <c r="J14" i="5"/>
  <c r="J13" i="5"/>
  <c r="J12" i="5"/>
  <c r="J11" i="5"/>
  <c r="J10" i="5"/>
  <c r="J9" i="5"/>
  <c r="J8" i="5"/>
  <c r="J7" i="5"/>
  <c r="J6" i="5"/>
  <c r="J5" i="5"/>
  <c r="J4" i="5"/>
  <c r="J3" i="5"/>
  <c r="J16" i="5" l="1"/>
  <c r="J17" i="5"/>
  <c r="J17" i="10"/>
  <c r="J17" i="11"/>
  <c r="J15" i="5"/>
  <c r="J16" i="6"/>
  <c r="J16" i="7"/>
  <c r="J15" i="11"/>
  <c r="J16" i="11"/>
  <c r="J17" i="7"/>
  <c r="J16" i="10"/>
  <c r="J17" i="6"/>
  <c r="J15" i="7"/>
  <c r="J15" i="10"/>
  <c r="J15" i="6"/>
  <c r="I17" i="5" l="1"/>
  <c r="H17" i="5"/>
  <c r="G17" i="5"/>
  <c r="F17" i="5"/>
  <c r="I16" i="5"/>
  <c r="H16" i="5"/>
  <c r="G16" i="5"/>
  <c r="F16" i="5"/>
  <c r="I15" i="5"/>
  <c r="H15" i="5"/>
  <c r="G15" i="5"/>
  <c r="F15" i="5"/>
  <c r="I17" i="6"/>
  <c r="H17" i="6"/>
  <c r="G17" i="6"/>
  <c r="F17" i="6"/>
  <c r="I16" i="6"/>
  <c r="H16" i="6"/>
  <c r="G16" i="6"/>
  <c r="F16" i="6"/>
  <c r="I15" i="6"/>
  <c r="H15" i="6"/>
  <c r="G15" i="6"/>
  <c r="F15" i="6"/>
  <c r="I17" i="7"/>
  <c r="H17" i="7"/>
  <c r="G17" i="7"/>
  <c r="F17" i="7"/>
  <c r="I16" i="7"/>
  <c r="H16" i="7"/>
  <c r="G16" i="7"/>
  <c r="F16" i="7"/>
  <c r="I15" i="7"/>
  <c r="H15" i="7"/>
  <c r="G15" i="7"/>
  <c r="F15" i="7"/>
  <c r="I17" i="11"/>
  <c r="H17" i="11"/>
  <c r="G17" i="11"/>
  <c r="F17" i="11"/>
  <c r="I16" i="11"/>
  <c r="H16" i="11"/>
  <c r="G16" i="11"/>
  <c r="F16" i="11"/>
  <c r="I15" i="11"/>
  <c r="H15" i="11"/>
  <c r="G15" i="11"/>
  <c r="F15" i="11"/>
  <c r="K12" i="14" l="1"/>
  <c r="M18" i="14" l="1"/>
  <c r="K6" i="14"/>
  <c r="K23" i="14"/>
  <c r="K24" i="14" s="1"/>
  <c r="K13" i="14" l="1"/>
  <c r="F1" i="14" l="1"/>
  <c r="K15" i="14"/>
  <c r="K9" i="14" s="1"/>
  <c r="I9" i="14" s="1"/>
  <c r="I10" i="14" s="1"/>
  <c r="I11" i="14" s="1"/>
  <c r="N46" i="11"/>
  <c r="N45" i="11"/>
  <c r="N44" i="11"/>
  <c r="N43" i="11"/>
  <c r="N42" i="11"/>
  <c r="N41" i="11"/>
  <c r="N40" i="11"/>
  <c r="N39" i="11"/>
  <c r="N38" i="11"/>
  <c r="N37" i="11"/>
  <c r="N36" i="11"/>
  <c r="N35" i="11"/>
  <c r="N46" i="10"/>
  <c r="N45" i="10"/>
  <c r="N44" i="10"/>
  <c r="N43" i="10"/>
  <c r="N42" i="10"/>
  <c r="N41" i="10"/>
  <c r="N40" i="10"/>
  <c r="N39" i="10"/>
  <c r="N38" i="10"/>
  <c r="N37" i="10"/>
  <c r="N36" i="10"/>
  <c r="N35" i="10"/>
  <c r="N46" i="7"/>
  <c r="N45" i="7"/>
  <c r="N44" i="7"/>
  <c r="N43" i="7"/>
  <c r="N42" i="7"/>
  <c r="N41" i="7"/>
  <c r="N40" i="7"/>
  <c r="N39" i="7"/>
  <c r="N38" i="7"/>
  <c r="N37" i="7"/>
  <c r="N36" i="7"/>
  <c r="N35" i="7"/>
  <c r="N46" i="6"/>
  <c r="N45" i="6"/>
  <c r="N44" i="6"/>
  <c r="N43" i="6"/>
  <c r="N42" i="6"/>
  <c r="N41" i="6"/>
  <c r="N40" i="6"/>
  <c r="N39" i="6"/>
  <c r="N38" i="6"/>
  <c r="N37" i="6"/>
  <c r="N36" i="6"/>
  <c r="N35" i="6"/>
  <c r="N46" i="5"/>
  <c r="N45" i="5"/>
  <c r="N44" i="5"/>
  <c r="N43" i="5"/>
  <c r="N42" i="5"/>
  <c r="N41" i="5"/>
  <c r="N40" i="5"/>
  <c r="N39" i="5"/>
  <c r="N38" i="5"/>
  <c r="N37" i="5"/>
  <c r="N36" i="5"/>
  <c r="N35" i="5"/>
  <c r="N46" i="4"/>
  <c r="N45" i="4"/>
  <c r="N44" i="4"/>
  <c r="N43" i="4"/>
  <c r="N42" i="4"/>
  <c r="N41" i="4"/>
  <c r="N40" i="4"/>
  <c r="N39" i="4"/>
  <c r="N38" i="4"/>
  <c r="N37" i="4"/>
  <c r="N36" i="4"/>
  <c r="N35" i="4"/>
  <c r="F290" i="11"/>
  <c r="F289" i="11"/>
  <c r="F288" i="11"/>
  <c r="F287" i="11"/>
  <c r="F286" i="11"/>
  <c r="F285" i="11"/>
  <c r="I284" i="11"/>
  <c r="H284" i="11"/>
  <c r="G284" i="11"/>
  <c r="F284" i="11"/>
  <c r="F283" i="11"/>
  <c r="F282" i="11"/>
  <c r="I279" i="11"/>
  <c r="H279" i="11"/>
  <c r="G279" i="11"/>
  <c r="F279" i="11"/>
  <c r="I278" i="11"/>
  <c r="H278" i="11"/>
  <c r="G278" i="11"/>
  <c r="F278" i="11"/>
  <c r="F277" i="11"/>
  <c r="O69" i="11" s="1"/>
  <c r="F276" i="11"/>
  <c r="N69" i="11" s="1"/>
  <c r="F275" i="11"/>
  <c r="I274" i="11"/>
  <c r="H274" i="11"/>
  <c r="G274" i="11"/>
  <c r="F274" i="11"/>
  <c r="I273" i="11"/>
  <c r="H273" i="11"/>
  <c r="G273" i="11"/>
  <c r="F273" i="11"/>
  <c r="F269" i="11"/>
  <c r="F268" i="11"/>
  <c r="F267" i="11"/>
  <c r="F266" i="11"/>
  <c r="F265" i="11"/>
  <c r="F264" i="11"/>
  <c r="I263" i="11"/>
  <c r="H263" i="11"/>
  <c r="G263" i="11"/>
  <c r="F263" i="11"/>
  <c r="F262" i="11"/>
  <c r="F261" i="11"/>
  <c r="I258" i="11"/>
  <c r="H258" i="11"/>
  <c r="G258" i="11"/>
  <c r="F258" i="11"/>
  <c r="I257" i="11"/>
  <c r="H257" i="11"/>
  <c r="G257" i="11"/>
  <c r="F257" i="11"/>
  <c r="F256" i="11"/>
  <c r="O68" i="11" s="1"/>
  <c r="F255" i="11"/>
  <c r="N68" i="11" s="1"/>
  <c r="F254" i="11"/>
  <c r="I253" i="11"/>
  <c r="H253" i="11"/>
  <c r="G253" i="11"/>
  <c r="F253" i="11"/>
  <c r="I252" i="11"/>
  <c r="H252" i="11"/>
  <c r="G252" i="11"/>
  <c r="F252" i="11"/>
  <c r="F248" i="11"/>
  <c r="F247" i="11"/>
  <c r="F246" i="11"/>
  <c r="F245" i="11"/>
  <c r="F244" i="11"/>
  <c r="F243" i="11"/>
  <c r="I242" i="11"/>
  <c r="H242" i="11"/>
  <c r="G242" i="11"/>
  <c r="F242" i="11"/>
  <c r="F241" i="11"/>
  <c r="F240" i="11"/>
  <c r="I237" i="11"/>
  <c r="H237" i="11"/>
  <c r="G237" i="11"/>
  <c r="F237" i="11"/>
  <c r="I236" i="11"/>
  <c r="H236" i="11"/>
  <c r="G236" i="11"/>
  <c r="F236" i="11"/>
  <c r="F235" i="11"/>
  <c r="O67" i="11" s="1"/>
  <c r="F234" i="11"/>
  <c r="N67" i="11" s="1"/>
  <c r="F233" i="11"/>
  <c r="I232" i="11"/>
  <c r="H232" i="11"/>
  <c r="G232" i="11"/>
  <c r="F232" i="11"/>
  <c r="I231" i="11"/>
  <c r="H231" i="11"/>
  <c r="G231" i="11"/>
  <c r="F231" i="11"/>
  <c r="F227" i="11"/>
  <c r="F226" i="11"/>
  <c r="F225" i="11"/>
  <c r="F224" i="11"/>
  <c r="F223" i="11"/>
  <c r="F222" i="11"/>
  <c r="I221" i="11"/>
  <c r="H221" i="11"/>
  <c r="G221" i="11"/>
  <c r="F221" i="11"/>
  <c r="F220" i="11"/>
  <c r="F219" i="11"/>
  <c r="I216" i="11"/>
  <c r="H216" i="11"/>
  <c r="G216" i="11"/>
  <c r="F216" i="11"/>
  <c r="I215" i="11"/>
  <c r="H215" i="11"/>
  <c r="G215" i="11"/>
  <c r="F215" i="11"/>
  <c r="F214" i="11"/>
  <c r="O66" i="11" s="1"/>
  <c r="F213" i="11"/>
  <c r="N66" i="11" s="1"/>
  <c r="F212" i="11"/>
  <c r="I211" i="11"/>
  <c r="H211" i="11"/>
  <c r="G211" i="11"/>
  <c r="F211" i="11"/>
  <c r="I210" i="11"/>
  <c r="H210" i="11"/>
  <c r="G210" i="11"/>
  <c r="F210" i="11"/>
  <c r="F206" i="11"/>
  <c r="F205" i="11"/>
  <c r="F204" i="11"/>
  <c r="F203" i="11"/>
  <c r="F202" i="11"/>
  <c r="F201" i="11"/>
  <c r="I200" i="11"/>
  <c r="H200" i="11"/>
  <c r="G200" i="11"/>
  <c r="F200" i="11"/>
  <c r="F199" i="11"/>
  <c r="F198" i="11"/>
  <c r="I195" i="11"/>
  <c r="H195" i="11"/>
  <c r="G195" i="11"/>
  <c r="F195" i="11"/>
  <c r="I194" i="11"/>
  <c r="H194" i="11"/>
  <c r="G194" i="11"/>
  <c r="F194" i="11"/>
  <c r="F191" i="11"/>
  <c r="I190" i="11"/>
  <c r="H190" i="11"/>
  <c r="G190" i="11"/>
  <c r="F190" i="11"/>
  <c r="I189" i="11"/>
  <c r="H189" i="11"/>
  <c r="G189" i="11"/>
  <c r="F189" i="11"/>
  <c r="F185" i="11"/>
  <c r="F184" i="11"/>
  <c r="F183" i="11"/>
  <c r="F182" i="11"/>
  <c r="F181" i="11"/>
  <c r="F180" i="11"/>
  <c r="I179" i="11"/>
  <c r="H179" i="11"/>
  <c r="G179" i="11"/>
  <c r="F179" i="11"/>
  <c r="F178" i="11"/>
  <c r="F177" i="11"/>
  <c r="I174" i="11"/>
  <c r="H174" i="11"/>
  <c r="G174" i="11"/>
  <c r="F174" i="11"/>
  <c r="I173" i="11"/>
  <c r="H173" i="11"/>
  <c r="G173" i="11"/>
  <c r="F173" i="11"/>
  <c r="F172" i="11"/>
  <c r="O64" i="11" s="1"/>
  <c r="F171" i="11"/>
  <c r="N64" i="11" s="1"/>
  <c r="F170" i="11"/>
  <c r="I169" i="11"/>
  <c r="H169" i="11"/>
  <c r="G169" i="11"/>
  <c r="F169" i="11"/>
  <c r="I168" i="11"/>
  <c r="H168" i="11"/>
  <c r="G168" i="11"/>
  <c r="F168" i="11"/>
  <c r="F164" i="11"/>
  <c r="F163" i="11"/>
  <c r="F162" i="11"/>
  <c r="F161" i="11"/>
  <c r="F160" i="11"/>
  <c r="F159" i="11"/>
  <c r="I158" i="11"/>
  <c r="H158" i="11"/>
  <c r="G158" i="11"/>
  <c r="F158" i="11"/>
  <c r="F157" i="11"/>
  <c r="F156" i="11"/>
  <c r="I153" i="11"/>
  <c r="H153" i="11"/>
  <c r="G153" i="11"/>
  <c r="F153" i="11"/>
  <c r="I152" i="11"/>
  <c r="H152" i="11"/>
  <c r="G152" i="11"/>
  <c r="F152" i="11"/>
  <c r="F151" i="11"/>
  <c r="O63" i="11" s="1"/>
  <c r="F150" i="11"/>
  <c r="N63" i="11" s="1"/>
  <c r="F149" i="11"/>
  <c r="I148" i="11"/>
  <c r="H148" i="11"/>
  <c r="G148" i="11"/>
  <c r="F148" i="11"/>
  <c r="I147" i="11"/>
  <c r="H147" i="11"/>
  <c r="G147" i="11"/>
  <c r="F147" i="11"/>
  <c r="F143" i="11"/>
  <c r="F142" i="11"/>
  <c r="F141" i="11"/>
  <c r="F140" i="11"/>
  <c r="F139" i="11"/>
  <c r="F138" i="11"/>
  <c r="I137" i="11"/>
  <c r="H137" i="11"/>
  <c r="G137" i="11"/>
  <c r="F137" i="11"/>
  <c r="F136" i="11"/>
  <c r="F135" i="11"/>
  <c r="I132" i="11"/>
  <c r="H132" i="11"/>
  <c r="G132" i="11"/>
  <c r="F132" i="11"/>
  <c r="I131" i="11"/>
  <c r="H131" i="11"/>
  <c r="G131" i="11"/>
  <c r="F131" i="11"/>
  <c r="F130" i="11"/>
  <c r="O62" i="11" s="1"/>
  <c r="F129" i="11"/>
  <c r="N62" i="11" s="1"/>
  <c r="F128" i="11"/>
  <c r="I127" i="11"/>
  <c r="H127" i="11"/>
  <c r="G127" i="11"/>
  <c r="F127" i="11"/>
  <c r="I126" i="11"/>
  <c r="H126" i="11"/>
  <c r="G126" i="11"/>
  <c r="F126" i="11"/>
  <c r="F122" i="11"/>
  <c r="F121" i="11"/>
  <c r="F120" i="11"/>
  <c r="F119" i="11"/>
  <c r="F118" i="11"/>
  <c r="F117" i="11"/>
  <c r="I116" i="11"/>
  <c r="H116" i="11"/>
  <c r="G116" i="11"/>
  <c r="F116" i="11"/>
  <c r="F115" i="11"/>
  <c r="F114" i="11"/>
  <c r="I111" i="11"/>
  <c r="H111" i="11"/>
  <c r="G111" i="11"/>
  <c r="F111" i="11"/>
  <c r="I110" i="11"/>
  <c r="H110" i="11"/>
  <c r="G110" i="11"/>
  <c r="F110" i="11"/>
  <c r="F109" i="11"/>
  <c r="O61" i="11" s="1"/>
  <c r="F108" i="11"/>
  <c r="N61" i="11" s="1"/>
  <c r="F107" i="11"/>
  <c r="I106" i="11"/>
  <c r="H106" i="11"/>
  <c r="G106" i="11"/>
  <c r="F106" i="11"/>
  <c r="I105" i="11"/>
  <c r="H105" i="11"/>
  <c r="G105" i="11"/>
  <c r="F105" i="11"/>
  <c r="F101" i="11"/>
  <c r="F100" i="11"/>
  <c r="F99" i="11"/>
  <c r="F98" i="11"/>
  <c r="F97" i="11"/>
  <c r="F96" i="11"/>
  <c r="I95" i="11"/>
  <c r="H95" i="11"/>
  <c r="G95" i="11"/>
  <c r="F95" i="11"/>
  <c r="F94" i="11"/>
  <c r="F93" i="11"/>
  <c r="I90" i="11"/>
  <c r="H90" i="11"/>
  <c r="G90" i="11"/>
  <c r="F90" i="11"/>
  <c r="I89" i="11"/>
  <c r="H89" i="11"/>
  <c r="G89" i="11"/>
  <c r="F89" i="11"/>
  <c r="F88" i="11"/>
  <c r="O60" i="11" s="1"/>
  <c r="F87" i="11"/>
  <c r="N60" i="11" s="1"/>
  <c r="F86" i="11"/>
  <c r="I85" i="11"/>
  <c r="H85" i="11"/>
  <c r="G85" i="11"/>
  <c r="F85" i="11"/>
  <c r="I84" i="11"/>
  <c r="H84" i="11"/>
  <c r="G84" i="11"/>
  <c r="F84" i="11"/>
  <c r="F80" i="11"/>
  <c r="F79" i="11"/>
  <c r="F78" i="11"/>
  <c r="F77" i="11"/>
  <c r="F76" i="11"/>
  <c r="F75" i="11"/>
  <c r="I74" i="11"/>
  <c r="H74" i="11"/>
  <c r="G74" i="11"/>
  <c r="F74" i="11"/>
  <c r="F73" i="11"/>
  <c r="F72" i="11"/>
  <c r="I69" i="11"/>
  <c r="H69" i="11"/>
  <c r="G69" i="11"/>
  <c r="F69" i="11"/>
  <c r="I68" i="11"/>
  <c r="H68" i="11"/>
  <c r="G68" i="11"/>
  <c r="F68" i="11"/>
  <c r="F65" i="11"/>
  <c r="I64" i="11"/>
  <c r="H64" i="11"/>
  <c r="G64" i="11"/>
  <c r="F64" i="11"/>
  <c r="I63" i="11"/>
  <c r="H63" i="11"/>
  <c r="G63" i="11"/>
  <c r="F63" i="11"/>
  <c r="F59" i="11"/>
  <c r="F58" i="11"/>
  <c r="F57" i="11"/>
  <c r="F56" i="11"/>
  <c r="F55" i="11"/>
  <c r="F54" i="11"/>
  <c r="I53" i="11"/>
  <c r="H53" i="11"/>
  <c r="G53" i="11"/>
  <c r="F53" i="11"/>
  <c r="F52" i="11"/>
  <c r="F51" i="11"/>
  <c r="I48" i="11"/>
  <c r="H48" i="11"/>
  <c r="G48" i="11"/>
  <c r="F48" i="11"/>
  <c r="I47" i="11"/>
  <c r="H47" i="11"/>
  <c r="G47" i="11"/>
  <c r="F47" i="11"/>
  <c r="F46" i="11"/>
  <c r="O58" i="11" s="1"/>
  <c r="F45" i="11"/>
  <c r="N58" i="11" s="1"/>
  <c r="F44" i="11"/>
  <c r="I43" i="11"/>
  <c r="H43" i="11"/>
  <c r="G43" i="11"/>
  <c r="F43" i="11"/>
  <c r="I42" i="11"/>
  <c r="H42" i="11"/>
  <c r="G42" i="11"/>
  <c r="F42" i="11"/>
  <c r="F38" i="11"/>
  <c r="F37" i="11"/>
  <c r="F36" i="11"/>
  <c r="F35" i="11"/>
  <c r="F34" i="11"/>
  <c r="F33" i="11"/>
  <c r="I32" i="11"/>
  <c r="H32" i="11"/>
  <c r="G32" i="11"/>
  <c r="F32" i="11"/>
  <c r="F31" i="11"/>
  <c r="F30" i="11"/>
  <c r="I27" i="11"/>
  <c r="H27" i="11"/>
  <c r="G27" i="11"/>
  <c r="F27" i="11"/>
  <c r="I26" i="11"/>
  <c r="H26" i="11"/>
  <c r="G26" i="11"/>
  <c r="F26" i="11"/>
  <c r="F25" i="11"/>
  <c r="F24" i="11"/>
  <c r="F23" i="11"/>
  <c r="I22" i="11"/>
  <c r="H22" i="11"/>
  <c r="G22" i="11"/>
  <c r="F22" i="11"/>
  <c r="I21" i="11"/>
  <c r="H21" i="11"/>
  <c r="G21" i="11"/>
  <c r="F21" i="11"/>
  <c r="N14" i="11"/>
  <c r="I14" i="11"/>
  <c r="H14" i="11"/>
  <c r="G14" i="11"/>
  <c r="F14" i="11"/>
  <c r="N13" i="11"/>
  <c r="I13" i="11"/>
  <c r="H13" i="11"/>
  <c r="G13" i="11"/>
  <c r="F13" i="11"/>
  <c r="N12" i="11"/>
  <c r="I12" i="11"/>
  <c r="H12" i="11"/>
  <c r="G12" i="11"/>
  <c r="F12" i="11"/>
  <c r="N11" i="11"/>
  <c r="I11" i="11"/>
  <c r="H11" i="11"/>
  <c r="G11" i="11"/>
  <c r="F11" i="11"/>
  <c r="N10" i="11"/>
  <c r="I10" i="11"/>
  <c r="H10" i="11"/>
  <c r="G10" i="11"/>
  <c r="F10" i="11"/>
  <c r="N9" i="11"/>
  <c r="I9" i="11"/>
  <c r="H9" i="11"/>
  <c r="G9" i="11"/>
  <c r="F9" i="11"/>
  <c r="N8" i="11"/>
  <c r="I8" i="11"/>
  <c r="H8" i="11"/>
  <c r="G8" i="11"/>
  <c r="F8" i="11"/>
  <c r="N7" i="11"/>
  <c r="I7" i="11"/>
  <c r="H7" i="11"/>
  <c r="G7" i="11"/>
  <c r="F7" i="11"/>
  <c r="N6" i="11"/>
  <c r="I6" i="11"/>
  <c r="H6" i="11"/>
  <c r="G6" i="11"/>
  <c r="F6" i="11"/>
  <c r="N5" i="11"/>
  <c r="I5" i="11"/>
  <c r="H5" i="11"/>
  <c r="G5" i="11"/>
  <c r="F5" i="11"/>
  <c r="N4" i="11"/>
  <c r="I4" i="11"/>
  <c r="H4" i="11"/>
  <c r="G4" i="11"/>
  <c r="F4" i="11"/>
  <c r="N3" i="11"/>
  <c r="I3" i="11"/>
  <c r="H3" i="11"/>
  <c r="G3" i="11"/>
  <c r="F3" i="11"/>
  <c r="F290" i="10"/>
  <c r="F289" i="10"/>
  <c r="F288" i="10"/>
  <c r="F287" i="10"/>
  <c r="F286" i="10"/>
  <c r="F285" i="10"/>
  <c r="I284" i="10"/>
  <c r="H284" i="10"/>
  <c r="G284" i="10"/>
  <c r="F284" i="10"/>
  <c r="F283" i="10"/>
  <c r="F282" i="10"/>
  <c r="I279" i="10"/>
  <c r="H279" i="10"/>
  <c r="G279" i="10"/>
  <c r="F279" i="10"/>
  <c r="I278" i="10"/>
  <c r="H278" i="10"/>
  <c r="G278" i="10"/>
  <c r="F278" i="10"/>
  <c r="F277" i="10"/>
  <c r="O69" i="10" s="1"/>
  <c r="F276" i="10"/>
  <c r="N69" i="10" s="1"/>
  <c r="F275" i="10"/>
  <c r="I274" i="10"/>
  <c r="H274" i="10"/>
  <c r="G274" i="10"/>
  <c r="F274" i="10"/>
  <c r="I273" i="10"/>
  <c r="H273" i="10"/>
  <c r="G273" i="10"/>
  <c r="F273" i="10"/>
  <c r="F269" i="10"/>
  <c r="F268" i="10"/>
  <c r="F267" i="10"/>
  <c r="F266" i="10"/>
  <c r="F265" i="10"/>
  <c r="F264" i="10"/>
  <c r="I263" i="10"/>
  <c r="H263" i="10"/>
  <c r="G263" i="10"/>
  <c r="F263" i="10"/>
  <c r="F262" i="10"/>
  <c r="F261" i="10"/>
  <c r="I258" i="10"/>
  <c r="H258" i="10"/>
  <c r="G258" i="10"/>
  <c r="F258" i="10"/>
  <c r="I257" i="10"/>
  <c r="H257" i="10"/>
  <c r="G257" i="10"/>
  <c r="F257" i="10"/>
  <c r="F256" i="10"/>
  <c r="O68" i="10" s="1"/>
  <c r="F255" i="10"/>
  <c r="N68" i="10" s="1"/>
  <c r="F254" i="10"/>
  <c r="I253" i="10"/>
  <c r="H253" i="10"/>
  <c r="G253" i="10"/>
  <c r="F253" i="10"/>
  <c r="I252" i="10"/>
  <c r="H252" i="10"/>
  <c r="G252" i="10"/>
  <c r="F252" i="10"/>
  <c r="F248" i="10"/>
  <c r="F247" i="10"/>
  <c r="F246" i="10"/>
  <c r="F245" i="10"/>
  <c r="F244" i="10"/>
  <c r="F243" i="10"/>
  <c r="I242" i="10"/>
  <c r="H242" i="10"/>
  <c r="G242" i="10"/>
  <c r="F242" i="10"/>
  <c r="F241" i="10"/>
  <c r="F240" i="10"/>
  <c r="I237" i="10"/>
  <c r="H237" i="10"/>
  <c r="G237" i="10"/>
  <c r="F237" i="10"/>
  <c r="I236" i="10"/>
  <c r="H236" i="10"/>
  <c r="G236" i="10"/>
  <c r="F236" i="10"/>
  <c r="F235" i="10"/>
  <c r="O67" i="10" s="1"/>
  <c r="F234" i="10"/>
  <c r="N67" i="10" s="1"/>
  <c r="F233" i="10"/>
  <c r="I232" i="10"/>
  <c r="H232" i="10"/>
  <c r="G232" i="10"/>
  <c r="F232" i="10"/>
  <c r="I231" i="10"/>
  <c r="H231" i="10"/>
  <c r="G231" i="10"/>
  <c r="F231" i="10"/>
  <c r="F227" i="10"/>
  <c r="F226" i="10"/>
  <c r="F225" i="10"/>
  <c r="F224" i="10"/>
  <c r="F223" i="10"/>
  <c r="F222" i="10"/>
  <c r="I221" i="10"/>
  <c r="H221" i="10"/>
  <c r="G221" i="10"/>
  <c r="F221" i="10"/>
  <c r="F220" i="10"/>
  <c r="F219" i="10"/>
  <c r="I216" i="10"/>
  <c r="H216" i="10"/>
  <c r="G216" i="10"/>
  <c r="F216" i="10"/>
  <c r="I215" i="10"/>
  <c r="H215" i="10"/>
  <c r="G215" i="10"/>
  <c r="F215" i="10"/>
  <c r="F214" i="10"/>
  <c r="O66" i="10" s="1"/>
  <c r="F213" i="10"/>
  <c r="N66" i="10" s="1"/>
  <c r="F212" i="10"/>
  <c r="I211" i="10"/>
  <c r="H211" i="10"/>
  <c r="G211" i="10"/>
  <c r="F211" i="10"/>
  <c r="I210" i="10"/>
  <c r="H210" i="10"/>
  <c r="G210" i="10"/>
  <c r="F210" i="10"/>
  <c r="F206" i="10"/>
  <c r="F205" i="10"/>
  <c r="F204" i="10"/>
  <c r="F203" i="10"/>
  <c r="F202" i="10"/>
  <c r="F201" i="10"/>
  <c r="I200" i="10"/>
  <c r="H200" i="10"/>
  <c r="G200" i="10"/>
  <c r="F200" i="10"/>
  <c r="F199" i="10"/>
  <c r="F198" i="10"/>
  <c r="I195" i="10"/>
  <c r="H195" i="10"/>
  <c r="G195" i="10"/>
  <c r="F195" i="10"/>
  <c r="I194" i="10"/>
  <c r="H194" i="10"/>
  <c r="G194" i="10"/>
  <c r="F194" i="10"/>
  <c r="F191" i="10"/>
  <c r="I190" i="10"/>
  <c r="H190" i="10"/>
  <c r="G190" i="10"/>
  <c r="F190" i="10"/>
  <c r="I189" i="10"/>
  <c r="H189" i="10"/>
  <c r="G189" i="10"/>
  <c r="F189" i="10"/>
  <c r="F185" i="10"/>
  <c r="F184" i="10"/>
  <c r="F183" i="10"/>
  <c r="F182" i="10"/>
  <c r="F181" i="10"/>
  <c r="F180" i="10"/>
  <c r="I179" i="10"/>
  <c r="H179" i="10"/>
  <c r="G179" i="10"/>
  <c r="F179" i="10"/>
  <c r="F178" i="10"/>
  <c r="F177" i="10"/>
  <c r="I174" i="10"/>
  <c r="H174" i="10"/>
  <c r="G174" i="10"/>
  <c r="F174" i="10"/>
  <c r="I173" i="10"/>
  <c r="H173" i="10"/>
  <c r="G173" i="10"/>
  <c r="F173" i="10"/>
  <c r="F172" i="10"/>
  <c r="O64" i="10" s="1"/>
  <c r="F171" i="10"/>
  <c r="N64" i="10" s="1"/>
  <c r="F170" i="10"/>
  <c r="I169" i="10"/>
  <c r="H169" i="10"/>
  <c r="G169" i="10"/>
  <c r="F169" i="10"/>
  <c r="I168" i="10"/>
  <c r="H168" i="10"/>
  <c r="G168" i="10"/>
  <c r="F168" i="10"/>
  <c r="F164" i="10"/>
  <c r="F163" i="10"/>
  <c r="F162" i="10"/>
  <c r="F161" i="10"/>
  <c r="F160" i="10"/>
  <c r="F159" i="10"/>
  <c r="I158" i="10"/>
  <c r="H158" i="10"/>
  <c r="G158" i="10"/>
  <c r="F158" i="10"/>
  <c r="F157" i="10"/>
  <c r="F156" i="10"/>
  <c r="I153" i="10"/>
  <c r="H153" i="10"/>
  <c r="G153" i="10"/>
  <c r="F153" i="10"/>
  <c r="I152" i="10"/>
  <c r="H152" i="10"/>
  <c r="G152" i="10"/>
  <c r="F152" i="10"/>
  <c r="F151" i="10"/>
  <c r="O63" i="10" s="1"/>
  <c r="F150" i="10"/>
  <c r="N63" i="10" s="1"/>
  <c r="F149" i="10"/>
  <c r="I148" i="10"/>
  <c r="H148" i="10"/>
  <c r="G148" i="10"/>
  <c r="F148" i="10"/>
  <c r="I147" i="10"/>
  <c r="H147" i="10"/>
  <c r="G147" i="10"/>
  <c r="F147" i="10"/>
  <c r="F143" i="10"/>
  <c r="F142" i="10"/>
  <c r="F141" i="10"/>
  <c r="F140" i="10"/>
  <c r="F139" i="10"/>
  <c r="F138" i="10"/>
  <c r="I137" i="10"/>
  <c r="H137" i="10"/>
  <c r="G137" i="10"/>
  <c r="F137" i="10"/>
  <c r="F136" i="10"/>
  <c r="F135" i="10"/>
  <c r="I132" i="10"/>
  <c r="H132" i="10"/>
  <c r="G132" i="10"/>
  <c r="F132" i="10"/>
  <c r="I131" i="10"/>
  <c r="H131" i="10"/>
  <c r="G131" i="10"/>
  <c r="F131" i="10"/>
  <c r="F130" i="10"/>
  <c r="O62" i="10" s="1"/>
  <c r="F129" i="10"/>
  <c r="N62" i="10" s="1"/>
  <c r="F128" i="10"/>
  <c r="I127" i="10"/>
  <c r="H127" i="10"/>
  <c r="G127" i="10"/>
  <c r="F127" i="10"/>
  <c r="I126" i="10"/>
  <c r="H126" i="10"/>
  <c r="G126" i="10"/>
  <c r="F126" i="10"/>
  <c r="F122" i="10"/>
  <c r="F121" i="10"/>
  <c r="F120" i="10"/>
  <c r="F119" i="10"/>
  <c r="F118" i="10"/>
  <c r="F117" i="10"/>
  <c r="I116" i="10"/>
  <c r="H116" i="10"/>
  <c r="G116" i="10"/>
  <c r="F116" i="10"/>
  <c r="F115" i="10"/>
  <c r="F114" i="10"/>
  <c r="I111" i="10"/>
  <c r="H111" i="10"/>
  <c r="G111" i="10"/>
  <c r="F111" i="10"/>
  <c r="I110" i="10"/>
  <c r="H110" i="10"/>
  <c r="G110" i="10"/>
  <c r="F110" i="10"/>
  <c r="F109" i="10"/>
  <c r="O61" i="10" s="1"/>
  <c r="F108" i="10"/>
  <c r="N61" i="10" s="1"/>
  <c r="F107" i="10"/>
  <c r="I106" i="10"/>
  <c r="H106" i="10"/>
  <c r="G106" i="10"/>
  <c r="F106" i="10"/>
  <c r="I105" i="10"/>
  <c r="H105" i="10"/>
  <c r="G105" i="10"/>
  <c r="F105" i="10"/>
  <c r="F101" i="10"/>
  <c r="F100" i="10"/>
  <c r="F99" i="10"/>
  <c r="F98" i="10"/>
  <c r="F97" i="10"/>
  <c r="F96" i="10"/>
  <c r="I95" i="10"/>
  <c r="H95" i="10"/>
  <c r="G95" i="10"/>
  <c r="F95" i="10"/>
  <c r="F94" i="10"/>
  <c r="F93" i="10"/>
  <c r="I90" i="10"/>
  <c r="H90" i="10"/>
  <c r="G90" i="10"/>
  <c r="F90" i="10"/>
  <c r="I89" i="10"/>
  <c r="H89" i="10"/>
  <c r="G89" i="10"/>
  <c r="F89" i="10"/>
  <c r="F88" i="10"/>
  <c r="O60" i="10" s="1"/>
  <c r="F87" i="10"/>
  <c r="N60" i="10" s="1"/>
  <c r="F86" i="10"/>
  <c r="I85" i="10"/>
  <c r="H85" i="10"/>
  <c r="G85" i="10"/>
  <c r="F85" i="10"/>
  <c r="I84" i="10"/>
  <c r="H84" i="10"/>
  <c r="G84" i="10"/>
  <c r="F84" i="10"/>
  <c r="F80" i="10"/>
  <c r="F79" i="10"/>
  <c r="F78" i="10"/>
  <c r="F77" i="10"/>
  <c r="F76" i="10"/>
  <c r="F75" i="10"/>
  <c r="I74" i="10"/>
  <c r="H74" i="10"/>
  <c r="G74" i="10"/>
  <c r="F74" i="10"/>
  <c r="F73" i="10"/>
  <c r="F72" i="10"/>
  <c r="I69" i="10"/>
  <c r="H69" i="10"/>
  <c r="G69" i="10"/>
  <c r="F69" i="10"/>
  <c r="I68" i="10"/>
  <c r="H68" i="10"/>
  <c r="G68" i="10"/>
  <c r="F68" i="10"/>
  <c r="F65" i="10"/>
  <c r="I64" i="10"/>
  <c r="H64" i="10"/>
  <c r="G64" i="10"/>
  <c r="F64" i="10"/>
  <c r="I63" i="10"/>
  <c r="H63" i="10"/>
  <c r="G63" i="10"/>
  <c r="F63" i="10"/>
  <c r="F59" i="10"/>
  <c r="F58" i="10"/>
  <c r="F57" i="10"/>
  <c r="F56" i="10"/>
  <c r="F55" i="10"/>
  <c r="F54" i="10"/>
  <c r="I53" i="10"/>
  <c r="H53" i="10"/>
  <c r="G53" i="10"/>
  <c r="F53" i="10"/>
  <c r="F52" i="10"/>
  <c r="F51" i="10"/>
  <c r="I48" i="10"/>
  <c r="H48" i="10"/>
  <c r="G48" i="10"/>
  <c r="F48" i="10"/>
  <c r="I47" i="10"/>
  <c r="H47" i="10"/>
  <c r="G47" i="10"/>
  <c r="F47" i="10"/>
  <c r="F46" i="10"/>
  <c r="O58" i="10" s="1"/>
  <c r="F45" i="10"/>
  <c r="N58" i="10" s="1"/>
  <c r="F44" i="10"/>
  <c r="I43" i="10"/>
  <c r="H43" i="10"/>
  <c r="G43" i="10"/>
  <c r="F43" i="10"/>
  <c r="I42" i="10"/>
  <c r="H42" i="10"/>
  <c r="G42" i="10"/>
  <c r="F42" i="10"/>
  <c r="F38" i="10"/>
  <c r="F37" i="10"/>
  <c r="F36" i="10"/>
  <c r="F35" i="10"/>
  <c r="F34" i="10"/>
  <c r="F33" i="10"/>
  <c r="I32" i="10"/>
  <c r="H32" i="10"/>
  <c r="G32" i="10"/>
  <c r="F32" i="10"/>
  <c r="F31" i="10"/>
  <c r="F30" i="10"/>
  <c r="I27" i="10"/>
  <c r="H27" i="10"/>
  <c r="G27" i="10"/>
  <c r="F27" i="10"/>
  <c r="I26" i="10"/>
  <c r="H26" i="10"/>
  <c r="G26" i="10"/>
  <c r="F26" i="10"/>
  <c r="F25" i="10"/>
  <c r="F24" i="10"/>
  <c r="F23" i="10"/>
  <c r="I22" i="10"/>
  <c r="H22" i="10"/>
  <c r="G22" i="10"/>
  <c r="F22" i="10"/>
  <c r="I21" i="10"/>
  <c r="H21" i="10"/>
  <c r="G21" i="10"/>
  <c r="F21" i="10"/>
  <c r="I17" i="10"/>
  <c r="H17" i="10"/>
  <c r="G17" i="10"/>
  <c r="F17" i="10"/>
  <c r="I16" i="10"/>
  <c r="H16" i="10"/>
  <c r="G16" i="10"/>
  <c r="F16" i="10"/>
  <c r="I15" i="10"/>
  <c r="H15" i="10"/>
  <c r="G15" i="10"/>
  <c r="F15" i="10"/>
  <c r="N14" i="10"/>
  <c r="I14" i="10"/>
  <c r="H14" i="10"/>
  <c r="G14" i="10"/>
  <c r="F14" i="10"/>
  <c r="N13" i="10"/>
  <c r="I13" i="10"/>
  <c r="H13" i="10"/>
  <c r="G13" i="10"/>
  <c r="F13" i="10"/>
  <c r="N12" i="10"/>
  <c r="I12" i="10"/>
  <c r="H12" i="10"/>
  <c r="G12" i="10"/>
  <c r="F12" i="10"/>
  <c r="N11" i="10"/>
  <c r="I11" i="10"/>
  <c r="H11" i="10"/>
  <c r="G11" i="10"/>
  <c r="F11" i="10"/>
  <c r="N10" i="10"/>
  <c r="I10" i="10"/>
  <c r="H10" i="10"/>
  <c r="G10" i="10"/>
  <c r="F10" i="10"/>
  <c r="N9" i="10"/>
  <c r="I9" i="10"/>
  <c r="H9" i="10"/>
  <c r="G9" i="10"/>
  <c r="F9" i="10"/>
  <c r="N8" i="10"/>
  <c r="I8" i="10"/>
  <c r="H8" i="10"/>
  <c r="G8" i="10"/>
  <c r="F8" i="10"/>
  <c r="N7" i="10"/>
  <c r="I7" i="10"/>
  <c r="H7" i="10"/>
  <c r="G7" i="10"/>
  <c r="F7" i="10"/>
  <c r="N6" i="10"/>
  <c r="I6" i="10"/>
  <c r="H6" i="10"/>
  <c r="G6" i="10"/>
  <c r="F6" i="10"/>
  <c r="N5" i="10"/>
  <c r="I5" i="10"/>
  <c r="H5" i="10"/>
  <c r="G5" i="10"/>
  <c r="F5" i="10"/>
  <c r="N4" i="10"/>
  <c r="I4" i="10"/>
  <c r="H4" i="10"/>
  <c r="G4" i="10"/>
  <c r="F4" i="10"/>
  <c r="N3" i="10"/>
  <c r="I3" i="10"/>
  <c r="H3" i="10"/>
  <c r="G3" i="10"/>
  <c r="F3" i="10"/>
  <c r="I14" i="7"/>
  <c r="I13" i="7"/>
  <c r="I12" i="7"/>
  <c r="I11" i="7"/>
  <c r="I10" i="7"/>
  <c r="I9" i="7"/>
  <c r="I8" i="7"/>
  <c r="I7" i="7"/>
  <c r="I6" i="7"/>
  <c r="I5" i="7"/>
  <c r="I4" i="7"/>
  <c r="I3" i="7"/>
  <c r="I14" i="6"/>
  <c r="I13" i="6"/>
  <c r="I12" i="6"/>
  <c r="I11" i="6"/>
  <c r="I10" i="6"/>
  <c r="I9" i="6"/>
  <c r="I8" i="6"/>
  <c r="I7" i="6"/>
  <c r="I6" i="6"/>
  <c r="I5" i="6"/>
  <c r="I4" i="6"/>
  <c r="I3" i="6"/>
  <c r="I17" i="4"/>
  <c r="I16" i="4"/>
  <c r="I15" i="4"/>
  <c r="I14" i="4"/>
  <c r="I13" i="4"/>
  <c r="I12" i="4"/>
  <c r="I11" i="4"/>
  <c r="I10" i="4"/>
  <c r="I9" i="4"/>
  <c r="I8" i="4"/>
  <c r="I7" i="4"/>
  <c r="I6" i="4"/>
  <c r="I5" i="4"/>
  <c r="I4" i="4"/>
  <c r="I3" i="4"/>
  <c r="I14" i="5"/>
  <c r="I13" i="5"/>
  <c r="I12" i="5"/>
  <c r="I11" i="5"/>
  <c r="I10" i="5"/>
  <c r="I9" i="5"/>
  <c r="I8" i="5"/>
  <c r="I7" i="5"/>
  <c r="I6" i="5"/>
  <c r="I5" i="5"/>
  <c r="I4" i="5"/>
  <c r="I3" i="5"/>
  <c r="G3" i="5"/>
  <c r="I12" i="14" l="1"/>
  <c r="I13" i="14" s="1"/>
  <c r="I14" i="14" s="1"/>
  <c r="J15" i="14"/>
  <c r="J13" i="14"/>
  <c r="N18" i="14"/>
  <c r="A14" i="4"/>
  <c r="B14" i="4" s="1"/>
  <c r="A15" i="4"/>
  <c r="B15" i="4" s="1"/>
  <c r="A16" i="4"/>
  <c r="B16" i="4" s="1"/>
  <c r="J16" i="14"/>
  <c r="J14" i="14"/>
  <c r="J11" i="14"/>
  <c r="J12" i="14"/>
  <c r="F63" i="5"/>
  <c r="F199" i="4"/>
  <c r="F290" i="7"/>
  <c r="F289" i="7"/>
  <c r="F288" i="7"/>
  <c r="F287" i="7"/>
  <c r="F286" i="7"/>
  <c r="F285" i="7"/>
  <c r="I284" i="7"/>
  <c r="H284" i="7"/>
  <c r="G284" i="7"/>
  <c r="F284" i="7"/>
  <c r="F283" i="7"/>
  <c r="F282" i="7"/>
  <c r="I279" i="7"/>
  <c r="H279" i="7"/>
  <c r="G279" i="7"/>
  <c r="F279" i="7"/>
  <c r="I278" i="7"/>
  <c r="H278" i="7"/>
  <c r="G278" i="7"/>
  <c r="F278" i="7"/>
  <c r="F277" i="7"/>
  <c r="O69" i="7" s="1"/>
  <c r="F276" i="7"/>
  <c r="N69" i="7" s="1"/>
  <c r="F275" i="7"/>
  <c r="I274" i="7"/>
  <c r="H274" i="7"/>
  <c r="G274" i="7"/>
  <c r="F274" i="7"/>
  <c r="I273" i="7"/>
  <c r="H273" i="7"/>
  <c r="G273" i="7"/>
  <c r="F273" i="7"/>
  <c r="F269" i="7"/>
  <c r="F268" i="7"/>
  <c r="F267" i="7"/>
  <c r="F266" i="7"/>
  <c r="F265" i="7"/>
  <c r="F264" i="7"/>
  <c r="I263" i="7"/>
  <c r="H263" i="7"/>
  <c r="G263" i="7"/>
  <c r="F263" i="7"/>
  <c r="F262" i="7"/>
  <c r="F261" i="7"/>
  <c r="I258" i="7"/>
  <c r="H258" i="7"/>
  <c r="G258" i="7"/>
  <c r="F258" i="7"/>
  <c r="I257" i="7"/>
  <c r="H257" i="7"/>
  <c r="G257" i="7"/>
  <c r="F257" i="7"/>
  <c r="F256" i="7"/>
  <c r="O68" i="7" s="1"/>
  <c r="F255" i="7"/>
  <c r="N68" i="7" s="1"/>
  <c r="F254" i="7"/>
  <c r="I253" i="7"/>
  <c r="H253" i="7"/>
  <c r="G253" i="7"/>
  <c r="F253" i="7"/>
  <c r="I252" i="7"/>
  <c r="H252" i="7"/>
  <c r="G252" i="7"/>
  <c r="F252" i="7"/>
  <c r="F248" i="7"/>
  <c r="F247" i="7"/>
  <c r="F246" i="7"/>
  <c r="F245" i="7"/>
  <c r="F244" i="7"/>
  <c r="F243" i="7"/>
  <c r="I242" i="7"/>
  <c r="H242" i="7"/>
  <c r="G242" i="7"/>
  <c r="F242" i="7"/>
  <c r="F241" i="7"/>
  <c r="F240" i="7"/>
  <c r="I237" i="7"/>
  <c r="H237" i="7"/>
  <c r="G237" i="7"/>
  <c r="F237" i="7"/>
  <c r="I236" i="7"/>
  <c r="H236" i="7"/>
  <c r="G236" i="7"/>
  <c r="F236" i="7"/>
  <c r="F235" i="7"/>
  <c r="O67" i="7" s="1"/>
  <c r="F234" i="7"/>
  <c r="N67" i="7" s="1"/>
  <c r="F233" i="7"/>
  <c r="I232" i="7"/>
  <c r="H232" i="7"/>
  <c r="G232" i="7"/>
  <c r="F232" i="7"/>
  <c r="I231" i="7"/>
  <c r="H231" i="7"/>
  <c r="G231" i="7"/>
  <c r="F231" i="7"/>
  <c r="F227" i="7"/>
  <c r="F226" i="7"/>
  <c r="F225" i="7"/>
  <c r="F224" i="7"/>
  <c r="F223" i="7"/>
  <c r="F222" i="7"/>
  <c r="I221" i="7"/>
  <c r="H221" i="7"/>
  <c r="G221" i="7"/>
  <c r="F221" i="7"/>
  <c r="F220" i="7"/>
  <c r="F219" i="7"/>
  <c r="I216" i="7"/>
  <c r="H216" i="7"/>
  <c r="G216" i="7"/>
  <c r="F216" i="7"/>
  <c r="I215" i="7"/>
  <c r="H215" i="7"/>
  <c r="G215" i="7"/>
  <c r="F215" i="7"/>
  <c r="F214" i="7"/>
  <c r="O66" i="7" s="1"/>
  <c r="F213" i="7"/>
  <c r="N66" i="7" s="1"/>
  <c r="F212" i="7"/>
  <c r="I211" i="7"/>
  <c r="H211" i="7"/>
  <c r="G211" i="7"/>
  <c r="F211" i="7"/>
  <c r="I210" i="7"/>
  <c r="H210" i="7"/>
  <c r="G210" i="7"/>
  <c r="F210" i="7"/>
  <c r="F206" i="7"/>
  <c r="F205" i="7"/>
  <c r="F204" i="7"/>
  <c r="F203" i="7"/>
  <c r="F202" i="7"/>
  <c r="F201" i="7"/>
  <c r="I200" i="7"/>
  <c r="H200" i="7"/>
  <c r="G200" i="7"/>
  <c r="F200" i="7"/>
  <c r="F199" i="7"/>
  <c r="F198" i="7"/>
  <c r="I195" i="7"/>
  <c r="H195" i="7"/>
  <c r="G195" i="7"/>
  <c r="F195" i="7"/>
  <c r="I194" i="7"/>
  <c r="H194" i="7"/>
  <c r="G194" i="7"/>
  <c r="F194" i="7"/>
  <c r="F191" i="7"/>
  <c r="I190" i="7"/>
  <c r="H190" i="7"/>
  <c r="G190" i="7"/>
  <c r="F190" i="7"/>
  <c r="I189" i="7"/>
  <c r="H189" i="7"/>
  <c r="G189" i="7"/>
  <c r="F189" i="7"/>
  <c r="F185" i="7"/>
  <c r="F184" i="7"/>
  <c r="F183" i="7"/>
  <c r="F182" i="7"/>
  <c r="F181" i="7"/>
  <c r="F180" i="7"/>
  <c r="I179" i="7"/>
  <c r="H179" i="7"/>
  <c r="G179" i="7"/>
  <c r="F179" i="7"/>
  <c r="F178" i="7"/>
  <c r="F177" i="7"/>
  <c r="I174" i="7"/>
  <c r="H174" i="7"/>
  <c r="G174" i="7"/>
  <c r="F174" i="7"/>
  <c r="I173" i="7"/>
  <c r="H173" i="7"/>
  <c r="G173" i="7"/>
  <c r="F173" i="7"/>
  <c r="F172" i="7"/>
  <c r="O64" i="7" s="1"/>
  <c r="F171" i="7"/>
  <c r="N64" i="7" s="1"/>
  <c r="F170" i="7"/>
  <c r="I169" i="7"/>
  <c r="H169" i="7"/>
  <c r="G169" i="7"/>
  <c r="F169" i="7"/>
  <c r="I168" i="7"/>
  <c r="H168" i="7"/>
  <c r="G168" i="7"/>
  <c r="F168" i="7"/>
  <c r="F164" i="7"/>
  <c r="F163" i="7"/>
  <c r="F162" i="7"/>
  <c r="F161" i="7"/>
  <c r="F160" i="7"/>
  <c r="F159" i="7"/>
  <c r="I158" i="7"/>
  <c r="H158" i="7"/>
  <c r="G158" i="7"/>
  <c r="F158" i="7"/>
  <c r="F157" i="7"/>
  <c r="F156" i="7"/>
  <c r="I153" i="7"/>
  <c r="H153" i="7"/>
  <c r="G153" i="7"/>
  <c r="F153" i="7"/>
  <c r="I152" i="7"/>
  <c r="H152" i="7"/>
  <c r="G152" i="7"/>
  <c r="F152" i="7"/>
  <c r="F151" i="7"/>
  <c r="O63" i="7" s="1"/>
  <c r="F150" i="7"/>
  <c r="N63" i="7" s="1"/>
  <c r="F149" i="7"/>
  <c r="I148" i="7"/>
  <c r="H148" i="7"/>
  <c r="G148" i="7"/>
  <c r="F148" i="7"/>
  <c r="I147" i="7"/>
  <c r="H147" i="7"/>
  <c r="G147" i="7"/>
  <c r="F147" i="7"/>
  <c r="F143" i="7"/>
  <c r="F142" i="7"/>
  <c r="F141" i="7"/>
  <c r="F140" i="7"/>
  <c r="F139" i="7"/>
  <c r="F138" i="7"/>
  <c r="I137" i="7"/>
  <c r="H137" i="7"/>
  <c r="G137" i="7"/>
  <c r="F137" i="7"/>
  <c r="F136" i="7"/>
  <c r="F135" i="7"/>
  <c r="I132" i="7"/>
  <c r="H132" i="7"/>
  <c r="G132" i="7"/>
  <c r="F132" i="7"/>
  <c r="I131" i="7"/>
  <c r="H131" i="7"/>
  <c r="G131" i="7"/>
  <c r="F131" i="7"/>
  <c r="F130" i="7"/>
  <c r="O62" i="7" s="1"/>
  <c r="F129" i="7"/>
  <c r="N62" i="7" s="1"/>
  <c r="F128" i="7"/>
  <c r="I127" i="7"/>
  <c r="H127" i="7"/>
  <c r="G127" i="7"/>
  <c r="F127" i="7"/>
  <c r="I126" i="7"/>
  <c r="H126" i="7"/>
  <c r="G126" i="7"/>
  <c r="F126" i="7"/>
  <c r="F122" i="7"/>
  <c r="F121" i="7"/>
  <c r="F120" i="7"/>
  <c r="F119" i="7"/>
  <c r="F118" i="7"/>
  <c r="F117" i="7"/>
  <c r="I116" i="7"/>
  <c r="H116" i="7"/>
  <c r="G116" i="7"/>
  <c r="F116" i="7"/>
  <c r="F115" i="7"/>
  <c r="F114" i="7"/>
  <c r="I111" i="7"/>
  <c r="H111" i="7"/>
  <c r="G111" i="7"/>
  <c r="F111" i="7"/>
  <c r="I110" i="7"/>
  <c r="H110" i="7"/>
  <c r="G110" i="7"/>
  <c r="F110" i="7"/>
  <c r="F109" i="7"/>
  <c r="O61" i="7" s="1"/>
  <c r="F108" i="7"/>
  <c r="N61" i="7" s="1"/>
  <c r="F107" i="7"/>
  <c r="I106" i="7"/>
  <c r="H106" i="7"/>
  <c r="G106" i="7"/>
  <c r="F106" i="7"/>
  <c r="I105" i="7"/>
  <c r="H105" i="7"/>
  <c r="G105" i="7"/>
  <c r="F105" i="7"/>
  <c r="F101" i="7"/>
  <c r="F100" i="7"/>
  <c r="F99" i="7"/>
  <c r="F98" i="7"/>
  <c r="F97" i="7"/>
  <c r="F96" i="7"/>
  <c r="I95" i="7"/>
  <c r="H95" i="7"/>
  <c r="G95" i="7"/>
  <c r="F95" i="7"/>
  <c r="F94" i="7"/>
  <c r="F93" i="7"/>
  <c r="I90" i="7"/>
  <c r="H90" i="7"/>
  <c r="G90" i="7"/>
  <c r="F90" i="7"/>
  <c r="I89" i="7"/>
  <c r="H89" i="7"/>
  <c r="G89" i="7"/>
  <c r="F89" i="7"/>
  <c r="F88" i="7"/>
  <c r="O60" i="7" s="1"/>
  <c r="F87" i="7"/>
  <c r="N60" i="7" s="1"/>
  <c r="F86" i="7"/>
  <c r="I85" i="7"/>
  <c r="H85" i="7"/>
  <c r="G85" i="7"/>
  <c r="F85" i="7"/>
  <c r="I84" i="7"/>
  <c r="H84" i="7"/>
  <c r="G84" i="7"/>
  <c r="F84" i="7"/>
  <c r="F80" i="7"/>
  <c r="F79" i="7"/>
  <c r="F78" i="7"/>
  <c r="F77" i="7"/>
  <c r="F76" i="7"/>
  <c r="F75" i="7"/>
  <c r="I74" i="7"/>
  <c r="H74" i="7"/>
  <c r="G74" i="7"/>
  <c r="F74" i="7"/>
  <c r="F73" i="7"/>
  <c r="F72" i="7"/>
  <c r="I69" i="7"/>
  <c r="H69" i="7"/>
  <c r="G69" i="7"/>
  <c r="F69" i="7"/>
  <c r="I68" i="7"/>
  <c r="H68" i="7"/>
  <c r="G68" i="7"/>
  <c r="F68" i="7"/>
  <c r="F65" i="7"/>
  <c r="I64" i="7"/>
  <c r="H64" i="7"/>
  <c r="G64" i="7"/>
  <c r="F64" i="7"/>
  <c r="I63" i="7"/>
  <c r="H63" i="7"/>
  <c r="G63" i="7"/>
  <c r="F63" i="7"/>
  <c r="F59" i="7"/>
  <c r="F58" i="7"/>
  <c r="F57" i="7"/>
  <c r="F56" i="7"/>
  <c r="F55" i="7"/>
  <c r="F54" i="7"/>
  <c r="I53" i="7"/>
  <c r="H53" i="7"/>
  <c r="G53" i="7"/>
  <c r="F53" i="7"/>
  <c r="F52" i="7"/>
  <c r="F51" i="7"/>
  <c r="I48" i="7"/>
  <c r="H48" i="7"/>
  <c r="G48" i="7"/>
  <c r="F48" i="7"/>
  <c r="I47" i="7"/>
  <c r="H47" i="7"/>
  <c r="G47" i="7"/>
  <c r="F47" i="7"/>
  <c r="F46" i="7"/>
  <c r="O58" i="7" s="1"/>
  <c r="F45" i="7"/>
  <c r="N58" i="7" s="1"/>
  <c r="F44" i="7"/>
  <c r="I43" i="7"/>
  <c r="H43" i="7"/>
  <c r="G43" i="7"/>
  <c r="F43" i="7"/>
  <c r="I42" i="7"/>
  <c r="H42" i="7"/>
  <c r="G42" i="7"/>
  <c r="F42" i="7"/>
  <c r="F38" i="7"/>
  <c r="F37" i="7"/>
  <c r="F36" i="7"/>
  <c r="F35" i="7"/>
  <c r="F34" i="7"/>
  <c r="F33" i="7"/>
  <c r="I32" i="7"/>
  <c r="H32" i="7"/>
  <c r="G32" i="7"/>
  <c r="F32" i="7"/>
  <c r="F31" i="7"/>
  <c r="F30" i="7"/>
  <c r="I27" i="7"/>
  <c r="H27" i="7"/>
  <c r="G27" i="7"/>
  <c r="F27" i="7"/>
  <c r="I26" i="7"/>
  <c r="H26" i="7"/>
  <c r="G26" i="7"/>
  <c r="F26" i="7"/>
  <c r="F25" i="7"/>
  <c r="F24" i="7"/>
  <c r="F23" i="7"/>
  <c r="I22" i="7"/>
  <c r="H22" i="7"/>
  <c r="G22" i="7"/>
  <c r="F22" i="7"/>
  <c r="I21" i="7"/>
  <c r="H21" i="7"/>
  <c r="G21" i="7"/>
  <c r="F21" i="7"/>
  <c r="F290" i="6"/>
  <c r="F289" i="6"/>
  <c r="F288" i="6"/>
  <c r="F287" i="6"/>
  <c r="F286" i="6"/>
  <c r="F285" i="6"/>
  <c r="I284" i="6"/>
  <c r="H284" i="6"/>
  <c r="G284" i="6"/>
  <c r="F284" i="6"/>
  <c r="F283" i="6"/>
  <c r="F282" i="6"/>
  <c r="I279" i="6"/>
  <c r="H279" i="6"/>
  <c r="G279" i="6"/>
  <c r="F279" i="6"/>
  <c r="I278" i="6"/>
  <c r="H278" i="6"/>
  <c r="G278" i="6"/>
  <c r="F278" i="6"/>
  <c r="F277" i="6"/>
  <c r="O69" i="6" s="1"/>
  <c r="F276" i="6"/>
  <c r="N69" i="6" s="1"/>
  <c r="F275" i="6"/>
  <c r="I274" i="6"/>
  <c r="H274" i="6"/>
  <c r="G274" i="6"/>
  <c r="F274" i="6"/>
  <c r="I273" i="6"/>
  <c r="H273" i="6"/>
  <c r="G273" i="6"/>
  <c r="F273" i="6"/>
  <c r="F269" i="6"/>
  <c r="F268" i="6"/>
  <c r="F267" i="6"/>
  <c r="F266" i="6"/>
  <c r="F265" i="6"/>
  <c r="F264" i="6"/>
  <c r="I263" i="6"/>
  <c r="H263" i="6"/>
  <c r="G263" i="6"/>
  <c r="F263" i="6"/>
  <c r="F262" i="6"/>
  <c r="F261" i="6"/>
  <c r="I258" i="6"/>
  <c r="H258" i="6"/>
  <c r="G258" i="6"/>
  <c r="F258" i="6"/>
  <c r="I257" i="6"/>
  <c r="H257" i="6"/>
  <c r="G257" i="6"/>
  <c r="F257" i="6"/>
  <c r="F256" i="6"/>
  <c r="O68" i="6" s="1"/>
  <c r="F255" i="6"/>
  <c r="N68" i="6" s="1"/>
  <c r="F254" i="6"/>
  <c r="I253" i="6"/>
  <c r="H253" i="6"/>
  <c r="G253" i="6"/>
  <c r="F253" i="6"/>
  <c r="I252" i="6"/>
  <c r="H252" i="6"/>
  <c r="G252" i="6"/>
  <c r="F252" i="6"/>
  <c r="F248" i="6"/>
  <c r="F247" i="6"/>
  <c r="F246" i="6"/>
  <c r="F245" i="6"/>
  <c r="F244" i="6"/>
  <c r="F243" i="6"/>
  <c r="I242" i="6"/>
  <c r="H242" i="6"/>
  <c r="G242" i="6"/>
  <c r="F242" i="6"/>
  <c r="F241" i="6"/>
  <c r="F240" i="6"/>
  <c r="I237" i="6"/>
  <c r="H237" i="6"/>
  <c r="G237" i="6"/>
  <c r="F237" i="6"/>
  <c r="I236" i="6"/>
  <c r="H236" i="6"/>
  <c r="G236" i="6"/>
  <c r="F236" i="6"/>
  <c r="F235" i="6"/>
  <c r="O67" i="6" s="1"/>
  <c r="F234" i="6"/>
  <c r="N67" i="6" s="1"/>
  <c r="F233" i="6"/>
  <c r="I232" i="6"/>
  <c r="H232" i="6"/>
  <c r="G232" i="6"/>
  <c r="F232" i="6"/>
  <c r="I231" i="6"/>
  <c r="H231" i="6"/>
  <c r="G231" i="6"/>
  <c r="F231" i="6"/>
  <c r="F227" i="6"/>
  <c r="F226" i="6"/>
  <c r="F225" i="6"/>
  <c r="F224" i="6"/>
  <c r="F223" i="6"/>
  <c r="F222" i="6"/>
  <c r="I221" i="6"/>
  <c r="H221" i="6"/>
  <c r="G221" i="6"/>
  <c r="F221" i="6"/>
  <c r="F220" i="6"/>
  <c r="F219" i="6"/>
  <c r="I216" i="6"/>
  <c r="H216" i="6"/>
  <c r="G216" i="6"/>
  <c r="F216" i="6"/>
  <c r="I215" i="6"/>
  <c r="H215" i="6"/>
  <c r="G215" i="6"/>
  <c r="F215" i="6"/>
  <c r="F214" i="6"/>
  <c r="O66" i="6" s="1"/>
  <c r="F213" i="6"/>
  <c r="N66" i="6" s="1"/>
  <c r="F212" i="6"/>
  <c r="I211" i="6"/>
  <c r="H211" i="6"/>
  <c r="G211" i="6"/>
  <c r="F211" i="6"/>
  <c r="I210" i="6"/>
  <c r="H210" i="6"/>
  <c r="G210" i="6"/>
  <c r="F210" i="6"/>
  <c r="F206" i="6"/>
  <c r="F205" i="6"/>
  <c r="F204" i="6"/>
  <c r="F203" i="6"/>
  <c r="F202" i="6"/>
  <c r="F201" i="6"/>
  <c r="I200" i="6"/>
  <c r="H200" i="6"/>
  <c r="G200" i="6"/>
  <c r="F200" i="6"/>
  <c r="F199" i="6"/>
  <c r="F198" i="6"/>
  <c r="I195" i="6"/>
  <c r="H195" i="6"/>
  <c r="G195" i="6"/>
  <c r="F195" i="6"/>
  <c r="I194" i="6"/>
  <c r="H194" i="6"/>
  <c r="G194" i="6"/>
  <c r="F194" i="6"/>
  <c r="F191" i="6"/>
  <c r="I190" i="6"/>
  <c r="H190" i="6"/>
  <c r="G190" i="6"/>
  <c r="F190" i="6"/>
  <c r="I189" i="6"/>
  <c r="H189" i="6"/>
  <c r="G189" i="6"/>
  <c r="F189" i="6"/>
  <c r="F185" i="6"/>
  <c r="F184" i="6"/>
  <c r="F183" i="6"/>
  <c r="F182" i="6"/>
  <c r="F181" i="6"/>
  <c r="F180" i="6"/>
  <c r="I179" i="6"/>
  <c r="H179" i="6"/>
  <c r="G179" i="6"/>
  <c r="F179" i="6"/>
  <c r="F178" i="6"/>
  <c r="F177" i="6"/>
  <c r="I174" i="6"/>
  <c r="H174" i="6"/>
  <c r="G174" i="6"/>
  <c r="F174" i="6"/>
  <c r="I173" i="6"/>
  <c r="H173" i="6"/>
  <c r="G173" i="6"/>
  <c r="F173" i="6"/>
  <c r="F172" i="6"/>
  <c r="O64" i="6" s="1"/>
  <c r="F171" i="6"/>
  <c r="N64" i="6" s="1"/>
  <c r="F170" i="6"/>
  <c r="I169" i="6"/>
  <c r="H169" i="6"/>
  <c r="G169" i="6"/>
  <c r="F169" i="6"/>
  <c r="I168" i="6"/>
  <c r="H168" i="6"/>
  <c r="G168" i="6"/>
  <c r="F168" i="6"/>
  <c r="F164" i="6"/>
  <c r="F163" i="6"/>
  <c r="F162" i="6"/>
  <c r="F161" i="6"/>
  <c r="F160" i="6"/>
  <c r="F159" i="6"/>
  <c r="I158" i="6"/>
  <c r="H158" i="6"/>
  <c r="G158" i="6"/>
  <c r="F158" i="6"/>
  <c r="F157" i="6"/>
  <c r="F156" i="6"/>
  <c r="I153" i="6"/>
  <c r="H153" i="6"/>
  <c r="G153" i="6"/>
  <c r="F153" i="6"/>
  <c r="I152" i="6"/>
  <c r="H152" i="6"/>
  <c r="G152" i="6"/>
  <c r="F152" i="6"/>
  <c r="F151" i="6"/>
  <c r="O63" i="6" s="1"/>
  <c r="F150" i="6"/>
  <c r="N63" i="6" s="1"/>
  <c r="F149" i="6"/>
  <c r="I148" i="6"/>
  <c r="H148" i="6"/>
  <c r="G148" i="6"/>
  <c r="F148" i="6"/>
  <c r="I147" i="6"/>
  <c r="H147" i="6"/>
  <c r="G147" i="6"/>
  <c r="F147" i="6"/>
  <c r="F143" i="6"/>
  <c r="F142" i="6"/>
  <c r="F141" i="6"/>
  <c r="F140" i="6"/>
  <c r="F139" i="6"/>
  <c r="F138" i="6"/>
  <c r="I137" i="6"/>
  <c r="H137" i="6"/>
  <c r="G137" i="6"/>
  <c r="F137" i="6"/>
  <c r="F136" i="6"/>
  <c r="F135" i="6"/>
  <c r="I132" i="6"/>
  <c r="H132" i="6"/>
  <c r="G132" i="6"/>
  <c r="F132" i="6"/>
  <c r="I131" i="6"/>
  <c r="H131" i="6"/>
  <c r="G131" i="6"/>
  <c r="F131" i="6"/>
  <c r="F130" i="6"/>
  <c r="O62" i="6" s="1"/>
  <c r="F129" i="6"/>
  <c r="N62" i="6" s="1"/>
  <c r="F128" i="6"/>
  <c r="I127" i="6"/>
  <c r="H127" i="6"/>
  <c r="G127" i="6"/>
  <c r="F127" i="6"/>
  <c r="I126" i="6"/>
  <c r="H126" i="6"/>
  <c r="G126" i="6"/>
  <c r="F126" i="6"/>
  <c r="F122" i="6"/>
  <c r="F121" i="6"/>
  <c r="F120" i="6"/>
  <c r="F119" i="6"/>
  <c r="F118" i="6"/>
  <c r="F117" i="6"/>
  <c r="I116" i="6"/>
  <c r="H116" i="6"/>
  <c r="G116" i="6"/>
  <c r="F116" i="6"/>
  <c r="F115" i="6"/>
  <c r="F114" i="6"/>
  <c r="I111" i="6"/>
  <c r="H111" i="6"/>
  <c r="G111" i="6"/>
  <c r="F111" i="6"/>
  <c r="I110" i="6"/>
  <c r="H110" i="6"/>
  <c r="G110" i="6"/>
  <c r="F110" i="6"/>
  <c r="F109" i="6"/>
  <c r="O61" i="6" s="1"/>
  <c r="F108" i="6"/>
  <c r="N61" i="6" s="1"/>
  <c r="F107" i="6"/>
  <c r="I106" i="6"/>
  <c r="H106" i="6"/>
  <c r="G106" i="6"/>
  <c r="F106" i="6"/>
  <c r="I105" i="6"/>
  <c r="H105" i="6"/>
  <c r="G105" i="6"/>
  <c r="F105" i="6"/>
  <c r="F101" i="6"/>
  <c r="F100" i="6"/>
  <c r="F99" i="6"/>
  <c r="F98" i="6"/>
  <c r="F97" i="6"/>
  <c r="F96" i="6"/>
  <c r="I95" i="6"/>
  <c r="H95" i="6"/>
  <c r="G95" i="6"/>
  <c r="F95" i="6"/>
  <c r="F94" i="6"/>
  <c r="F93" i="6"/>
  <c r="I90" i="6"/>
  <c r="H90" i="6"/>
  <c r="G90" i="6"/>
  <c r="F90" i="6"/>
  <c r="I89" i="6"/>
  <c r="H89" i="6"/>
  <c r="G89" i="6"/>
  <c r="F89" i="6"/>
  <c r="F88" i="6"/>
  <c r="O60" i="6" s="1"/>
  <c r="F87" i="6"/>
  <c r="N60" i="6" s="1"/>
  <c r="F86" i="6"/>
  <c r="I85" i="6"/>
  <c r="H85" i="6"/>
  <c r="G85" i="6"/>
  <c r="F85" i="6"/>
  <c r="I84" i="6"/>
  <c r="H84" i="6"/>
  <c r="G84" i="6"/>
  <c r="F84" i="6"/>
  <c r="F80" i="6"/>
  <c r="F79" i="6"/>
  <c r="F78" i="6"/>
  <c r="F77" i="6"/>
  <c r="F76" i="6"/>
  <c r="F75" i="6"/>
  <c r="I74" i="6"/>
  <c r="H74" i="6"/>
  <c r="G74" i="6"/>
  <c r="F74" i="6"/>
  <c r="F73" i="6"/>
  <c r="F72" i="6"/>
  <c r="I69" i="6"/>
  <c r="H69" i="6"/>
  <c r="G69" i="6"/>
  <c r="F69" i="6"/>
  <c r="I68" i="6"/>
  <c r="H68" i="6"/>
  <c r="G68" i="6"/>
  <c r="F68" i="6"/>
  <c r="F65" i="6"/>
  <c r="I64" i="6"/>
  <c r="H64" i="6"/>
  <c r="G64" i="6"/>
  <c r="F64" i="6"/>
  <c r="I63" i="6"/>
  <c r="H63" i="6"/>
  <c r="G63" i="6"/>
  <c r="F63" i="6"/>
  <c r="F59" i="6"/>
  <c r="F58" i="6"/>
  <c r="F57" i="6"/>
  <c r="F56" i="6"/>
  <c r="F55" i="6"/>
  <c r="F54" i="6"/>
  <c r="I53" i="6"/>
  <c r="H53" i="6"/>
  <c r="G53" i="6"/>
  <c r="F53" i="6"/>
  <c r="F52" i="6"/>
  <c r="F51" i="6"/>
  <c r="I48" i="6"/>
  <c r="H48" i="6"/>
  <c r="G48" i="6"/>
  <c r="F48" i="6"/>
  <c r="I47" i="6"/>
  <c r="H47" i="6"/>
  <c r="G47" i="6"/>
  <c r="F47" i="6"/>
  <c r="F46" i="6"/>
  <c r="O58" i="6" s="1"/>
  <c r="F45" i="6"/>
  <c r="N58" i="6" s="1"/>
  <c r="F44" i="6"/>
  <c r="I43" i="6"/>
  <c r="H43" i="6"/>
  <c r="G43" i="6"/>
  <c r="F43" i="6"/>
  <c r="I42" i="6"/>
  <c r="H42" i="6"/>
  <c r="G42" i="6"/>
  <c r="F42" i="6"/>
  <c r="F38" i="6"/>
  <c r="F37" i="6"/>
  <c r="F36" i="6"/>
  <c r="F35" i="6"/>
  <c r="F34" i="6"/>
  <c r="F33" i="6"/>
  <c r="I32" i="6"/>
  <c r="H32" i="6"/>
  <c r="G32" i="6"/>
  <c r="F32" i="6"/>
  <c r="F31" i="6"/>
  <c r="F30" i="6"/>
  <c r="I27" i="6"/>
  <c r="H27" i="6"/>
  <c r="G27" i="6"/>
  <c r="F27" i="6"/>
  <c r="I26" i="6"/>
  <c r="H26" i="6"/>
  <c r="G26" i="6"/>
  <c r="F26" i="6"/>
  <c r="F25" i="6"/>
  <c r="F24" i="6"/>
  <c r="F23" i="6"/>
  <c r="I22" i="6"/>
  <c r="H22" i="6"/>
  <c r="G22" i="6"/>
  <c r="F22" i="6"/>
  <c r="I21" i="6"/>
  <c r="H21" i="6"/>
  <c r="G21" i="6"/>
  <c r="F21" i="6"/>
  <c r="F290" i="5"/>
  <c r="F289" i="5"/>
  <c r="F288" i="5"/>
  <c r="F287" i="5"/>
  <c r="F286" i="5"/>
  <c r="F285" i="5"/>
  <c r="I284" i="5"/>
  <c r="H284" i="5"/>
  <c r="G284" i="5"/>
  <c r="F284" i="5"/>
  <c r="F283" i="5"/>
  <c r="F282" i="5"/>
  <c r="I279" i="5"/>
  <c r="H279" i="5"/>
  <c r="G279" i="5"/>
  <c r="F279" i="5"/>
  <c r="I278" i="5"/>
  <c r="H278" i="5"/>
  <c r="G278" i="5"/>
  <c r="F278" i="5"/>
  <c r="F277" i="5"/>
  <c r="O69" i="5" s="1"/>
  <c r="F276" i="5"/>
  <c r="N69" i="5" s="1"/>
  <c r="F275" i="5"/>
  <c r="I274" i="5"/>
  <c r="H274" i="5"/>
  <c r="G274" i="5"/>
  <c r="F274" i="5"/>
  <c r="I273" i="5"/>
  <c r="H273" i="5"/>
  <c r="G273" i="5"/>
  <c r="F273" i="5"/>
  <c r="F269" i="5"/>
  <c r="F268" i="5"/>
  <c r="F267" i="5"/>
  <c r="F266" i="5"/>
  <c r="F265" i="5"/>
  <c r="F264" i="5"/>
  <c r="I263" i="5"/>
  <c r="H263" i="5"/>
  <c r="G263" i="5"/>
  <c r="F263" i="5"/>
  <c r="F262" i="5"/>
  <c r="F261" i="5"/>
  <c r="I258" i="5"/>
  <c r="H258" i="5"/>
  <c r="G258" i="5"/>
  <c r="F258" i="5"/>
  <c r="I257" i="5"/>
  <c r="H257" i="5"/>
  <c r="G257" i="5"/>
  <c r="F257" i="5"/>
  <c r="F256" i="5"/>
  <c r="O68" i="5" s="1"/>
  <c r="F255" i="5"/>
  <c r="N68" i="5" s="1"/>
  <c r="F254" i="5"/>
  <c r="I253" i="5"/>
  <c r="H253" i="5"/>
  <c r="G253" i="5"/>
  <c r="F253" i="5"/>
  <c r="I252" i="5"/>
  <c r="H252" i="5"/>
  <c r="G252" i="5"/>
  <c r="F252" i="5"/>
  <c r="F248" i="5"/>
  <c r="F247" i="5"/>
  <c r="F246" i="5"/>
  <c r="F245" i="5"/>
  <c r="F244" i="5"/>
  <c r="F243" i="5"/>
  <c r="I242" i="5"/>
  <c r="H242" i="5"/>
  <c r="G242" i="5"/>
  <c r="F242" i="5"/>
  <c r="F241" i="5"/>
  <c r="F240" i="5"/>
  <c r="I237" i="5"/>
  <c r="H237" i="5"/>
  <c r="G237" i="5"/>
  <c r="F237" i="5"/>
  <c r="I236" i="5"/>
  <c r="H236" i="5"/>
  <c r="G236" i="5"/>
  <c r="F236" i="5"/>
  <c r="F235" i="5"/>
  <c r="O67" i="5" s="1"/>
  <c r="F234" i="5"/>
  <c r="N67" i="5" s="1"/>
  <c r="F233" i="5"/>
  <c r="I232" i="5"/>
  <c r="H232" i="5"/>
  <c r="G232" i="5"/>
  <c r="F232" i="5"/>
  <c r="I231" i="5"/>
  <c r="H231" i="5"/>
  <c r="G231" i="5"/>
  <c r="F231" i="5"/>
  <c r="F227" i="5"/>
  <c r="F226" i="5"/>
  <c r="F225" i="5"/>
  <c r="F224" i="5"/>
  <c r="F223" i="5"/>
  <c r="F222" i="5"/>
  <c r="I221" i="5"/>
  <c r="H221" i="5"/>
  <c r="G221" i="5"/>
  <c r="F221" i="5"/>
  <c r="F220" i="5"/>
  <c r="F219" i="5"/>
  <c r="I216" i="5"/>
  <c r="H216" i="5"/>
  <c r="G216" i="5"/>
  <c r="F216" i="5"/>
  <c r="I215" i="5"/>
  <c r="H215" i="5"/>
  <c r="G215" i="5"/>
  <c r="F215" i="5"/>
  <c r="F214" i="5"/>
  <c r="O66" i="5" s="1"/>
  <c r="F213" i="5"/>
  <c r="N66" i="5" s="1"/>
  <c r="F212" i="5"/>
  <c r="I211" i="5"/>
  <c r="H211" i="5"/>
  <c r="G211" i="5"/>
  <c r="F211" i="5"/>
  <c r="I210" i="5"/>
  <c r="H210" i="5"/>
  <c r="G210" i="5"/>
  <c r="F210" i="5"/>
  <c r="F206" i="5"/>
  <c r="F205" i="5"/>
  <c r="F204" i="5"/>
  <c r="F203" i="5"/>
  <c r="F202" i="5"/>
  <c r="F201" i="5"/>
  <c r="I200" i="5"/>
  <c r="H200" i="5"/>
  <c r="G200" i="5"/>
  <c r="F200" i="5"/>
  <c r="F199" i="5"/>
  <c r="F198" i="5"/>
  <c r="I195" i="5"/>
  <c r="H195" i="5"/>
  <c r="G195" i="5"/>
  <c r="F195" i="5"/>
  <c r="I194" i="5"/>
  <c r="H194" i="5"/>
  <c r="G194" i="5"/>
  <c r="F194" i="5"/>
  <c r="F191" i="5"/>
  <c r="I190" i="5"/>
  <c r="H190" i="5"/>
  <c r="G190" i="5"/>
  <c r="F190" i="5"/>
  <c r="I189" i="5"/>
  <c r="H189" i="5"/>
  <c r="G189" i="5"/>
  <c r="F189" i="5"/>
  <c r="F185" i="5"/>
  <c r="F184" i="5"/>
  <c r="F183" i="5"/>
  <c r="F182" i="5"/>
  <c r="F181" i="5"/>
  <c r="F180" i="5"/>
  <c r="I179" i="5"/>
  <c r="H179" i="5"/>
  <c r="G179" i="5"/>
  <c r="F179" i="5"/>
  <c r="F178" i="5"/>
  <c r="F177" i="5"/>
  <c r="I174" i="5"/>
  <c r="H174" i="5"/>
  <c r="G174" i="5"/>
  <c r="F174" i="5"/>
  <c r="I173" i="5"/>
  <c r="H173" i="5"/>
  <c r="G173" i="5"/>
  <c r="F173" i="5"/>
  <c r="F172" i="5"/>
  <c r="O64" i="5" s="1"/>
  <c r="F171" i="5"/>
  <c r="N64" i="5" s="1"/>
  <c r="F170" i="5"/>
  <c r="I169" i="5"/>
  <c r="H169" i="5"/>
  <c r="G169" i="5"/>
  <c r="F169" i="5"/>
  <c r="I168" i="5"/>
  <c r="H168" i="5"/>
  <c r="G168" i="5"/>
  <c r="F168" i="5"/>
  <c r="F164" i="5"/>
  <c r="F163" i="5"/>
  <c r="F162" i="5"/>
  <c r="F161" i="5"/>
  <c r="F160" i="5"/>
  <c r="F159" i="5"/>
  <c r="I158" i="5"/>
  <c r="H158" i="5"/>
  <c r="G158" i="5"/>
  <c r="F158" i="5"/>
  <c r="F157" i="5"/>
  <c r="F156" i="5"/>
  <c r="I153" i="5"/>
  <c r="H153" i="5"/>
  <c r="G153" i="5"/>
  <c r="F153" i="5"/>
  <c r="I152" i="5"/>
  <c r="H152" i="5"/>
  <c r="G152" i="5"/>
  <c r="F152" i="5"/>
  <c r="F151" i="5"/>
  <c r="O63" i="5" s="1"/>
  <c r="F150" i="5"/>
  <c r="N63" i="5" s="1"/>
  <c r="F149" i="5"/>
  <c r="I148" i="5"/>
  <c r="H148" i="5"/>
  <c r="G148" i="5"/>
  <c r="F148" i="5"/>
  <c r="I147" i="5"/>
  <c r="H147" i="5"/>
  <c r="G147" i="5"/>
  <c r="F147" i="5"/>
  <c r="F143" i="5"/>
  <c r="F142" i="5"/>
  <c r="F141" i="5"/>
  <c r="F140" i="5"/>
  <c r="F139" i="5"/>
  <c r="F138" i="5"/>
  <c r="I137" i="5"/>
  <c r="H137" i="5"/>
  <c r="G137" i="5"/>
  <c r="F137" i="5"/>
  <c r="F136" i="5"/>
  <c r="F135" i="5"/>
  <c r="I132" i="5"/>
  <c r="H132" i="5"/>
  <c r="G132" i="5"/>
  <c r="F132" i="5"/>
  <c r="I131" i="5"/>
  <c r="H131" i="5"/>
  <c r="G131" i="5"/>
  <c r="F131" i="5"/>
  <c r="F130" i="5"/>
  <c r="O62" i="5" s="1"/>
  <c r="F129" i="5"/>
  <c r="N62" i="5" s="1"/>
  <c r="F128" i="5"/>
  <c r="I127" i="5"/>
  <c r="H127" i="5"/>
  <c r="G127" i="5"/>
  <c r="F127" i="5"/>
  <c r="I126" i="5"/>
  <c r="H126" i="5"/>
  <c r="G126" i="5"/>
  <c r="F126" i="5"/>
  <c r="F122" i="5"/>
  <c r="F121" i="5"/>
  <c r="F120" i="5"/>
  <c r="F119" i="5"/>
  <c r="F118" i="5"/>
  <c r="F117" i="5"/>
  <c r="I116" i="5"/>
  <c r="H116" i="5"/>
  <c r="G116" i="5"/>
  <c r="F116" i="5"/>
  <c r="F115" i="5"/>
  <c r="F114" i="5"/>
  <c r="I111" i="5"/>
  <c r="H111" i="5"/>
  <c r="G111" i="5"/>
  <c r="F111" i="5"/>
  <c r="I110" i="5"/>
  <c r="H110" i="5"/>
  <c r="G110" i="5"/>
  <c r="F110" i="5"/>
  <c r="F109" i="5"/>
  <c r="O61" i="5" s="1"/>
  <c r="F108" i="5"/>
  <c r="N61" i="5" s="1"/>
  <c r="F107" i="5"/>
  <c r="I106" i="5"/>
  <c r="H106" i="5"/>
  <c r="G106" i="5"/>
  <c r="F106" i="5"/>
  <c r="I105" i="5"/>
  <c r="H105" i="5"/>
  <c r="G105" i="5"/>
  <c r="F105" i="5"/>
  <c r="F101" i="5"/>
  <c r="F100" i="5"/>
  <c r="F99" i="5"/>
  <c r="F98" i="5"/>
  <c r="F97" i="5"/>
  <c r="F96" i="5"/>
  <c r="I95" i="5"/>
  <c r="H95" i="5"/>
  <c r="G95" i="5"/>
  <c r="F95" i="5"/>
  <c r="F94" i="5"/>
  <c r="F93" i="5"/>
  <c r="I90" i="5"/>
  <c r="H90" i="5"/>
  <c r="G90" i="5"/>
  <c r="F90" i="5"/>
  <c r="I89" i="5"/>
  <c r="H89" i="5"/>
  <c r="G89" i="5"/>
  <c r="F89" i="5"/>
  <c r="F88" i="5"/>
  <c r="O60" i="5" s="1"/>
  <c r="F87" i="5"/>
  <c r="N60" i="5" s="1"/>
  <c r="F86" i="5"/>
  <c r="I85" i="5"/>
  <c r="H85" i="5"/>
  <c r="G85" i="5"/>
  <c r="F85" i="5"/>
  <c r="I84" i="5"/>
  <c r="H84" i="5"/>
  <c r="G84" i="5"/>
  <c r="F84" i="5"/>
  <c r="F80" i="5"/>
  <c r="F79" i="5"/>
  <c r="F78" i="5"/>
  <c r="F77" i="5"/>
  <c r="F76" i="5"/>
  <c r="F75" i="5"/>
  <c r="I74" i="5"/>
  <c r="H74" i="5"/>
  <c r="G74" i="5"/>
  <c r="F74" i="5"/>
  <c r="F73" i="5"/>
  <c r="F72" i="5"/>
  <c r="I69" i="5"/>
  <c r="H69" i="5"/>
  <c r="G69" i="5"/>
  <c r="F69" i="5"/>
  <c r="I68" i="5"/>
  <c r="H68" i="5"/>
  <c r="G68" i="5"/>
  <c r="F68" i="5"/>
  <c r="F65" i="5"/>
  <c r="I64" i="5"/>
  <c r="H64" i="5"/>
  <c r="G64" i="5"/>
  <c r="F64" i="5"/>
  <c r="I63" i="5"/>
  <c r="H63" i="5"/>
  <c r="G63" i="5"/>
  <c r="F59" i="5"/>
  <c r="F58" i="5"/>
  <c r="F57" i="5"/>
  <c r="F56" i="5"/>
  <c r="F55" i="5"/>
  <c r="F54" i="5"/>
  <c r="I53" i="5"/>
  <c r="H53" i="5"/>
  <c r="G53" i="5"/>
  <c r="F53" i="5"/>
  <c r="F52" i="5"/>
  <c r="F51" i="5"/>
  <c r="I48" i="5"/>
  <c r="H48" i="5"/>
  <c r="G48" i="5"/>
  <c r="F48" i="5"/>
  <c r="I47" i="5"/>
  <c r="H47" i="5"/>
  <c r="G47" i="5"/>
  <c r="F47" i="5"/>
  <c r="F46" i="5"/>
  <c r="O58" i="5" s="1"/>
  <c r="F45" i="5"/>
  <c r="N58" i="5" s="1"/>
  <c r="F44" i="5"/>
  <c r="I43" i="5"/>
  <c r="H43" i="5"/>
  <c r="G43" i="5"/>
  <c r="F43" i="5"/>
  <c r="I42" i="5"/>
  <c r="H42" i="5"/>
  <c r="G42" i="5"/>
  <c r="F42" i="5"/>
  <c r="F38" i="5"/>
  <c r="F37" i="5"/>
  <c r="F36" i="5"/>
  <c r="F35" i="5"/>
  <c r="F34" i="5"/>
  <c r="F33" i="5"/>
  <c r="I32" i="5"/>
  <c r="H32" i="5"/>
  <c r="G32" i="5"/>
  <c r="F32" i="5"/>
  <c r="F31" i="5"/>
  <c r="F30" i="5"/>
  <c r="I27" i="5"/>
  <c r="H27" i="5"/>
  <c r="G27" i="5"/>
  <c r="F27" i="5"/>
  <c r="I26" i="5"/>
  <c r="H26" i="5"/>
  <c r="G26" i="5"/>
  <c r="F26" i="5"/>
  <c r="F25" i="5"/>
  <c r="F24" i="5"/>
  <c r="F23" i="5"/>
  <c r="I22" i="5"/>
  <c r="H22" i="5"/>
  <c r="G22" i="5"/>
  <c r="F22" i="5"/>
  <c r="I21" i="5"/>
  <c r="H21" i="5"/>
  <c r="G21" i="5"/>
  <c r="F21" i="5"/>
  <c r="F287" i="4"/>
  <c r="F286" i="4"/>
  <c r="F285" i="4"/>
  <c r="F284" i="4"/>
  <c r="F266" i="4"/>
  <c r="F265" i="4"/>
  <c r="F264" i="4"/>
  <c r="F263" i="4"/>
  <c r="F245" i="4"/>
  <c r="F244" i="4"/>
  <c r="F243" i="4"/>
  <c r="F242" i="4"/>
  <c r="F224" i="4"/>
  <c r="F223" i="4"/>
  <c r="F222" i="4"/>
  <c r="F221" i="4"/>
  <c r="F202" i="4"/>
  <c r="F201" i="4"/>
  <c r="F182" i="4"/>
  <c r="F181" i="4"/>
  <c r="F180" i="4"/>
  <c r="F179" i="4"/>
  <c r="F161" i="4"/>
  <c r="F160" i="4"/>
  <c r="F159" i="4"/>
  <c r="F158" i="4"/>
  <c r="F151" i="4"/>
  <c r="O63" i="4" s="1"/>
  <c r="F150" i="4"/>
  <c r="N63" i="4" s="1"/>
  <c r="F140" i="4"/>
  <c r="F139" i="4"/>
  <c r="F138" i="4"/>
  <c r="F137" i="4"/>
  <c r="F119" i="4"/>
  <c r="F118" i="4"/>
  <c r="F117" i="4"/>
  <c r="F116" i="4"/>
  <c r="F98" i="4"/>
  <c r="F97" i="4"/>
  <c r="F96" i="4"/>
  <c r="F95" i="4"/>
  <c r="F77" i="4"/>
  <c r="F76" i="4"/>
  <c r="F75" i="4"/>
  <c r="F74" i="4"/>
  <c r="F56" i="4"/>
  <c r="F55" i="4"/>
  <c r="F54" i="4"/>
  <c r="I53" i="4"/>
  <c r="H53" i="4"/>
  <c r="G53" i="4"/>
  <c r="F53" i="4"/>
  <c r="F290" i="4"/>
  <c r="F289" i="4"/>
  <c r="F288" i="4"/>
  <c r="I284" i="4"/>
  <c r="H284" i="4"/>
  <c r="G284" i="4"/>
  <c r="F283" i="4"/>
  <c r="F282" i="4"/>
  <c r="I279" i="4"/>
  <c r="H279" i="4"/>
  <c r="G279" i="4"/>
  <c r="F279" i="4"/>
  <c r="I278" i="4"/>
  <c r="H278" i="4"/>
  <c r="G278" i="4"/>
  <c r="F278" i="4"/>
  <c r="F277" i="4"/>
  <c r="O69" i="4" s="1"/>
  <c r="F276" i="4"/>
  <c r="N69" i="4" s="1"/>
  <c r="F275" i="4"/>
  <c r="I274" i="4"/>
  <c r="H274" i="4"/>
  <c r="G274" i="4"/>
  <c r="F274" i="4"/>
  <c r="I273" i="4"/>
  <c r="H273" i="4"/>
  <c r="G273" i="4"/>
  <c r="F273" i="4"/>
  <c r="F269" i="4"/>
  <c r="F268" i="4"/>
  <c r="F267" i="4"/>
  <c r="I263" i="4"/>
  <c r="H263" i="4"/>
  <c r="G263" i="4"/>
  <c r="F262" i="4"/>
  <c r="F261" i="4"/>
  <c r="I258" i="4"/>
  <c r="H258" i="4"/>
  <c r="G258" i="4"/>
  <c r="F258" i="4"/>
  <c r="I257" i="4"/>
  <c r="H257" i="4"/>
  <c r="G257" i="4"/>
  <c r="F257" i="4"/>
  <c r="F256" i="4"/>
  <c r="O68" i="4" s="1"/>
  <c r="F255" i="4"/>
  <c r="N68" i="4" s="1"/>
  <c r="F254" i="4"/>
  <c r="I253" i="4"/>
  <c r="H253" i="4"/>
  <c r="G253" i="4"/>
  <c r="F253" i="4"/>
  <c r="I252" i="4"/>
  <c r="H252" i="4"/>
  <c r="G252" i="4"/>
  <c r="F252" i="4"/>
  <c r="F248" i="4"/>
  <c r="F247" i="4"/>
  <c r="F246" i="4"/>
  <c r="I242" i="4"/>
  <c r="H242" i="4"/>
  <c r="G242" i="4"/>
  <c r="F241" i="4"/>
  <c r="F240" i="4"/>
  <c r="I237" i="4"/>
  <c r="H237" i="4"/>
  <c r="G237" i="4"/>
  <c r="F237" i="4"/>
  <c r="I236" i="4"/>
  <c r="H236" i="4"/>
  <c r="G236" i="4"/>
  <c r="F236" i="4"/>
  <c r="F235" i="4"/>
  <c r="O67" i="4" s="1"/>
  <c r="F234" i="4"/>
  <c r="N67" i="4" s="1"/>
  <c r="F233" i="4"/>
  <c r="I232" i="4"/>
  <c r="H232" i="4"/>
  <c r="G232" i="4"/>
  <c r="F232" i="4"/>
  <c r="I231" i="4"/>
  <c r="H231" i="4"/>
  <c r="G231" i="4"/>
  <c r="F231" i="4"/>
  <c r="F227" i="4"/>
  <c r="F226" i="4"/>
  <c r="F225" i="4"/>
  <c r="I221" i="4"/>
  <c r="H221" i="4"/>
  <c r="G221" i="4"/>
  <c r="F220" i="4"/>
  <c r="F219" i="4"/>
  <c r="I216" i="4"/>
  <c r="H216" i="4"/>
  <c r="G216" i="4"/>
  <c r="F216" i="4"/>
  <c r="I215" i="4"/>
  <c r="H215" i="4"/>
  <c r="G215" i="4"/>
  <c r="F215" i="4"/>
  <c r="F214" i="4"/>
  <c r="O66" i="4" s="1"/>
  <c r="F213" i="4"/>
  <c r="N66" i="4" s="1"/>
  <c r="F212" i="4"/>
  <c r="I211" i="4"/>
  <c r="H211" i="4"/>
  <c r="G211" i="4"/>
  <c r="F211" i="4"/>
  <c r="I210" i="4"/>
  <c r="H210" i="4"/>
  <c r="G210" i="4"/>
  <c r="F210" i="4"/>
  <c r="F206" i="4"/>
  <c r="F205" i="4"/>
  <c r="B6" i="4" s="1"/>
  <c r="F204" i="4"/>
  <c r="F203" i="4"/>
  <c r="I200" i="4"/>
  <c r="H200" i="4"/>
  <c r="G200" i="4"/>
  <c r="F200" i="4"/>
  <c r="F198" i="4"/>
  <c r="I195" i="4"/>
  <c r="H195" i="4"/>
  <c r="G195" i="4"/>
  <c r="F195" i="4"/>
  <c r="I194" i="4"/>
  <c r="H194" i="4"/>
  <c r="G194" i="4"/>
  <c r="F194" i="4"/>
  <c r="F191" i="4"/>
  <c r="I190" i="4"/>
  <c r="H190" i="4"/>
  <c r="G190" i="4"/>
  <c r="F190" i="4"/>
  <c r="I189" i="4"/>
  <c r="H189" i="4"/>
  <c r="G189" i="4"/>
  <c r="F189" i="4"/>
  <c r="F185" i="4"/>
  <c r="F184" i="4"/>
  <c r="F183" i="4"/>
  <c r="I179" i="4"/>
  <c r="H179" i="4"/>
  <c r="G179" i="4"/>
  <c r="F178" i="4"/>
  <c r="F177" i="4"/>
  <c r="I174" i="4"/>
  <c r="H174" i="4"/>
  <c r="G174" i="4"/>
  <c r="F174" i="4"/>
  <c r="I173" i="4"/>
  <c r="H173" i="4"/>
  <c r="G173" i="4"/>
  <c r="F173" i="4"/>
  <c r="F172" i="4"/>
  <c r="O64" i="4" s="1"/>
  <c r="F171" i="4"/>
  <c r="N64" i="4" s="1"/>
  <c r="F170" i="4"/>
  <c r="I169" i="4"/>
  <c r="H169" i="4"/>
  <c r="G169" i="4"/>
  <c r="F169" i="4"/>
  <c r="I168" i="4"/>
  <c r="H168" i="4"/>
  <c r="G168" i="4"/>
  <c r="F168" i="4"/>
  <c r="F164" i="4"/>
  <c r="F163" i="4"/>
  <c r="B5" i="4" s="1"/>
  <c r="F162" i="4"/>
  <c r="I158" i="4"/>
  <c r="H158" i="4"/>
  <c r="G158" i="4"/>
  <c r="F157" i="4"/>
  <c r="F156" i="4"/>
  <c r="I153" i="4"/>
  <c r="H153" i="4"/>
  <c r="G153" i="4"/>
  <c r="F153" i="4"/>
  <c r="I152" i="4"/>
  <c r="H152" i="4"/>
  <c r="G152" i="4"/>
  <c r="F152" i="4"/>
  <c r="F149" i="4"/>
  <c r="I148" i="4"/>
  <c r="H148" i="4"/>
  <c r="G148" i="4"/>
  <c r="F148" i="4"/>
  <c r="I147" i="4"/>
  <c r="H147" i="4"/>
  <c r="G147" i="4"/>
  <c r="F147" i="4"/>
  <c r="F143" i="4"/>
  <c r="F142" i="4"/>
  <c r="F141" i="4"/>
  <c r="I137" i="4"/>
  <c r="H137" i="4"/>
  <c r="G137" i="4"/>
  <c r="F136" i="4"/>
  <c r="F135" i="4"/>
  <c r="I132" i="4"/>
  <c r="H132" i="4"/>
  <c r="G132" i="4"/>
  <c r="F132" i="4"/>
  <c r="I131" i="4"/>
  <c r="H131" i="4"/>
  <c r="G131" i="4"/>
  <c r="F131" i="4"/>
  <c r="F130" i="4"/>
  <c r="O62" i="4" s="1"/>
  <c r="F129" i="4"/>
  <c r="N62" i="4" s="1"/>
  <c r="F128" i="4"/>
  <c r="I127" i="4"/>
  <c r="H127" i="4"/>
  <c r="G127" i="4"/>
  <c r="F127" i="4"/>
  <c r="I126" i="4"/>
  <c r="H126" i="4"/>
  <c r="G126" i="4"/>
  <c r="F126" i="4"/>
  <c r="F122" i="4"/>
  <c r="F121" i="4"/>
  <c r="F120" i="4"/>
  <c r="I116" i="4"/>
  <c r="H116" i="4"/>
  <c r="G116" i="4"/>
  <c r="F115" i="4"/>
  <c r="F114" i="4"/>
  <c r="I111" i="4"/>
  <c r="H111" i="4"/>
  <c r="G111" i="4"/>
  <c r="F111" i="4"/>
  <c r="I110" i="4"/>
  <c r="H110" i="4"/>
  <c r="G110" i="4"/>
  <c r="F110" i="4"/>
  <c r="F109" i="4"/>
  <c r="O61" i="4" s="1"/>
  <c r="F108" i="4"/>
  <c r="N61" i="4" s="1"/>
  <c r="F107" i="4"/>
  <c r="I106" i="4"/>
  <c r="H106" i="4"/>
  <c r="G106" i="4"/>
  <c r="F106" i="4"/>
  <c r="I105" i="4"/>
  <c r="H105" i="4"/>
  <c r="G105" i="4"/>
  <c r="F105" i="4"/>
  <c r="F101" i="4"/>
  <c r="F100" i="4"/>
  <c r="F99" i="4"/>
  <c r="I95" i="4"/>
  <c r="H95" i="4"/>
  <c r="G95" i="4"/>
  <c r="F94" i="4"/>
  <c r="F93" i="4"/>
  <c r="I90" i="4"/>
  <c r="H90" i="4"/>
  <c r="G90" i="4"/>
  <c r="F90" i="4"/>
  <c r="I89" i="4"/>
  <c r="H89" i="4"/>
  <c r="G89" i="4"/>
  <c r="F89" i="4"/>
  <c r="F88" i="4"/>
  <c r="O60" i="4" s="1"/>
  <c r="F87" i="4"/>
  <c r="N60" i="4" s="1"/>
  <c r="F86" i="4"/>
  <c r="I85" i="4"/>
  <c r="H85" i="4"/>
  <c r="G85" i="4"/>
  <c r="F85" i="4"/>
  <c r="I84" i="4"/>
  <c r="H84" i="4"/>
  <c r="G84" i="4"/>
  <c r="F84" i="4"/>
  <c r="F80" i="4"/>
  <c r="F79" i="4"/>
  <c r="F78" i="4"/>
  <c r="I74" i="4"/>
  <c r="H74" i="4"/>
  <c r="G74" i="4"/>
  <c r="F73" i="4"/>
  <c r="F72" i="4"/>
  <c r="I69" i="4"/>
  <c r="H69" i="4"/>
  <c r="G69" i="4"/>
  <c r="F69" i="4"/>
  <c r="I68" i="4"/>
  <c r="H68" i="4"/>
  <c r="G68" i="4"/>
  <c r="F68" i="4"/>
  <c r="F65" i="4"/>
  <c r="I64" i="4"/>
  <c r="H64" i="4"/>
  <c r="G64" i="4"/>
  <c r="F64" i="4"/>
  <c r="I63" i="4"/>
  <c r="H63" i="4"/>
  <c r="G63" i="4"/>
  <c r="F63" i="4"/>
  <c r="F59" i="4"/>
  <c r="F58" i="4"/>
  <c r="F57" i="4"/>
  <c r="F52" i="4"/>
  <c r="F51" i="4"/>
  <c r="I48" i="4"/>
  <c r="H48" i="4"/>
  <c r="G48" i="4"/>
  <c r="F48" i="4"/>
  <c r="I47" i="4"/>
  <c r="H47" i="4"/>
  <c r="G47" i="4"/>
  <c r="F47" i="4"/>
  <c r="F46" i="4"/>
  <c r="O58" i="4" s="1"/>
  <c r="F45" i="4"/>
  <c r="N58" i="4" s="1"/>
  <c r="F44" i="4"/>
  <c r="I43" i="4"/>
  <c r="H43" i="4"/>
  <c r="G43" i="4"/>
  <c r="F43" i="4"/>
  <c r="I42" i="4"/>
  <c r="H42" i="4"/>
  <c r="G42" i="4"/>
  <c r="F42" i="4"/>
  <c r="F38" i="4"/>
  <c r="F37" i="4"/>
  <c r="F36" i="4"/>
  <c r="F35" i="4"/>
  <c r="F34" i="4"/>
  <c r="F33" i="4"/>
  <c r="I32" i="4"/>
  <c r="H32" i="4"/>
  <c r="G32" i="4"/>
  <c r="F32" i="4"/>
  <c r="F31" i="4"/>
  <c r="F30" i="4"/>
  <c r="I27" i="4"/>
  <c r="H27" i="4"/>
  <c r="G27" i="4"/>
  <c r="F27" i="4"/>
  <c r="I26" i="4"/>
  <c r="H26" i="4"/>
  <c r="G26" i="4"/>
  <c r="F26" i="4"/>
  <c r="F25" i="4"/>
  <c r="F24" i="4"/>
  <c r="F23" i="4"/>
  <c r="I22" i="4"/>
  <c r="H22" i="4"/>
  <c r="G22" i="4"/>
  <c r="F22" i="4"/>
  <c r="I21" i="4"/>
  <c r="H21" i="4"/>
  <c r="G21" i="4"/>
  <c r="F21" i="4"/>
  <c r="G17" i="4"/>
  <c r="G16" i="4"/>
  <c r="G15" i="4"/>
  <c r="A7" i="4"/>
  <c r="N14" i="4"/>
  <c r="G14" i="4"/>
  <c r="N13" i="4"/>
  <c r="G13" i="4"/>
  <c r="N12" i="4"/>
  <c r="G12" i="4"/>
  <c r="N11" i="4"/>
  <c r="G11" i="4"/>
  <c r="N10" i="4"/>
  <c r="G10" i="4"/>
  <c r="N9" i="4"/>
  <c r="G9" i="4"/>
  <c r="N8" i="4"/>
  <c r="G8" i="4"/>
  <c r="N7" i="4"/>
  <c r="G7" i="4"/>
  <c r="N6" i="4"/>
  <c r="G6" i="4"/>
  <c r="N5" i="4"/>
  <c r="G5" i="4"/>
  <c r="N4" i="4"/>
  <c r="G4" i="4"/>
  <c r="N3" i="4"/>
  <c r="G3" i="4"/>
  <c r="B9" i="4" l="1"/>
  <c r="A9" i="4"/>
  <c r="A10" i="4"/>
  <c r="B8" i="4"/>
  <c r="B10" i="4"/>
  <c r="A8" i="4"/>
  <c r="A13" i="4"/>
  <c r="B13" i="4" s="1"/>
  <c r="A12" i="4"/>
  <c r="B12" i="4" s="1"/>
  <c r="A11" i="4"/>
  <c r="B11" i="4" s="1"/>
  <c r="N14" i="7"/>
  <c r="H14" i="7"/>
  <c r="G14" i="7"/>
  <c r="F14" i="7"/>
  <c r="N13" i="7"/>
  <c r="H13" i="7"/>
  <c r="G13" i="7"/>
  <c r="F13" i="7"/>
  <c r="N12" i="7"/>
  <c r="H12" i="7"/>
  <c r="G12" i="7"/>
  <c r="F12" i="7"/>
  <c r="N11" i="7"/>
  <c r="H11" i="7"/>
  <c r="G11" i="7"/>
  <c r="F11" i="7"/>
  <c r="N10" i="7"/>
  <c r="H10" i="7"/>
  <c r="G10" i="7"/>
  <c r="F10" i="7"/>
  <c r="N9" i="7"/>
  <c r="H9" i="7"/>
  <c r="G9" i="7"/>
  <c r="F9" i="7"/>
  <c r="N8" i="7"/>
  <c r="H8" i="7"/>
  <c r="G8" i="7"/>
  <c r="F8" i="7"/>
  <c r="N7" i="7"/>
  <c r="H7" i="7"/>
  <c r="G7" i="7"/>
  <c r="F7" i="7"/>
  <c r="N6" i="7"/>
  <c r="H6" i="7"/>
  <c r="G6" i="7"/>
  <c r="F6" i="7"/>
  <c r="N5" i="7"/>
  <c r="H5" i="7"/>
  <c r="G5" i="7"/>
  <c r="F5" i="7"/>
  <c r="N4" i="7"/>
  <c r="H4" i="7"/>
  <c r="G4" i="7"/>
  <c r="F4" i="7"/>
  <c r="N3" i="7"/>
  <c r="H3" i="7"/>
  <c r="G3" i="7"/>
  <c r="F3" i="7"/>
  <c r="N14" i="6"/>
  <c r="H14" i="6"/>
  <c r="G14" i="6"/>
  <c r="F14" i="6"/>
  <c r="N13" i="6"/>
  <c r="H13" i="6"/>
  <c r="G13" i="6"/>
  <c r="F13" i="6"/>
  <c r="N12" i="6"/>
  <c r="H12" i="6"/>
  <c r="G12" i="6"/>
  <c r="F12" i="6"/>
  <c r="N11" i="6"/>
  <c r="H11" i="6"/>
  <c r="G11" i="6"/>
  <c r="F11" i="6"/>
  <c r="N10" i="6"/>
  <c r="H10" i="6"/>
  <c r="G10" i="6"/>
  <c r="F10" i="6"/>
  <c r="N9" i="6"/>
  <c r="H9" i="6"/>
  <c r="G9" i="6"/>
  <c r="F9" i="6"/>
  <c r="N8" i="6"/>
  <c r="H8" i="6"/>
  <c r="G8" i="6"/>
  <c r="F8" i="6"/>
  <c r="N7" i="6"/>
  <c r="H7" i="6"/>
  <c r="G7" i="6"/>
  <c r="F7" i="6"/>
  <c r="N6" i="6"/>
  <c r="H6" i="6"/>
  <c r="G6" i="6"/>
  <c r="F6" i="6"/>
  <c r="N5" i="6"/>
  <c r="H5" i="6"/>
  <c r="G5" i="6"/>
  <c r="F5" i="6"/>
  <c r="N4" i="6"/>
  <c r="H4" i="6"/>
  <c r="G4" i="6"/>
  <c r="F4" i="6"/>
  <c r="N3" i="6"/>
  <c r="H3" i="6"/>
  <c r="G3" i="6"/>
  <c r="F3" i="6"/>
  <c r="N14" i="5"/>
  <c r="H14" i="5"/>
  <c r="G14" i="5"/>
  <c r="F14" i="5"/>
  <c r="N13" i="5"/>
  <c r="H13" i="5"/>
  <c r="G13" i="5"/>
  <c r="F13" i="5"/>
  <c r="N12" i="5"/>
  <c r="H12" i="5"/>
  <c r="G12" i="5"/>
  <c r="F12" i="5"/>
  <c r="N11" i="5"/>
  <c r="H11" i="5"/>
  <c r="G11" i="5"/>
  <c r="F11" i="5"/>
  <c r="N10" i="5"/>
  <c r="H10" i="5"/>
  <c r="G10" i="5"/>
  <c r="F10" i="5"/>
  <c r="N9" i="5"/>
  <c r="H9" i="5"/>
  <c r="G9" i="5"/>
  <c r="F9" i="5"/>
  <c r="N8" i="5"/>
  <c r="H8" i="5"/>
  <c r="G8" i="5"/>
  <c r="F8" i="5"/>
  <c r="N7" i="5"/>
  <c r="H7" i="5"/>
  <c r="G7" i="5"/>
  <c r="F7" i="5"/>
  <c r="N6" i="5"/>
  <c r="H6" i="5"/>
  <c r="G6" i="5"/>
  <c r="F6" i="5"/>
  <c r="N5" i="5"/>
  <c r="H5" i="5"/>
  <c r="G5" i="5"/>
  <c r="F5" i="5"/>
  <c r="N4" i="5"/>
  <c r="H4" i="5"/>
  <c r="G4" i="5"/>
  <c r="F4" i="5"/>
  <c r="N3" i="5"/>
  <c r="H3" i="5"/>
  <c r="F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Mohsen Abrishami</author>
  </authors>
  <commentList>
    <comment ref="H1" authorId="0" shapeId="0" xr:uid="{1494B587-77E2-4263-BF89-B80D3E913594}">
      <text>
        <r>
          <rPr>
            <b/>
            <sz val="9"/>
            <color indexed="81"/>
            <rFont val="Tahoma"/>
            <family val="2"/>
          </rPr>
          <t>The saturations here are the % of total floorspace for each combination of end-use and fuel.</t>
        </r>
        <r>
          <rPr>
            <sz val="9"/>
            <color indexed="81"/>
            <rFont val="Tahoma"/>
            <family val="2"/>
          </rPr>
          <t xml:space="preserve">
</t>
        </r>
      </text>
    </comment>
    <comment ref="I1" authorId="0" shapeId="0" xr:uid="{68769E9A-6286-4D61-9A87-11DDF22E235B}">
      <text>
        <r>
          <rPr>
            <b/>
            <sz val="9"/>
            <color indexed="81"/>
            <rFont val="Tahoma"/>
            <family val="2"/>
          </rPr>
          <t>The saturations here are the % of total floorspace for each combination of end-use and fuel.</t>
        </r>
        <r>
          <rPr>
            <sz val="9"/>
            <color indexed="81"/>
            <rFont val="Tahoma"/>
            <family val="2"/>
          </rPr>
          <t xml:space="preserve">
</t>
        </r>
      </text>
    </comment>
    <comment ref="J1" authorId="0" shapeId="0" xr:uid="{B127DF43-41A9-4CE7-9D34-142A06068042}">
      <text>
        <r>
          <rPr>
            <b/>
            <sz val="9"/>
            <color indexed="81"/>
            <rFont val="Tahoma"/>
            <family val="2"/>
          </rPr>
          <t>The saturations here are the % of total floorspace for each combination of end-use and fuel.</t>
        </r>
        <r>
          <rPr>
            <sz val="9"/>
            <color indexed="81"/>
            <rFont val="Tahoma"/>
            <family val="2"/>
          </rPr>
          <t xml:space="preserve">
</t>
        </r>
      </text>
    </comment>
  </commentList>
</comments>
</file>

<file path=xl/sharedStrings.xml><?xml version="1.0" encoding="utf-8"?>
<sst xmlns="http://schemas.openxmlformats.org/spreadsheetml/2006/main" count="12720" uniqueCount="326">
  <si>
    <t>Section</t>
  </si>
  <si>
    <t>Have Read</t>
  </si>
  <si>
    <t>Tables Updated</t>
  </si>
  <si>
    <t>Notes</t>
  </si>
  <si>
    <t>Status</t>
  </si>
  <si>
    <t>EXECUTIVE SUMMARY</t>
  </si>
  <si>
    <t>Introduction</t>
  </si>
  <si>
    <t>Initial Surveys Completed</t>
  </si>
  <si>
    <t>Overview</t>
  </si>
  <si>
    <t>footnote says chapter 6 discusses site accounting - also need to update future research topics or remove</t>
  </si>
  <si>
    <t xml:space="preserve">Consolidation Survey-sites </t>
  </si>
  <si>
    <t>surveys</t>
  </si>
  <si>
    <t>Background</t>
  </si>
  <si>
    <t>Remove Non-Commercial Sites</t>
  </si>
  <si>
    <t>combined sites</t>
  </si>
  <si>
    <t>Project Objectives</t>
  </si>
  <si>
    <t>Remove Unusable Pretest Sites and Sites that Failed Quality Control</t>
  </si>
  <si>
    <t xml:space="preserve"> 212 from Make working data set (notok.xlsx) and 74 from QC.R (noncommercials.csv), and 23 from frame/ag remap noncommercial(memory or official frame file) - 18 were 115x NAICS codes which were part of frame but CEC decided to remove at the end of the survey, based on survey results.  Nearly half were cellular phone stores that, upon review, had the main source of revenue from celling plans rather than cell phones or accessories, thus were deemed to be TCU, the other half are sites that have legitimate commercial and manufacturing activities on site. In these cases, the manufacturing process took most of site energy so the sites were deemed manufacturing. Oh, the 1 is the wastewater plant in SMUD that was accidentally marked commercial.</t>
  </si>
  <si>
    <t>Summary of the Project Scope and Methods</t>
  </si>
  <si>
    <t>check that final count is over 24000</t>
  </si>
  <si>
    <t>Remove Online Surveys that Fail Quality Control</t>
  </si>
  <si>
    <t>online surveys that didn't pass QC</t>
  </si>
  <si>
    <t>Survey Design</t>
  </si>
  <si>
    <t>Final Survey Count</t>
  </si>
  <si>
    <t xml:space="preserve">pretest sites that could not be used in final sample </t>
  </si>
  <si>
    <t>69 form Rosy's review and 3 sites dropped from Sasha in QC.R, 2 with final qc score under 85 in make working dataset</t>
  </si>
  <si>
    <t>Collection of Survey Data</t>
  </si>
  <si>
    <t>fail quality control and cannot be remediated</t>
  </si>
  <si>
    <t>Analysis of Segment-Level End-Use Energy Consumption</t>
  </si>
  <si>
    <t>could not complete entire survey and customer was not available to follow-up to complete survey (notoks.xlsx in make working dataset)</t>
  </si>
  <si>
    <t>Overview of Statewide Energy Usage</t>
  </si>
  <si>
    <t>Definitions</t>
  </si>
  <si>
    <t>Results</t>
  </si>
  <si>
    <t>Recommendations</t>
  </si>
  <si>
    <t>Lessons Learned</t>
  </si>
  <si>
    <t>total completed online surveys</t>
  </si>
  <si>
    <t>Recommendations for Additional Commercial Sector Research</t>
  </si>
  <si>
    <t>total usable</t>
  </si>
  <si>
    <t>CHAPTER 1: Introduction</t>
  </si>
  <si>
    <t>Summary of Study</t>
  </si>
  <si>
    <t>Sample Design</t>
  </si>
  <si>
    <t>Survey Implementation</t>
  </si>
  <si>
    <t>On-Site Data Collection</t>
  </si>
  <si>
    <t>Data Validation</t>
  </si>
  <si>
    <t>Survey Data Analysis</t>
  </si>
  <si>
    <t>Sector-Level Results</t>
  </si>
  <si>
    <t>Report Organization</t>
  </si>
  <si>
    <t>CEUS Report Structure</t>
  </si>
  <si>
    <t>CEUS Report Appendices</t>
  </si>
  <si>
    <t>Affiliated Reports</t>
  </si>
  <si>
    <t>CHAPTER 2: Sample Design</t>
  </si>
  <si>
    <t>Sampling Unit</t>
  </si>
  <si>
    <t>Sample Frame for the Survey</t>
  </si>
  <si>
    <t>Geographical Areas Covered by CEUS</t>
  </si>
  <si>
    <t>Geographical Strata in Energy Commission Forecast Model</t>
  </si>
  <si>
    <t>Building-types in Energy Commission Forecast Model</t>
  </si>
  <si>
    <t>Vintages in Energy Commission Forecast Model</t>
  </si>
  <si>
    <t>Sample Frame Stratification</t>
  </si>
  <si>
    <t>Considerations for Sample Frame Stratification</t>
  </si>
  <si>
    <t>Stratification Design</t>
  </si>
  <si>
    <t>Alternative Stratifications Considered</t>
  </si>
  <si>
    <t>Overall Sample Size</t>
  </si>
  <si>
    <t>Sample Point Allocation</t>
  </si>
  <si>
    <t>Post-Stratification Considerations</t>
  </si>
  <si>
    <t>Sample Execution Considerations</t>
  </si>
  <si>
    <t>Allocation Methodology</t>
  </si>
  <si>
    <t>Sampling Algorithm</t>
  </si>
  <si>
    <t>Allocation Among Utilities</t>
  </si>
  <si>
    <t>Sample Allocation</t>
  </si>
  <si>
    <t>Expansion Methodology and Post-Stratification</t>
  </si>
  <si>
    <t>Sample Modifications in Response to Pandemic-Induces Stresses</t>
  </si>
  <si>
    <t>CHAPTER 3: Survey Design and Implementation</t>
  </si>
  <si>
    <t>Survey Instrument Design</t>
  </si>
  <si>
    <t>Contact Information</t>
  </si>
  <si>
    <t>Interview</t>
  </si>
  <si>
    <t>Utility Meters</t>
  </si>
  <si>
    <t>Other Energy / Service Accounts</t>
  </si>
  <si>
    <t>Partition Drawing</t>
  </si>
  <si>
    <t>Square Footage</t>
  </si>
  <si>
    <t>End-Use by Whole Survey-Site</t>
  </si>
  <si>
    <t>Photos and Notes</t>
  </si>
  <si>
    <t>Submitting the Survey</t>
  </si>
  <si>
    <t>Operations</t>
  </si>
  <si>
    <t>Utility Engagement</t>
  </si>
  <si>
    <t>Customer Recruitment Methodology</t>
  </si>
  <si>
    <t>Integration with Sample Frame</t>
  </si>
  <si>
    <t>Integration with Operations</t>
  </si>
  <si>
    <t>Training</t>
  </si>
  <si>
    <t>Field Staff Training</t>
  </si>
  <si>
    <t>Call Center Training</t>
  </si>
  <si>
    <t>The Pretest</t>
  </si>
  <si>
    <t>Pretest Results</t>
  </si>
  <si>
    <t>Tracking and Improvement Group</t>
  </si>
  <si>
    <t>Survey Data Validation</t>
  </si>
  <si>
    <t>CHAPTER 4: Electric and Natural Gas Consumption Data</t>
  </si>
  <si>
    <t>Initial Assignment of Electric Consumption Data to Survey-Sites</t>
  </si>
  <si>
    <t>Meter Reconciliation</t>
  </si>
  <si>
    <t>Assignment of Gas Consumption Data to Survey Sites</t>
  </si>
  <si>
    <t>Interval Meter Data Request</t>
  </si>
  <si>
    <t>Weather Normalization</t>
  </si>
  <si>
    <t>CHAPTER 5: Analysis of Commercial Data - Key Concepts</t>
  </si>
  <si>
    <t>Definitions and Concepts</t>
  </si>
  <si>
    <t>Expansion Weights</t>
  </si>
  <si>
    <t>Building-Type</t>
  </si>
  <si>
    <t>Forecast Zone</t>
  </si>
  <si>
    <t>Total Floor Stock</t>
  </si>
  <si>
    <t>Annual Energy Intensity</t>
  </si>
  <si>
    <t>Annual Energy Consumption</t>
  </si>
  <si>
    <t>End-Uses</t>
  </si>
  <si>
    <t>End-Use Saturation and Penetration at the Survey-Site Level</t>
  </si>
  <si>
    <t>End-Use Saturation and Penetration at Aggregated Levels</t>
  </si>
  <si>
    <t>Fuel Shares</t>
  </si>
  <si>
    <t>CHAPTER 6: Results</t>
  </si>
  <si>
    <t>Statewide Floor Stock and Electric Energy Usage</t>
  </si>
  <si>
    <t>PG&amp;E Floor Stock and Electric Energy Usage</t>
  </si>
  <si>
    <t>SCE Floor Stock and Electric Energy Usage</t>
  </si>
  <si>
    <t>SDG&amp;E Floor Stock and Electric Energy Usage</t>
  </si>
  <si>
    <t>LADWP Floor Stock and Electric Energy Usage</t>
  </si>
  <si>
    <t>SMUD Floor Stock and Electric Energy Usage</t>
  </si>
  <si>
    <t>Final Survey Count and Statistical Precision</t>
  </si>
  <si>
    <t>Consolidating Survey-Sites</t>
  </si>
  <si>
    <t>Noncommercial Survey-Sites</t>
  </si>
  <si>
    <t>On-Site or Remote Surveys that Failed Quality Control</t>
  </si>
  <si>
    <t>Online Surveys thar Failed Quality Control</t>
  </si>
  <si>
    <t>Final Survey Count and Achieved Precision</t>
  </si>
  <si>
    <t>Building-Type and End-Use Level Results</t>
  </si>
  <si>
    <t>CHAPTER 7: Summary and Recommendations</t>
  </si>
  <si>
    <t>Summary of Project Scope and Methods</t>
  </si>
  <si>
    <t>Collection of On-Site Survey Data</t>
  </si>
  <si>
    <t>Mining the 2018-2022 CEUS Dataset</t>
  </si>
  <si>
    <t>Recommendations for Additional Research</t>
  </si>
  <si>
    <t>CEUS APPENDICES</t>
  </si>
  <si>
    <t>REFERENCES</t>
  </si>
  <si>
    <t>ACRONYMS</t>
  </si>
  <si>
    <t>site_building_type_by_NAICS_1</t>
  </si>
  <si>
    <t>Ratio 2022 to 2017</t>
  </si>
  <si>
    <t>Official.GWh.2017</t>
  </si>
  <si>
    <t>Official.GWh.2022</t>
  </si>
  <si>
    <t>Restaurant</t>
  </si>
  <si>
    <t>Lodging</t>
  </si>
  <si>
    <t>Retail</t>
  </si>
  <si>
    <t>Miscellaneous</t>
  </si>
  <si>
    <t>Food Stores</t>
  </si>
  <si>
    <t>Health Care</t>
  </si>
  <si>
    <t>College</t>
  </si>
  <si>
    <t>School</t>
  </si>
  <si>
    <t>Office, Large</t>
  </si>
  <si>
    <t>Office, Small</t>
  </si>
  <si>
    <t>Ref. Warehouse</t>
  </si>
  <si>
    <t>Warehouse</t>
  </si>
  <si>
    <t>site_forecast_zone_1</t>
  </si>
  <si>
    <t>Percent Surveyed</t>
  </si>
  <si>
    <t>Surveyed_GWh</t>
  </si>
  <si>
    <t>Total_GWh</t>
  </si>
  <si>
    <t>Zone</t>
  </si>
  <si>
    <t>NAICS-Classified GWh in Participating Utilities</t>
  </si>
  <si>
    <t>Total GWh</t>
  </si>
  <si>
    <t>12c</t>
  </si>
  <si>
    <t>Refrigerated Warehouse</t>
  </si>
  <si>
    <t>12i</t>
  </si>
  <si>
    <t xml:space="preserve">This workbook contains presents results at the statewide level.  The values form the original survey have been scaled to represent commercial entities that were not included in the sample frame for one of three reasons:
1) Utility customer databases do not have NAICS codes for 100% of nonresidential customers.  Typically, a small portion of accounts will lack NAICS codes.
2) Some commercial facilities within the surveyed area receive electric service from utilities that did not participate in CEUS.
3) Forecast Zones 0, 14, 15, 18, 19, and 20 were not included in the CEUS sample frame.
The values in this appendix represent floorspace, energy usage, and energy intensities that prevailed in year 2022. </t>
  </si>
  <si>
    <t>Planning Area:</t>
  </si>
  <si>
    <t>global scale factor</t>
  </si>
  <si>
    <t>Table 6-1: Overview of Energy Usage in Statewide Service Area</t>
  </si>
  <si>
    <t>Figure 6-1: Electricity Use by Building Type</t>
  </si>
  <si>
    <t>Statewide</t>
  </si>
  <si>
    <t>Building Type</t>
  </si>
  <si>
    <t>Floor Stock (kft2)</t>
  </si>
  <si>
    <t>Annual Electric Intensity (kWh/ft2)</t>
  </si>
  <si>
    <t>Annual Electric Usage (GWh)</t>
  </si>
  <si>
    <t>Annual Gas Intensity (kBTU/ft2)</t>
  </si>
  <si>
    <t>Annual Gas Usage (MTherms)</t>
  </si>
  <si>
    <t>Percent</t>
  </si>
  <si>
    <t>motor large office</t>
  </si>
  <si>
    <t>motor restaurant</t>
  </si>
  <si>
    <t>billion sqft commercial floor space</t>
  </si>
  <si>
    <t>floorspace</t>
  </si>
  <si>
    <t>electric usage</t>
  </si>
  <si>
    <t>gas usage</t>
  </si>
  <si>
    <t>All Commercial</t>
  </si>
  <si>
    <t>All Office</t>
  </si>
  <si>
    <t>All Warehouse</t>
  </si>
  <si>
    <t>Table 6-2: All Commercial End-Use Penetration/Saturation and Fuel Share</t>
  </si>
  <si>
    <t>End-Use</t>
  </si>
  <si>
    <t>Percent Saturation</t>
  </si>
  <si>
    <t>Electric</t>
  </si>
  <si>
    <t>Gas</t>
  </si>
  <si>
    <t>Other</t>
  </si>
  <si>
    <t>Heating</t>
  </si>
  <si>
    <t>Cooling</t>
  </si>
  <si>
    <t>Ventilation</t>
  </si>
  <si>
    <t>Refrigerated Floor Space</t>
  </si>
  <si>
    <t>Frozen Floor Space</t>
  </si>
  <si>
    <t>Cooking, Major</t>
  </si>
  <si>
    <t>Commercial Cooking Space</t>
  </si>
  <si>
    <t>Water Heating</t>
  </si>
  <si>
    <t>Percent Penetration</t>
  </si>
  <si>
    <t>Interior Lighting</t>
  </si>
  <si>
    <t>Exterior Lighting</t>
  </si>
  <si>
    <t>Office Equipment</t>
  </si>
  <si>
    <t>Cooking, Minor</t>
  </si>
  <si>
    <t>Residential-grade Cooking Equipment</t>
  </si>
  <si>
    <t>Freezers, Commercial</t>
  </si>
  <si>
    <t>Commercial-grade Freezers</t>
  </si>
  <si>
    <t>Refrigerators, Commercial</t>
  </si>
  <si>
    <t>Commercial-grade Refrigerators</t>
  </si>
  <si>
    <t>Refrigerators, Residential</t>
  </si>
  <si>
    <t>Residential-grade Refrigerators</t>
  </si>
  <si>
    <t>Miscellaneous Electric Equipment</t>
  </si>
  <si>
    <t>Motors</t>
  </si>
  <si>
    <t>Air Compressors</t>
  </si>
  <si>
    <t>Table 6-3: College End-Use Penetration/Saturation and Fuel Share</t>
  </si>
  <si>
    <t>Table 6-4: Food Stores End-Use Penetration/Saturation and Fuel Share</t>
  </si>
  <si>
    <t>Table 6-5: Health Care End-Use Penetration/Saturation and Fuel Share</t>
  </si>
  <si>
    <t>Table 6-6: Lodging End-Use Penetration/Saturation and Fuel Share</t>
  </si>
  <si>
    <t>Percent Penetation/Saturation</t>
  </si>
  <si>
    <t>Table 6-7: Miscellaneous End-Use Penetration/Saturation and Fuel Share</t>
  </si>
  <si>
    <t>Table 6-8: Large Office End-Use Penetration/Saturation and Fuel Share</t>
  </si>
  <si>
    <t>Table 6-9: Small Office End-Use Penetration/Saturation and Fuel Share</t>
  </si>
  <si>
    <t>Table 6-10: Restaurant End-Use Penetration/Saturation and Fuel Share</t>
  </si>
  <si>
    <t>Table 6-11: Retail End-Use Penetration/Saturation and Fuel Share</t>
  </si>
  <si>
    <t>Table 6-12: School End-Use Penetration/Saturation and Fuel Share</t>
  </si>
  <si>
    <t>Table 6-13: Refrigerated Warehouse End-Use Penetration/Saturation and Fuel Share</t>
  </si>
  <si>
    <t>Table 6-14: Unrefrigerated Warehouse End-Use Penetration/Saturation and Fuel Share</t>
  </si>
  <si>
    <t>Table 7-1: Overview of Energy Usage in PG&amp;E Service Area</t>
  </si>
  <si>
    <t>Figure 7-1: Electricity Use by Building Type</t>
  </si>
  <si>
    <t>PG&amp;E</t>
  </si>
  <si>
    <t>Table 7-2: All Commercial End-Use Penetration/Saturation and Fuel Share</t>
  </si>
  <si>
    <t>Table 7-3: College End-Use Penetration/Saturation and Fuel Share</t>
  </si>
  <si>
    <t>Table 7-4: Food Stores End-Use Penetration/Saturation and Fuel Share</t>
  </si>
  <si>
    <t>Table 7-5: Health Care End-Use Penetration/Saturation and Fuel Share</t>
  </si>
  <si>
    <t>Table 7-6: Lodging End-Use Penetration/Saturation and Fuel Share</t>
  </si>
  <si>
    <t>Table 7-7: Miscellaneous End-Use Penetration/Saturation and Fuel Share</t>
  </si>
  <si>
    <t>Table 7-8: Large Office End-Use Penetration/Saturation and Fuel Share</t>
  </si>
  <si>
    <t>Table 7-9: Small Office End-Use Penetration/Saturation and Fuel Share</t>
  </si>
  <si>
    <t>Table 7-10: Restaurant End-Use Penetration/Saturation and Fuel Share</t>
  </si>
  <si>
    <t>Table 7-11: Retail End-Use Penetration/Saturation and Fuel Share</t>
  </si>
  <si>
    <t>Table 7-12: School End-Use Penetration/Saturation and Fuel Share</t>
  </si>
  <si>
    <t>Table 7-13: Refrigerated Warehouse End-Use Penetration/Saturation and Fuel Share</t>
  </si>
  <si>
    <t>Table 7-14: Unrefrigerated Warehouse End-Use Penetration/Saturation and Fuel Share</t>
  </si>
  <si>
    <t>Table 8-1: Overview of Energy Usage in SCE Service Area</t>
  </si>
  <si>
    <t>Figure 8-1: Electricity Use by Building Type</t>
  </si>
  <si>
    <t>SCE</t>
  </si>
  <si>
    <t>Table 8-2: All Commercial End-Use Penetration/Saturation and Fuel Share</t>
  </si>
  <si>
    <t>Table 8-3: College End-Use Penetration/Saturation and Fuel Share</t>
  </si>
  <si>
    <t>Table 8-4: Food Stores End-Use Penetration/Saturation and Fuel Share</t>
  </si>
  <si>
    <t>Table 8-5: Health Care End-Use Penetration/Saturation and Fuel Share</t>
  </si>
  <si>
    <t>Table 8-6: Lodging End-Use Penetration/Saturation and Fuel Share</t>
  </si>
  <si>
    <t>Table 8-7: Miscellaneous End-Use Penetration/Saturation and Fuel Share</t>
  </si>
  <si>
    <t>Table 8-8: Large Office End-Use Penetration/Saturation and Fuel Share</t>
  </si>
  <si>
    <t>Table 8-9: Small Office End-Use Penetration/Saturation and Fuel Share</t>
  </si>
  <si>
    <t>Table 8-10: Restaurant End-Use Penetration/Saturation and Fuel Share</t>
  </si>
  <si>
    <t>Table 8-11: Retail End-Use Penetration/Saturation and Fuel Share</t>
  </si>
  <si>
    <t>Table 8-12: School End-Use Penetration/Saturation and Fuel Share</t>
  </si>
  <si>
    <t>Table 8-13: Refrigerated Warehouse End-Use Penetration/Saturation and Fuel Share</t>
  </si>
  <si>
    <t>Table 8-14: Unrefrigerated Warehouse End-Use Penetration/Saturation and Fuel Share</t>
  </si>
  <si>
    <t>Table 9-1: Overview of Energy Usage in SDG&amp;E Service Area</t>
  </si>
  <si>
    <t>Figure 9-1: Electricity Use by Building Type</t>
  </si>
  <si>
    <t>SDG&amp;E</t>
  </si>
  <si>
    <t>Plot_Building_Type</t>
  </si>
  <si>
    <t>Table 9-2: All Commercial End-Use Penetration/Saturation and Fuel Share</t>
  </si>
  <si>
    <t>Table 9-3: College End-Use Penetration/Saturation and Fuel Share</t>
  </si>
  <si>
    <t>Table 9-4: Food Stores End-Use Penetration/Saturation and Fuel Share</t>
  </si>
  <si>
    <t>Table 9-5: Health Care End-Use Penetration/Saturation and Fuel Share</t>
  </si>
  <si>
    <t>Table 9-6: Lodging End-Use Penetration/Saturation and Fuel Share</t>
  </si>
  <si>
    <t>Table 9-7: Miscellaneous End-Use Penetration/Saturation and Fuel Share</t>
  </si>
  <si>
    <t>Table 9-8: Large Office End-Use Penetration/Saturation and Fuel Share</t>
  </si>
  <si>
    <t>Table 9-9: Small Office End-Use Penetration/Saturation and Fuel Share</t>
  </si>
  <si>
    <t>Table 9-10: Restaurant End-Use Penetration/Saturation and Fuel Share</t>
  </si>
  <si>
    <t>Table 9-11: Retail End-Use Penetration/Saturation and Fuel Share</t>
  </si>
  <si>
    <t>Table 9-12: School End-Use Penetration/Saturation and Fuel Share</t>
  </si>
  <si>
    <t>Table 9-13: Refrigerated Warehouse End-Use Penetration/Saturation and Fuel Share</t>
  </si>
  <si>
    <t>Table 9-14: Unrefrigerated Warehouse End-Use Penetration/Saturation and Fuel Share</t>
  </si>
  <si>
    <t>Table 10-1: Overview of Energy Usage in LADWP Service Area</t>
  </si>
  <si>
    <t>LADWP</t>
  </si>
  <si>
    <t>Table 10-2: All Commercial End-Use Penetration/Saturation and Fuel Share</t>
  </si>
  <si>
    <t>Table 10-3: College End-Use Penetration/Saturation and Fuel Share</t>
  </si>
  <si>
    <t>Table 10-4: Food Stores End-Use Penetration/Saturation and Fuel Share</t>
  </si>
  <si>
    <t>Table 10-5: Health Care End-Use Penetration/Saturation and Fuel Share</t>
  </si>
  <si>
    <t>Table 10-6: Lodging End-Use Penetration/Saturation and Fuel Share</t>
  </si>
  <si>
    <t>Table 10-7: Miscellaneous End-Use Penetration/Saturation and Fuel Share</t>
  </si>
  <si>
    <t>Table 10-8: Large Office End-Use Penetration/Saturation and Fuel Share</t>
  </si>
  <si>
    <t>Table 10-9: Small Office End-Use Penetration/Saturation and Fuel Share</t>
  </si>
  <si>
    <t>Table 10-10: Restaurant End-Use Penetration/Saturation and Fuel Share</t>
  </si>
  <si>
    <t>Table 10-11: Retail End-Use Penetration/Saturation and Fuel Share</t>
  </si>
  <si>
    <t>Table 10-12: School End-Use Penetration/Saturation and Fuel Share</t>
  </si>
  <si>
    <t>Table 10-13: Refrigerated Warehouse End-Use Penetration/Saturation and Fuel Share</t>
  </si>
  <si>
    <t>Table 10-14: Unrefrigerated Warehouse End-Use Penetration/Saturation and Fuel Share</t>
  </si>
  <si>
    <t>Table 11-1: Overview of Energy Usage in SMUD Service Area</t>
  </si>
  <si>
    <t>SMUD</t>
  </si>
  <si>
    <t>Table 11-2: All Commercial End-Use Penetration/Saturation and Fuel Share</t>
  </si>
  <si>
    <t>Table 11-3: College End-Use Penetration/Saturation and Fuel Share</t>
  </si>
  <si>
    <t>Table 11-4: Food Stores End-Use Penetration/Saturation and Fuel Share</t>
  </si>
  <si>
    <t>Table 11-5: Health Care End-Use Penetration/Saturation and Fuel Share</t>
  </si>
  <si>
    <t>Table 11-6: Lodging End-Use Penetration/Saturation and Fuel Share</t>
  </si>
  <si>
    <t>Table 11-7: Miscellaneous End-Use Penetration/Saturation and Fuel Share</t>
  </si>
  <si>
    <t>Table 11-8: Large Office End-Use Penetration/Saturation and Fuel Share</t>
  </si>
  <si>
    <t>Table 11-9: Small Office End-Use Penetration/Saturation and Fuel Share</t>
  </si>
  <si>
    <t>Table 11-10: Restaurant End-Use Penetration/Saturation and Fuel Share</t>
  </si>
  <si>
    <t>Table 11-11: Retail End-Use Penetration/Saturation and Fuel Share</t>
  </si>
  <si>
    <t>Table 11-12: School End-Use Penetration/Saturation and Fuel Share</t>
  </si>
  <si>
    <t>Table 11-13: Refrigerated Warehouse End-Use Penetration/Saturation and Fuel Share</t>
  </si>
  <si>
    <t>Table 11-14: Unrefrigerated Warehouse End-Use Penetration/Saturation and Fuel Share</t>
  </si>
  <si>
    <t>End Use</t>
  </si>
  <si>
    <t>Planning Are</t>
  </si>
  <si>
    <t>Sector</t>
  </si>
  <si>
    <t>Percent Floorspace with End Use</t>
  </si>
  <si>
    <t>Electric Fuel Share</t>
  </si>
  <si>
    <t>Gas Fuel Share</t>
  </si>
  <si>
    <t>Other Fuel Share</t>
  </si>
  <si>
    <t>Saturation (Elect)</t>
  </si>
  <si>
    <t>Saturations (Gas)</t>
  </si>
  <si>
    <t>Saturations
(Other Fuels)</t>
  </si>
  <si>
    <t>&lt;= The saturations here are the % of total floorspace with for each combination of end-use and fuel type.</t>
  </si>
  <si>
    <t>NA</t>
  </si>
  <si>
    <t>Building-type</t>
  </si>
  <si>
    <t>Planning Area</t>
  </si>
  <si>
    <t>MWh</t>
  </si>
  <si>
    <t>Percent of MWh</t>
  </si>
  <si>
    <t>Therms</t>
  </si>
  <si>
    <t>Percent of Therms</t>
  </si>
  <si>
    <t>Floorspace (ksqft)</t>
  </si>
  <si>
    <t>Electirc Energy Intensity (kWh/sqft)</t>
  </si>
  <si>
    <t>Electricity Usage (GWh)</t>
  </si>
  <si>
    <t>Gas Energy Intensity (kBTU/sqft)</t>
  </si>
  <si>
    <t>Gas Usage (Therms)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</si>
</sst>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0.000%"/>
    <numFmt numFmtId="167" formatCode="#,##0.0"/>
  </numFmts>
  <fonts count="15" x14ac:knownFonts="1">
    <font>
      <sz val="11"/>
      <color theme="1"/>
      <name val="Calibri"/>
      <family val="2"/>
      <scheme val="minor"/>
    </font>
    <font>
      <sz val="10"/>
      <color theme="1"/>
      <name val="Arial"/>
      <family val="2"/>
    </font>
    <font>
      <sz val="11"/>
      <color theme="1"/>
      <name val="Calibri"/>
      <family val="2"/>
      <scheme val="minor"/>
    </font>
    <font>
      <b/>
      <sz val="11"/>
      <color theme="1"/>
      <name val="Calibri"/>
      <family val="2"/>
      <scheme val="minor"/>
    </font>
    <font>
      <sz val="9.5"/>
      <color theme="1"/>
      <name val="Arial"/>
      <family val="2"/>
    </font>
    <font>
      <b/>
      <sz val="9.5"/>
      <color theme="1"/>
      <name val="Arial"/>
      <family val="2"/>
    </font>
    <font>
      <b/>
      <sz val="9.5"/>
      <color theme="1"/>
      <name val="Tahoma"/>
      <family val="2"/>
    </font>
    <font>
      <b/>
      <sz val="12"/>
      <color theme="1"/>
      <name val="Tahoma"/>
      <family val="2"/>
    </font>
    <font>
      <sz val="9.5"/>
      <color theme="1"/>
      <name val="Tahoma"/>
      <family val="2"/>
    </font>
    <font>
      <sz val="12"/>
      <color theme="1"/>
      <name val="Tahoma"/>
      <family val="2"/>
    </font>
    <font>
      <sz val="9.5"/>
      <color theme="1"/>
      <name val="Abadi"/>
      <family val="2"/>
    </font>
    <font>
      <u/>
      <sz val="10"/>
      <color theme="10"/>
      <name val="Arial"/>
      <family val="2"/>
    </font>
    <font>
      <sz val="16"/>
      <color theme="1"/>
      <name val="Calibri"/>
      <family val="2"/>
      <scheme val="minor"/>
    </font>
    <font>
      <sz val="9"/>
      <color indexed="81"/>
      <name val="Tahoma"/>
      <family val="2"/>
    </font>
    <font>
      <b/>
      <sz val="9"/>
      <color indexed="81"/>
      <name val="Tahoma"/>
      <family val="2"/>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0"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11" fillId="0" borderId="0" applyNumberFormat="0" applyFill="0" applyBorder="0" applyAlignment="0" applyProtection="0"/>
  </cellStyleXfs>
  <cellXfs count="129">
    <xf numFmtId="0" fontId="0" fillId="0" borderId="0" xfId="0"/>
    <xf numFmtId="0" fontId="4" fillId="2" borderId="0" xfId="0" applyFont="1" applyFill="1"/>
    <xf numFmtId="0" fontId="4" fillId="2" borderId="2" xfId="0" applyFont="1" applyFill="1" applyBorder="1"/>
    <xf numFmtId="0" fontId="5" fillId="2" borderId="0" xfId="0" applyFont="1" applyFill="1" applyAlignment="1">
      <alignment vertical="center"/>
    </xf>
    <xf numFmtId="0" fontId="5" fillId="2" borderId="1" xfId="0" applyFont="1" applyFill="1" applyBorder="1"/>
    <xf numFmtId="0" fontId="4" fillId="2" borderId="1" xfId="0" applyFont="1" applyFill="1" applyBorder="1" applyAlignment="1">
      <alignment vertical="center"/>
    </xf>
    <xf numFmtId="0" fontId="4" fillId="2" borderId="1" xfId="0" applyFont="1" applyFill="1" applyBorder="1"/>
    <xf numFmtId="165" fontId="4" fillId="2" borderId="1" xfId="2" applyNumberFormat="1" applyFont="1" applyFill="1" applyBorder="1"/>
    <xf numFmtId="0" fontId="4" fillId="2" borderId="0" xfId="0" applyFont="1" applyFill="1" applyAlignment="1">
      <alignment vertical="center"/>
    </xf>
    <xf numFmtId="0" fontId="0" fillId="2" borderId="0" xfId="0" applyFill="1"/>
    <xf numFmtId="0" fontId="0" fillId="2" borderId="0" xfId="0" applyFill="1" applyAlignment="1">
      <alignment horizontal="center"/>
    </xf>
    <xf numFmtId="0" fontId="0" fillId="2" borderId="2" xfId="0" applyFill="1" applyBorder="1"/>
    <xf numFmtId="0" fontId="3" fillId="2" borderId="1" xfId="0" applyFont="1" applyFill="1" applyBorder="1"/>
    <xf numFmtId="0" fontId="3" fillId="2" borderId="0" xfId="0" applyFont="1" applyFill="1"/>
    <xf numFmtId="0" fontId="0" fillId="2" borderId="1" xfId="0" applyFill="1" applyBorder="1"/>
    <xf numFmtId="9" fontId="0" fillId="2" borderId="0" xfId="2" applyFont="1" applyFill="1" applyBorder="1"/>
    <xf numFmtId="165" fontId="0" fillId="2" borderId="1" xfId="2" applyNumberFormat="1" applyFont="1" applyFill="1" applyBorder="1"/>
    <xf numFmtId="164" fontId="0" fillId="2" borderId="0" xfId="1" applyNumberFormat="1" applyFont="1" applyFill="1" applyBorder="1"/>
    <xf numFmtId="0" fontId="4" fillId="2" borderId="0" xfId="0" applyFont="1" applyFill="1" applyAlignment="1">
      <alignment horizontal="center"/>
    </xf>
    <xf numFmtId="165" fontId="4" fillId="2" borderId="0" xfId="2" applyNumberFormat="1" applyFont="1" applyFill="1" applyBorder="1" applyAlignment="1">
      <alignment vertical="center"/>
    </xf>
    <xf numFmtId="0" fontId="3" fillId="0" borderId="1" xfId="0" applyFont="1" applyBorder="1"/>
    <xf numFmtId="0" fontId="0" fillId="0" borderId="1" xfId="0" applyBorder="1"/>
    <xf numFmtId="9" fontId="0" fillId="0" borderId="1" xfId="0" applyNumberFormat="1" applyBorder="1"/>
    <xf numFmtId="165" fontId="0" fillId="0" borderId="0" xfId="2" applyNumberFormat="1" applyFont="1"/>
    <xf numFmtId="0" fontId="6" fillId="2" borderId="1" xfId="0" applyFont="1" applyFill="1" applyBorder="1" applyAlignment="1">
      <alignment vertical="center"/>
    </xf>
    <xf numFmtId="0" fontId="7" fillId="2" borderId="1" xfId="0" applyFont="1" applyFill="1" applyBorder="1" applyAlignment="1">
      <alignment vertical="center"/>
    </xf>
    <xf numFmtId="0" fontId="8" fillId="2" borderId="0" xfId="0" applyFont="1" applyFill="1"/>
    <xf numFmtId="0" fontId="8" fillId="2" borderId="0" xfId="0" applyFont="1" applyFill="1" applyAlignment="1">
      <alignment horizontal="center" vertical="center"/>
    </xf>
    <xf numFmtId="0" fontId="8" fillId="2" borderId="2" xfId="0" applyFont="1" applyFill="1" applyBorder="1"/>
    <xf numFmtId="0" fontId="6" fillId="2" borderId="0" xfId="0" applyFont="1" applyFill="1" applyAlignment="1">
      <alignment vertical="center"/>
    </xf>
    <xf numFmtId="0" fontId="8" fillId="2" borderId="1" xfId="0" applyFont="1" applyFill="1" applyBorder="1" applyAlignment="1">
      <alignment vertical="center"/>
    </xf>
    <xf numFmtId="9" fontId="8" fillId="2" borderId="0" xfId="2" applyFont="1" applyFill="1" applyBorder="1" applyAlignment="1">
      <alignment vertical="center"/>
    </xf>
    <xf numFmtId="0" fontId="8" fillId="2" borderId="1" xfId="0" applyFont="1" applyFill="1" applyBorder="1"/>
    <xf numFmtId="165" fontId="8" fillId="2" borderId="1" xfId="2" applyNumberFormat="1" applyFont="1" applyFill="1" applyBorder="1"/>
    <xf numFmtId="164" fontId="8" fillId="2" borderId="0" xfId="1" applyNumberFormat="1" applyFont="1" applyFill="1" applyBorder="1" applyAlignment="1">
      <alignment vertical="center"/>
    </xf>
    <xf numFmtId="0" fontId="8" fillId="2" borderId="0" xfId="0" applyFont="1" applyFill="1" applyAlignment="1">
      <alignment horizontal="center"/>
    </xf>
    <xf numFmtId="165" fontId="8" fillId="2" borderId="1" xfId="2" applyNumberFormat="1" applyFont="1" applyFill="1" applyBorder="1" applyAlignment="1">
      <alignment vertical="center"/>
    </xf>
    <xf numFmtId="165" fontId="8" fillId="2" borderId="0" xfId="2" applyNumberFormat="1" applyFont="1" applyFill="1" applyBorder="1" applyAlignment="1">
      <alignment vertical="center"/>
    </xf>
    <xf numFmtId="0" fontId="8" fillId="2" borderId="0" xfId="0" applyFont="1" applyFill="1" applyAlignment="1">
      <alignment vertical="center"/>
    </xf>
    <xf numFmtId="0" fontId="9" fillId="2" borderId="1" xfId="0" applyFont="1" applyFill="1" applyBorder="1" applyAlignment="1">
      <alignment vertical="center"/>
    </xf>
    <xf numFmtId="0" fontId="10" fillId="2" borderId="1" xfId="0" applyFont="1" applyFill="1" applyBorder="1"/>
    <xf numFmtId="0" fontId="10" fillId="2" borderId="1" xfId="0" applyFont="1" applyFill="1" applyBorder="1" applyAlignment="1">
      <alignment vertical="center"/>
    </xf>
    <xf numFmtId="0" fontId="0" fillId="3" borderId="1" xfId="0" applyFill="1" applyBorder="1"/>
    <xf numFmtId="9" fontId="0" fillId="3" borderId="1" xfId="0" applyNumberFormat="1" applyFill="1" applyBorder="1"/>
    <xf numFmtId="9" fontId="0" fillId="0" borderId="0" xfId="0" applyNumberFormat="1"/>
    <xf numFmtId="9" fontId="8" fillId="2" borderId="0" xfId="2" applyFont="1" applyFill="1"/>
    <xf numFmtId="165" fontId="8" fillId="2" borderId="0" xfId="2" applyNumberFormat="1" applyFont="1" applyFill="1"/>
    <xf numFmtId="10" fontId="8" fillId="2" borderId="0" xfId="2" applyNumberFormat="1" applyFont="1" applyFill="1"/>
    <xf numFmtId="165" fontId="8" fillId="2" borderId="0" xfId="0" applyNumberFormat="1" applyFont="1" applyFill="1"/>
    <xf numFmtId="0" fontId="8" fillId="2" borderId="6" xfId="0" applyFont="1" applyFill="1" applyBorder="1"/>
    <xf numFmtId="0" fontId="8" fillId="2" borderId="7" xfId="0" applyFont="1" applyFill="1" applyBorder="1"/>
    <xf numFmtId="0" fontId="8" fillId="2" borderId="8" xfId="0" applyFont="1" applyFill="1" applyBorder="1"/>
    <xf numFmtId="0" fontId="8" fillId="2" borderId="9" xfId="0" applyFont="1" applyFill="1" applyBorder="1"/>
    <xf numFmtId="0" fontId="8" fillId="2" borderId="10" xfId="0" applyFont="1" applyFill="1" applyBorder="1"/>
    <xf numFmtId="0" fontId="8" fillId="2" borderId="11" xfId="0" applyFont="1" applyFill="1" applyBorder="1"/>
    <xf numFmtId="0" fontId="8" fillId="2" borderId="12" xfId="0" applyFont="1" applyFill="1" applyBorder="1"/>
    <xf numFmtId="0" fontId="8" fillId="2" borderId="13" xfId="0" applyFont="1" applyFill="1" applyBorder="1"/>
    <xf numFmtId="9" fontId="8" fillId="4" borderId="9" xfId="2" applyFont="1" applyFill="1" applyBorder="1"/>
    <xf numFmtId="0" fontId="8" fillId="4" borderId="10" xfId="0" applyFont="1" applyFill="1" applyBorder="1"/>
    <xf numFmtId="9" fontId="8" fillId="4" borderId="0" xfId="2" applyFont="1" applyFill="1"/>
    <xf numFmtId="0" fontId="8" fillId="4" borderId="0" xfId="0" applyFont="1" applyFill="1"/>
    <xf numFmtId="9" fontId="8" fillId="5" borderId="9" xfId="2" applyFont="1" applyFill="1" applyBorder="1"/>
    <xf numFmtId="0" fontId="8" fillId="5" borderId="0" xfId="0" applyFont="1" applyFill="1"/>
    <xf numFmtId="0" fontId="8" fillId="5" borderId="10" xfId="0" applyFont="1" applyFill="1" applyBorder="1"/>
    <xf numFmtId="9" fontId="8" fillId="6" borderId="9" xfId="2" applyFont="1" applyFill="1" applyBorder="1"/>
    <xf numFmtId="0" fontId="8" fillId="6" borderId="0" xfId="0" applyFont="1" applyFill="1"/>
    <xf numFmtId="0" fontId="8" fillId="6" borderId="10" xfId="0" applyFont="1" applyFill="1" applyBorder="1"/>
    <xf numFmtId="0" fontId="8" fillId="7" borderId="9" xfId="0" applyFont="1" applyFill="1" applyBorder="1"/>
    <xf numFmtId="0" fontId="8" fillId="7" borderId="0" xfId="0" applyFont="1" applyFill="1"/>
    <xf numFmtId="0" fontId="8" fillId="7" borderId="10" xfId="0" applyFont="1" applyFill="1" applyBorder="1"/>
    <xf numFmtId="0" fontId="8" fillId="8" borderId="9" xfId="0" applyFont="1" applyFill="1" applyBorder="1"/>
    <xf numFmtId="0" fontId="8" fillId="8" borderId="10" xfId="0" applyFont="1" applyFill="1" applyBorder="1"/>
    <xf numFmtId="0" fontId="9" fillId="2" borderId="0" xfId="0" applyFont="1" applyFill="1" applyAlignment="1">
      <alignment horizontal="center"/>
    </xf>
    <xf numFmtId="0" fontId="9" fillId="2" borderId="1" xfId="0" applyFont="1" applyFill="1" applyBorder="1"/>
    <xf numFmtId="0" fontId="9" fillId="2" borderId="0" xfId="0" applyFont="1" applyFill="1"/>
    <xf numFmtId="0" fontId="7" fillId="2" borderId="0" xfId="0" applyFont="1" applyFill="1" applyAlignment="1">
      <alignment vertical="center"/>
    </xf>
    <xf numFmtId="165" fontId="9" fillId="2" borderId="1" xfId="2" applyNumberFormat="1" applyFont="1" applyFill="1" applyBorder="1" applyAlignment="1">
      <alignment vertical="center"/>
    </xf>
    <xf numFmtId="165" fontId="9" fillId="2" borderId="0" xfId="2" applyNumberFormat="1" applyFont="1" applyFill="1" applyBorder="1" applyAlignment="1">
      <alignment vertical="center"/>
    </xf>
    <xf numFmtId="0" fontId="9" fillId="2" borderId="0" xfId="0" applyFont="1" applyFill="1" applyAlignment="1">
      <alignment vertical="center"/>
    </xf>
    <xf numFmtId="0" fontId="0" fillId="9" borderId="0" xfId="0" applyFill="1"/>
    <xf numFmtId="0" fontId="9" fillId="0" borderId="1" xfId="0" applyFont="1" applyBorder="1"/>
    <xf numFmtId="3" fontId="9" fillId="0" borderId="1" xfId="0" applyNumberFormat="1" applyFont="1" applyBorder="1"/>
    <xf numFmtId="9" fontId="8" fillId="8" borderId="0" xfId="0" applyNumberFormat="1" applyFont="1" applyFill="1"/>
    <xf numFmtId="0" fontId="8" fillId="2" borderId="4" xfId="0" applyFont="1" applyFill="1" applyBorder="1" applyAlignment="1">
      <alignment horizontal="center"/>
    </xf>
    <xf numFmtId="0" fontId="8" fillId="2" borderId="5" xfId="0" applyFont="1" applyFill="1" applyBorder="1" applyAlignment="1">
      <alignment horizontal="center"/>
    </xf>
    <xf numFmtId="0" fontId="8" fillId="2" borderId="1" xfId="0" applyFont="1" applyFill="1" applyBorder="1" applyAlignment="1">
      <alignment horizontal="center"/>
    </xf>
    <xf numFmtId="2" fontId="8" fillId="2" borderId="0" xfId="2" applyNumberFormat="1" applyFont="1" applyFill="1" applyBorder="1" applyAlignment="1">
      <alignment vertical="center"/>
    </xf>
    <xf numFmtId="0" fontId="8" fillId="2" borderId="3" xfId="0" applyFont="1" applyFill="1" applyBorder="1" applyAlignment="1">
      <alignment horizontal="left"/>
    </xf>
    <xf numFmtId="0" fontId="8" fillId="2" borderId="4" xfId="0" applyFont="1" applyFill="1" applyBorder="1" applyAlignment="1">
      <alignment horizontal="left"/>
    </xf>
    <xf numFmtId="0" fontId="8" fillId="2" borderId="5" xfId="0" applyFont="1" applyFill="1" applyBorder="1" applyAlignment="1">
      <alignment horizontal="left"/>
    </xf>
    <xf numFmtId="0" fontId="9" fillId="2" borderId="4" xfId="0" applyFont="1" applyFill="1" applyBorder="1"/>
    <xf numFmtId="0" fontId="9" fillId="2" borderId="2" xfId="0" applyFont="1" applyFill="1" applyBorder="1" applyAlignment="1">
      <alignment horizontal="center"/>
    </xf>
    <xf numFmtId="0" fontId="7" fillId="2" borderId="1" xfId="0" applyFont="1" applyFill="1" applyBorder="1" applyAlignment="1">
      <alignment vertical="top" wrapText="1"/>
    </xf>
    <xf numFmtId="10" fontId="9" fillId="2" borderId="1" xfId="2" applyNumberFormat="1" applyFont="1" applyFill="1" applyBorder="1" applyAlignment="1">
      <alignment vertical="center"/>
    </xf>
    <xf numFmtId="166" fontId="9" fillId="2" borderId="1" xfId="2" applyNumberFormat="1" applyFont="1" applyFill="1" applyBorder="1" applyAlignment="1">
      <alignment vertical="center"/>
    </xf>
    <xf numFmtId="165" fontId="4" fillId="2" borderId="0" xfId="0" applyNumberFormat="1" applyFont="1" applyFill="1"/>
    <xf numFmtId="165" fontId="4" fillId="2" borderId="0" xfId="2" applyNumberFormat="1" applyFont="1" applyFill="1"/>
    <xf numFmtId="10" fontId="4" fillId="2" borderId="0" xfId="2" applyNumberFormat="1" applyFont="1" applyFill="1"/>
    <xf numFmtId="9" fontId="0" fillId="0" borderId="0" xfId="2" applyFont="1"/>
    <xf numFmtId="3" fontId="0" fillId="0" borderId="0" xfId="0" applyNumberFormat="1"/>
    <xf numFmtId="4" fontId="0" fillId="0" borderId="0" xfId="0" applyNumberFormat="1"/>
    <xf numFmtId="3" fontId="9" fillId="2" borderId="1" xfId="1" applyNumberFormat="1" applyFont="1" applyFill="1" applyBorder="1"/>
    <xf numFmtId="3" fontId="7" fillId="2" borderId="1" xfId="1" applyNumberFormat="1" applyFont="1" applyFill="1" applyBorder="1"/>
    <xf numFmtId="167" fontId="9" fillId="2" borderId="1" xfId="1" applyNumberFormat="1" applyFont="1" applyFill="1" applyBorder="1"/>
    <xf numFmtId="167" fontId="7" fillId="2" borderId="1" xfId="1" applyNumberFormat="1" applyFont="1" applyFill="1" applyBorder="1"/>
    <xf numFmtId="3" fontId="9" fillId="2" borderId="1" xfId="1" applyNumberFormat="1" applyFont="1" applyFill="1" applyBorder="1" applyAlignment="1">
      <alignment horizontal="center"/>
    </xf>
    <xf numFmtId="167" fontId="9" fillId="2" borderId="1" xfId="1" applyNumberFormat="1" applyFont="1" applyFill="1" applyBorder="1" applyAlignment="1">
      <alignment horizontal="center"/>
    </xf>
    <xf numFmtId="3" fontId="7" fillId="2" borderId="1" xfId="1" applyNumberFormat="1" applyFont="1" applyFill="1" applyBorder="1" applyAlignment="1">
      <alignment horizontal="center"/>
    </xf>
    <xf numFmtId="167" fontId="7" fillId="2" borderId="1" xfId="1" applyNumberFormat="1" applyFont="1" applyFill="1" applyBorder="1" applyAlignment="1">
      <alignment horizontal="center"/>
    </xf>
    <xf numFmtId="0" fontId="8" fillId="2" borderId="1" xfId="0" applyFont="1" applyFill="1" applyBorder="1" applyAlignment="1">
      <alignment horizontal="left"/>
    </xf>
    <xf numFmtId="0" fontId="8" fillId="2" borderId="0" xfId="0" applyFont="1" applyFill="1" applyAlignment="1">
      <alignment horizontal="left"/>
    </xf>
    <xf numFmtId="165" fontId="4" fillId="2" borderId="1" xfId="0" applyNumberFormat="1" applyFont="1" applyFill="1" applyBorder="1"/>
    <xf numFmtId="10" fontId="4" fillId="2" borderId="1" xfId="2" applyNumberFormat="1" applyFont="1" applyFill="1" applyBorder="1"/>
    <xf numFmtId="0" fontId="3" fillId="10" borderId="1" xfId="0" applyFont="1" applyFill="1" applyBorder="1" applyAlignment="1">
      <alignment horizontal="left"/>
    </xf>
    <xf numFmtId="0" fontId="0" fillId="0" borderId="0" xfId="0" applyAlignment="1">
      <alignment horizontal="left"/>
    </xf>
    <xf numFmtId="0" fontId="0" fillId="0" borderId="1" xfId="0" applyBorder="1" applyAlignment="1">
      <alignment horizontal="left"/>
    </xf>
    <xf numFmtId="3" fontId="0" fillId="0" borderId="1" xfId="0" applyNumberFormat="1" applyBorder="1" applyAlignment="1">
      <alignment horizontal="left"/>
    </xf>
    <xf numFmtId="9" fontId="0" fillId="0" borderId="1" xfId="2" applyFont="1" applyBorder="1" applyAlignment="1">
      <alignment horizontal="left"/>
    </xf>
    <xf numFmtId="0" fontId="3" fillId="10" borderId="1" xfId="0" applyFont="1" applyFill="1" applyBorder="1" applyAlignment="1">
      <alignment horizontal="center"/>
    </xf>
    <xf numFmtId="9" fontId="3" fillId="10" borderId="1" xfId="2" applyFont="1" applyFill="1" applyBorder="1" applyAlignment="1">
      <alignment horizontal="center"/>
    </xf>
    <xf numFmtId="3" fontId="0" fillId="0" borderId="1" xfId="0" applyNumberFormat="1" applyBorder="1" applyAlignment="1">
      <alignment horizontal="center"/>
    </xf>
    <xf numFmtId="9" fontId="0" fillId="0" borderId="1" xfId="2" applyFont="1" applyBorder="1" applyAlignment="1">
      <alignment horizontal="center"/>
    </xf>
    <xf numFmtId="0" fontId="0" fillId="0" borderId="0" xfId="0" applyAlignment="1">
      <alignment horizontal="center"/>
    </xf>
    <xf numFmtId="9" fontId="0" fillId="0" borderId="0" xfId="2" applyFont="1" applyAlignment="1">
      <alignment horizontal="center"/>
    </xf>
    <xf numFmtId="0" fontId="3" fillId="10" borderId="1" xfId="0" applyFont="1" applyFill="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4" fontId="0" fillId="0" borderId="1" xfId="0" applyNumberFormat="1" applyBorder="1" applyAlignment="1">
      <alignment horizontal="left"/>
    </xf>
    <xf numFmtId="0" fontId="12" fillId="0" borderId="0" xfId="0" applyFont="1" applyAlignment="1">
      <alignment horizontal="left" vertical="top" wrapText="1"/>
    </xf>
  </cellXfs>
  <cellStyles count="5">
    <cellStyle name="Comma" xfId="1" builtinId="3"/>
    <cellStyle name="Hyperlink 2" xfId="4" xr:uid="{55F9A235-F79C-4978-9A13-66A7589D6727}"/>
    <cellStyle name="Normal" xfId="0" builtinId="0"/>
    <cellStyle name="Normal 2" xfId="3" xr:uid="{4B0A86E4-FA4A-4714-A039-35E74C5A912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'2017 and 2022 Electric Usage2'!$C$1</c:f>
              <c:strCache>
                <c:ptCount val="1"/>
                <c:pt idx="0">
                  <c:v>Ratio 2022 to 2017</c:v>
                </c:pt>
              </c:strCache>
            </c:strRef>
          </c:tx>
          <c:spPr>
            <a:ln w="31750" cap="rnd">
              <a:solidFill>
                <a:schemeClr val="accent1"/>
              </a:solidFill>
              <a:round/>
            </a:ln>
            <a:effectLst/>
          </c:spPr>
          <c:marker>
            <c:symbol val="none"/>
          </c:marker>
          <c:dLbls>
            <c:delete val="1"/>
          </c:dLbls>
          <c:cat>
            <c:strRef>
              <c:f>'2017 and 2022 Electric Usage2'!$B$2:$B$13</c:f>
              <c:strCache>
                <c:ptCount val="12"/>
                <c:pt idx="0">
                  <c:v>Restaurant</c:v>
                </c:pt>
                <c:pt idx="1">
                  <c:v>Lodging</c:v>
                </c:pt>
                <c:pt idx="2">
                  <c:v>Retail</c:v>
                </c:pt>
                <c:pt idx="3">
                  <c:v>Miscellaneous</c:v>
                </c:pt>
                <c:pt idx="4">
                  <c:v>Food Stores</c:v>
                </c:pt>
                <c:pt idx="5">
                  <c:v>Health Care</c:v>
                </c:pt>
                <c:pt idx="6">
                  <c:v>College</c:v>
                </c:pt>
                <c:pt idx="7">
                  <c:v>School</c:v>
                </c:pt>
                <c:pt idx="8">
                  <c:v>Office, Large</c:v>
                </c:pt>
                <c:pt idx="9">
                  <c:v>Office, Small</c:v>
                </c:pt>
                <c:pt idx="10">
                  <c:v>Ref. Warehouse</c:v>
                </c:pt>
                <c:pt idx="11">
                  <c:v>Warehouse</c:v>
                </c:pt>
              </c:strCache>
            </c:strRef>
          </c:cat>
          <c:val>
            <c:numRef>
              <c:f>'2017 and 2022 Electric Usage2'!$C$2:$C$13</c:f>
              <c:numCache>
                <c:formatCode>General</c:formatCode>
                <c:ptCount val="12"/>
                <c:pt idx="0">
                  <c:v>0.67577283712388636</c:v>
                </c:pt>
                <c:pt idx="1">
                  <c:v>0.70178495411649877</c:v>
                </c:pt>
                <c:pt idx="2">
                  <c:v>0.72346910289827016</c:v>
                </c:pt>
                <c:pt idx="3">
                  <c:v>0.76812442098705769</c:v>
                </c:pt>
                <c:pt idx="4">
                  <c:v>0.78825313660841345</c:v>
                </c:pt>
                <c:pt idx="5">
                  <c:v>0.88021434687756328</c:v>
                </c:pt>
                <c:pt idx="6">
                  <c:v>0.88722426505303242</c:v>
                </c:pt>
                <c:pt idx="7">
                  <c:v>0.95089404103157826</c:v>
                </c:pt>
                <c:pt idx="8">
                  <c:v>0.95794341045096898</c:v>
                </c:pt>
                <c:pt idx="9">
                  <c:v>0.95794341045097076</c:v>
                </c:pt>
                <c:pt idx="10">
                  <c:v>0.99756604651379444</c:v>
                </c:pt>
                <c:pt idx="11">
                  <c:v>1.1649667380838991</c:v>
                </c:pt>
              </c:numCache>
            </c:numRef>
          </c:val>
          <c:smooth val="0"/>
          <c:extLst>
            <c:ext xmlns:c16="http://schemas.microsoft.com/office/drawing/2014/chart" uri="{C3380CC4-5D6E-409C-BE32-E72D297353CC}">
              <c16:uniqueId val="{00000000-2769-4CEE-851E-237A17743CE6}"/>
            </c:ext>
          </c:extLst>
        </c:ser>
        <c:dLbls>
          <c:dLblPos val="ctr"/>
          <c:showLegendKey val="0"/>
          <c:showVal val="1"/>
          <c:showCatName val="0"/>
          <c:showSerName val="0"/>
          <c:showPercent val="0"/>
          <c:showBubbleSize val="0"/>
        </c:dLbls>
        <c:smooth val="0"/>
        <c:axId val="1406863808"/>
        <c:axId val="1641731184"/>
      </c:lineChart>
      <c:catAx>
        <c:axId val="1406863808"/>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641731184"/>
        <c:crosses val="autoZero"/>
        <c:auto val="1"/>
        <c:lblAlgn val="ctr"/>
        <c:lblOffset val="100"/>
        <c:noMultiLvlLbl val="0"/>
      </c:catAx>
      <c:valAx>
        <c:axId val="1641731184"/>
        <c:scaling>
          <c:orientation val="minMax"/>
        </c:scaling>
        <c:delete val="0"/>
        <c:axPos val="l"/>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title>
          <c:tx>
            <c:rich>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r>
                  <a:rPr lang="en-US" sz="1100"/>
                  <a:t>Ratio of 2022 to 2017 Electric</a:t>
                </a:r>
                <a:r>
                  <a:rPr lang="en-US" sz="1100" baseline="0"/>
                  <a:t> Usage</a:t>
                </a:r>
                <a:endParaRPr lang="en-US" sz="1100"/>
              </a:p>
            </c:rich>
          </c:tx>
          <c:overlay val="0"/>
          <c:spPr>
            <a:noFill/>
            <a:ln>
              <a:noFill/>
            </a:ln>
            <a:effectLst/>
          </c:spPr>
          <c:txPr>
            <a:bodyPr rot="-5400000" spcFirstLastPara="1" vertOverflow="ellipsis" vert="horz" wrap="square" anchor="ctr" anchorCtr="1"/>
            <a:lstStyle/>
            <a:p>
              <a:pPr>
                <a:defRPr sz="1100" b="1" i="0" u="none" strike="noStrike" kern="1200" baseline="0">
                  <a:solidFill>
                    <a:schemeClr val="tx2"/>
                  </a:solidFill>
                  <a:latin typeface="+mn-lt"/>
                  <a:ea typeface="+mn-ea"/>
                  <a:cs typeface="+mn-cs"/>
                </a:defRPr>
              </a:pPr>
              <a:endParaRPr lang="en-US"/>
            </a:p>
          </c:txPr>
        </c:title>
        <c:numFmt formatCode="General"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n-US"/>
          </a:p>
        </c:txPr>
        <c:crossAx val="1406863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51"/>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SDGE!$N$34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60B-42B5-AB1E-4543C204CF1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60B-42B5-AB1E-4543C204CF1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60B-42B5-AB1E-4543C204CF1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60B-42B5-AB1E-4543C204CF1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60B-42B5-AB1E-4543C204CF1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60B-42B5-AB1E-4543C204CF1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60B-42B5-AB1E-4543C204CF1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60B-42B5-AB1E-4543C204CF1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60B-42B5-AB1E-4543C204CF1B}"/>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460B-42B5-AB1E-4543C204CF1B}"/>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460B-42B5-AB1E-4543C204CF1B}"/>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460B-42B5-AB1E-4543C204CF1B}"/>
              </c:ext>
            </c:extLst>
          </c:dPt>
          <c:dLbls>
            <c:dLbl>
              <c:idx val="0"/>
              <c:layout>
                <c:manualLayout>
                  <c:x val="7.3776715410573679E-2"/>
                  <c:y val="-4.90559383202099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60B-42B5-AB1E-4543C204CF1B}"/>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60B-42B5-AB1E-4543C204CF1B}"/>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60B-42B5-AB1E-4543C204CF1B}"/>
                </c:ext>
              </c:extLst>
            </c:dLbl>
            <c:dLbl>
              <c:idx val="5"/>
              <c:layout>
                <c:manualLayout>
                  <c:x val="6.2711692288463947E-2"/>
                  <c:y val="0.132110126859142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60B-42B5-AB1E-4543C204CF1B}"/>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60B-42B5-AB1E-4543C204CF1B}"/>
                </c:ext>
              </c:extLst>
            </c:dLbl>
            <c:dLbl>
              <c:idx val="7"/>
              <c:layout>
                <c:manualLayout>
                  <c:x val="-1.983970753655793E-3"/>
                  <c:y val="-8.1032644356955705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02691586996359"/>
                      <c:h val="0.18169452515142048"/>
                    </c:manualLayout>
                  </c15:layout>
                </c:ext>
                <c:ext xmlns:c16="http://schemas.microsoft.com/office/drawing/2014/chart" uri="{C3380CC4-5D6E-409C-BE32-E72D297353CC}">
                  <c16:uniqueId val="{0000000F-460B-42B5-AB1E-4543C204CF1B}"/>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60B-42B5-AB1E-4543C204CF1B}"/>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60B-42B5-AB1E-4543C204CF1B}"/>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60B-42B5-AB1E-4543C204CF1B}"/>
                </c:ext>
              </c:extLst>
            </c:dLbl>
            <c:dLbl>
              <c:idx val="11"/>
              <c:layout>
                <c:manualLayout>
                  <c:x val="9.7222222222222224E-2"/>
                  <c:y val="-5.45595472440944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60B-42B5-AB1E-4543C204CF1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SDGE!$M$35:$M$46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SDGE!$N$35:$N$46</c:f>
              <c:numCache>
                <c:formatCode>0.0%</c:formatCode>
                <c:ptCount val="12"/>
                <c:pt idx="0">
                  <c:v>9.3407373851011305E-2</c:v>
                </c:pt>
                <c:pt idx="1">
                  <c:v>5.1613706551843101E-2</c:v>
                </c:pt>
                <c:pt idx="2">
                  <c:v>9.0968633013822395E-2</c:v>
                </c:pt>
                <c:pt idx="3">
                  <c:v>7.2052808254838702E-2</c:v>
                </c:pt>
                <c:pt idx="4">
                  <c:v>0.25819536234852303</c:v>
                </c:pt>
                <c:pt idx="5">
                  <c:v>0.15425795667256201</c:v>
                </c:pt>
                <c:pt idx="6">
                  <c:v>8.0355760602310297E-2</c:v>
                </c:pt>
                <c:pt idx="7">
                  <c:v>1.19220274849551E-3</c:v>
                </c:pt>
                <c:pt idx="8">
                  <c:v>0.16497907114319799</c:v>
                </c:pt>
                <c:pt idx="9">
                  <c:v>1.2672374109758199E-2</c:v>
                </c:pt>
                <c:pt idx="10">
                  <c:v>1.54303050855907E-2</c:v>
                </c:pt>
                <c:pt idx="11">
                  <c:v>4.8744456180462E-3</c:v>
                </c:pt>
              </c:numCache>
            </c:numRef>
          </c:val>
          <c:extLst>
            <c:ext xmlns:c16="http://schemas.microsoft.com/office/drawing/2014/chart" uri="{C3380CC4-5D6E-409C-BE32-E72D297353CC}">
              <c16:uniqueId val="{00000018-460B-42B5-AB1E-4543C204CF1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2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LADWP!$N$2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75D-4FC0-8261-C9FF369AC96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75D-4FC0-8261-C9FF369AC96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75D-4FC0-8261-C9FF369AC96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C75D-4FC0-8261-C9FF369AC96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C75D-4FC0-8261-C9FF369AC96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C75D-4FC0-8261-C9FF369AC96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C75D-4FC0-8261-C9FF369AC96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C75D-4FC0-8261-C9FF369AC96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C75D-4FC0-8261-C9FF369AC96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C75D-4FC0-8261-C9FF369AC96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C75D-4FC0-8261-C9FF369AC96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C75D-4FC0-8261-C9FF369AC961}"/>
              </c:ext>
            </c:extLst>
          </c:dPt>
          <c:dLbls>
            <c:dLbl>
              <c:idx val="0"/>
              <c:layout>
                <c:manualLayout>
                  <c:x val="2.3700196189925971E-2"/>
                  <c:y val="-3.791937178019858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C75D-4FC0-8261-C9FF369AC961}"/>
                </c:ext>
              </c:extLst>
            </c:dLbl>
            <c:dLbl>
              <c:idx val="1"/>
              <c:layout>
                <c:manualLayout>
                  <c:x val="6.438793987269123E-2"/>
                  <c:y val="-9.90969516549341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5D-4FC0-8261-C9FF369AC961}"/>
                </c:ext>
              </c:extLst>
            </c:dLbl>
            <c:dLbl>
              <c:idx val="2"/>
              <c:layout>
                <c:manualLayout>
                  <c:x val="2.6157600573280662E-2"/>
                  <c:y val="-7.032686891640491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5D-4FC0-8261-C9FF369AC961}"/>
                </c:ext>
              </c:extLst>
            </c:dLbl>
            <c:dLbl>
              <c:idx val="3"/>
              <c:layout>
                <c:manualLayout>
                  <c:x val="1.7102967311237897E-2"/>
                  <c:y val="1.27867034393462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959302195701628"/>
                      <c:h val="0.1013567749517541"/>
                    </c:manualLayout>
                  </c15:layout>
                </c:ext>
                <c:ext xmlns:c16="http://schemas.microsoft.com/office/drawing/2014/chart" uri="{C3380CC4-5D6E-409C-BE32-E72D297353CC}">
                  <c16:uniqueId val="{00000007-C75D-4FC0-8261-C9FF369AC961}"/>
                </c:ext>
              </c:extLst>
            </c:dLbl>
            <c:dLbl>
              <c:idx val="4"/>
              <c:layout>
                <c:manualLayout>
                  <c:x val="-1.7918986219491579E-4"/>
                  <c:y val="0.1240095024336267"/>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106335478594573"/>
                      <c:h val="0.19184057296513329"/>
                    </c:manualLayout>
                  </c15:layout>
                </c:ext>
                <c:ext xmlns:c16="http://schemas.microsoft.com/office/drawing/2014/chart" uri="{C3380CC4-5D6E-409C-BE32-E72D297353CC}">
                  <c16:uniqueId val="{00000009-C75D-4FC0-8261-C9FF369AC961}"/>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5D-4FC0-8261-C9FF369AC961}"/>
                </c:ext>
              </c:extLst>
            </c:dLbl>
            <c:dLbl>
              <c:idx val="7"/>
              <c:layout>
                <c:manualLayout>
                  <c:x val="-4.0242462420432071E-3"/>
                  <c:y val="7.3845729429830656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004424452777767"/>
                      <c:h val="0.18063030896753157"/>
                    </c:manualLayout>
                  </c15:layout>
                </c:ext>
                <c:ext xmlns:c16="http://schemas.microsoft.com/office/drawing/2014/chart" uri="{C3380CC4-5D6E-409C-BE32-E72D297353CC}">
                  <c16:uniqueId val="{0000000F-C75D-4FC0-8261-C9FF369AC961}"/>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C75D-4FC0-8261-C9FF369AC961}"/>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5D-4FC0-8261-C9FF369AC961}"/>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C75D-4FC0-8261-C9FF369AC961}"/>
                </c:ext>
              </c:extLst>
            </c:dLbl>
            <c:dLbl>
              <c:idx val="11"/>
              <c:layout>
                <c:manualLayout>
                  <c:x val="-0.1091531639210164"/>
                  <c:y val="-5.654781157332582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C75D-4FC0-8261-C9FF369AC961}"/>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LADWP!$M$3:$M$14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LADWP!$N$3:$N$14</c:f>
              <c:numCache>
                <c:formatCode>0.0%</c:formatCode>
                <c:ptCount val="12"/>
                <c:pt idx="0">
                  <c:v>6.4041352340943394E-2</c:v>
                </c:pt>
                <c:pt idx="1">
                  <c:v>8.7815767930565294E-2</c:v>
                </c:pt>
                <c:pt idx="2">
                  <c:v>4.3249483418227798E-2</c:v>
                </c:pt>
                <c:pt idx="3">
                  <c:v>3.82502200263206E-2</c:v>
                </c:pt>
                <c:pt idx="4">
                  <c:v>0.117225753691882</c:v>
                </c:pt>
                <c:pt idx="5">
                  <c:v>0.24629203922787901</c:v>
                </c:pt>
                <c:pt idx="6">
                  <c:v>5.91955127034361E-2</c:v>
                </c:pt>
                <c:pt idx="7">
                  <c:v>2.2154548100345301E-2</c:v>
                </c:pt>
                <c:pt idx="8">
                  <c:v>8.8004967674006895E-2</c:v>
                </c:pt>
                <c:pt idx="9">
                  <c:v>0.118622833433964</c:v>
                </c:pt>
                <c:pt idx="10">
                  <c:v>9.2894825784979193E-2</c:v>
                </c:pt>
                <c:pt idx="11">
                  <c:v>2.2252695667450799E-2</c:v>
                </c:pt>
              </c:numCache>
            </c:numRef>
          </c:val>
          <c:extLst>
            <c:ext xmlns:c16="http://schemas.microsoft.com/office/drawing/2014/chart" uri="{C3380CC4-5D6E-409C-BE32-E72D297353CC}">
              <c16:uniqueId val="{00000018-C75D-4FC0-8261-C9FF369AC96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14"/>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LADWP!$N$34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568F-41BE-A350-F3D259F46F5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568F-41BE-A350-F3D259F46F5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568F-41BE-A350-F3D259F46F5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568F-41BE-A350-F3D259F46F5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568F-41BE-A350-F3D259F46F5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568F-41BE-A350-F3D259F46F5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568F-41BE-A350-F3D259F46F5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568F-41BE-A350-F3D259F46F5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568F-41BE-A350-F3D259F46F5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568F-41BE-A350-F3D259F46F5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568F-41BE-A350-F3D259F46F5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568F-41BE-A350-F3D259F46F51}"/>
              </c:ext>
            </c:extLst>
          </c:dPt>
          <c:dLbls>
            <c:dLbl>
              <c:idx val="0"/>
              <c:layout>
                <c:manualLayout>
                  <c:x val="2.0121231210216009E-3"/>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68F-41BE-A350-F3D259F46F51}"/>
                </c:ext>
              </c:extLst>
            </c:dLbl>
            <c:dLbl>
              <c:idx val="1"/>
              <c:layout>
                <c:manualLayout>
                  <c:x val="0.13481224910844722"/>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68F-41BE-A350-F3D259F46F51}"/>
                </c:ext>
              </c:extLst>
            </c:dLbl>
            <c:dLbl>
              <c:idx val="2"/>
              <c:layout>
                <c:manualLayout>
                  <c:x val="0.11066677165618805"/>
                  <c:y val="-4.7950137897548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68F-41BE-A350-F3D259F46F51}"/>
                </c:ext>
              </c:extLst>
            </c:dLbl>
            <c:dLbl>
              <c:idx val="3"/>
              <c:layout>
                <c:manualLayout>
                  <c:x val="3.0181846815324011E-2"/>
                  <c:y val="-8.95069240754244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68F-41BE-A350-F3D259F46F51}"/>
                </c:ext>
              </c:extLst>
            </c:dLbl>
            <c:dLbl>
              <c:idx val="4"/>
              <c:layout>
                <c:manualLayout>
                  <c:x val="0"/>
                  <c:y val="-0.249340717067253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68F-41BE-A350-F3D259F46F51}"/>
                </c:ext>
              </c:extLst>
            </c:dLbl>
            <c:dLbl>
              <c:idx val="5"/>
              <c:layout>
                <c:manualLayout>
                  <c:x val="5.5333385828094023E-2"/>
                  <c:y val="-6.872853098648662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691515542225197"/>
                      <c:h val="0.19448122859076683"/>
                    </c:manualLayout>
                  </c15:layout>
                </c:ext>
                <c:ext xmlns:c16="http://schemas.microsoft.com/office/drawing/2014/chart" uri="{C3380CC4-5D6E-409C-BE32-E72D297353CC}">
                  <c16:uniqueId val="{0000000B-568F-41BE-A350-F3D259F46F51}"/>
                </c:ext>
              </c:extLst>
            </c:dLbl>
            <c:dLbl>
              <c:idx val="6"/>
              <c:layout>
                <c:manualLayout>
                  <c:x val="-4.0242462420432019E-3"/>
                  <c:y val="2.23767310188561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68F-41BE-A350-F3D259F46F51}"/>
                </c:ext>
              </c:extLst>
            </c:dLbl>
            <c:dLbl>
              <c:idx val="7"/>
              <c:layout>
                <c:manualLayout>
                  <c:x val="-0.31946179272935105"/>
                  <c:y val="9.3207714149386445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2782574053243335"/>
                      <c:h val="0.12635881452318459"/>
                    </c:manualLayout>
                  </c15:layout>
                </c:ext>
                <c:ext xmlns:c16="http://schemas.microsoft.com/office/drawing/2014/chart" uri="{C3380CC4-5D6E-409C-BE32-E72D297353CC}">
                  <c16:uniqueId val="{0000000F-568F-41BE-A350-F3D259F46F51}"/>
                </c:ext>
              </c:extLst>
            </c:dLbl>
            <c:dLbl>
              <c:idx val="8"/>
              <c:layout>
                <c:manualLayout>
                  <c:x val="-6.2375816751669644E-2"/>
                  <c:y val="1.2786703439346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568F-41BE-A350-F3D259F46F51}"/>
                </c:ext>
              </c:extLst>
            </c:dLbl>
            <c:dLbl>
              <c:idx val="9"/>
              <c:layout>
                <c:manualLayout>
                  <c:x val="-7.0203292562226488E-2"/>
                  <c:y val="7.03268689164049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568F-41BE-A350-F3D259F46F51}"/>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568F-41BE-A350-F3D259F46F51}"/>
                </c:ext>
              </c:extLst>
            </c:dLbl>
            <c:dLbl>
              <c:idx val="11"/>
              <c:layout>
                <c:manualLayout>
                  <c:x val="-9.8342082239720033E-2"/>
                  <c:y val="-0.105490212160979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568F-41BE-A350-F3D259F46F51}"/>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LADWP!$M$35:$M$46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LADWP!$N$35:$N$46</c:f>
              <c:numCache>
                <c:formatCode>0.0%</c:formatCode>
                <c:ptCount val="12"/>
                <c:pt idx="0">
                  <c:v>0.29453503122362301</c:v>
                </c:pt>
                <c:pt idx="1">
                  <c:v>2.8529837691780899E-2</c:v>
                </c:pt>
                <c:pt idx="2">
                  <c:v>7.8713243099028704E-2</c:v>
                </c:pt>
                <c:pt idx="3">
                  <c:v>4.5883436986653203E-2</c:v>
                </c:pt>
                <c:pt idx="4">
                  <c:v>0.148539176446429</c:v>
                </c:pt>
                <c:pt idx="5">
                  <c:v>0.117129045017331</c:v>
                </c:pt>
                <c:pt idx="6">
                  <c:v>4.9017700373157197E-2</c:v>
                </c:pt>
                <c:pt idx="7">
                  <c:v>2.5065912393844802E-4</c:v>
                </c:pt>
                <c:pt idx="8">
                  <c:v>0.185943780836612</c:v>
                </c:pt>
                <c:pt idx="9">
                  <c:v>1.79797790361498E-2</c:v>
                </c:pt>
                <c:pt idx="10">
                  <c:v>2.9492086609223801E-2</c:v>
                </c:pt>
                <c:pt idx="11">
                  <c:v>3.9862235560736703E-3</c:v>
                </c:pt>
              </c:numCache>
            </c:numRef>
          </c:val>
          <c:extLst>
            <c:ext xmlns:c16="http://schemas.microsoft.com/office/drawing/2014/chart" uri="{C3380CC4-5D6E-409C-BE32-E72D297353CC}">
              <c16:uniqueId val="{00000018-568F-41BE-A350-F3D259F46F5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SMUD!$N$2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A46-42C6-92C1-CC0102EDB5B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A46-42C6-92C1-CC0102EDB5B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A46-42C6-92C1-CC0102EDB5B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A46-42C6-92C1-CC0102EDB5B1}"/>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A46-42C6-92C1-CC0102EDB5B1}"/>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A46-42C6-92C1-CC0102EDB5B1}"/>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A46-42C6-92C1-CC0102EDB5B1}"/>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A46-42C6-92C1-CC0102EDB5B1}"/>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1A46-42C6-92C1-CC0102EDB5B1}"/>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1A46-42C6-92C1-CC0102EDB5B1}"/>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1A46-42C6-92C1-CC0102EDB5B1}"/>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1A46-42C6-92C1-CC0102EDB5B1}"/>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1A46-42C6-92C1-CC0102EDB5B1}"/>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A46-42C6-92C1-CC0102EDB5B1}"/>
                </c:ext>
              </c:extLst>
            </c:dLbl>
            <c:dLbl>
              <c:idx val="2"/>
              <c:layout>
                <c:manualLayout>
                  <c:x val="2.6157600573280662E-2"/>
                  <c:y val="-7.032686891640491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A46-42C6-92C1-CC0102EDB5B1}"/>
                </c:ext>
              </c:extLst>
            </c:dLbl>
            <c:dLbl>
              <c:idx val="3"/>
              <c:layout>
                <c:manualLayout>
                  <c:x val="1.7102967311237897E-2"/>
                  <c:y val="1.27867034393462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959302195701628"/>
                      <c:h val="0.1013567749517541"/>
                    </c:manualLayout>
                  </c15:layout>
                </c:ext>
                <c:ext xmlns:c16="http://schemas.microsoft.com/office/drawing/2014/chart" uri="{C3380CC4-5D6E-409C-BE32-E72D297353CC}">
                  <c16:uniqueId val="{00000007-1A46-42C6-92C1-CC0102EDB5B1}"/>
                </c:ext>
              </c:extLst>
            </c:dLbl>
            <c:dLbl>
              <c:idx val="4"/>
              <c:layout>
                <c:manualLayout>
                  <c:x val="-8.2277564451312887E-3"/>
                  <c:y val="6.646933758622838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106335478594573"/>
                      <c:h val="0.19184057296513329"/>
                    </c:manualLayout>
                  </c15:layout>
                </c:ext>
                <c:ext xmlns:c16="http://schemas.microsoft.com/office/drawing/2014/chart" uri="{C3380CC4-5D6E-409C-BE32-E72D297353CC}">
                  <c16:uniqueId val="{00000009-1A46-42C6-92C1-CC0102EDB5B1}"/>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A46-42C6-92C1-CC0102EDB5B1}"/>
                </c:ext>
              </c:extLst>
            </c:dLbl>
            <c:dLbl>
              <c:idx val="7"/>
              <c:layout>
                <c:manualLayout>
                  <c:x val="2.0121231210216008E-2"/>
                  <c:y val="0.1064815245979172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A46-42C6-92C1-CC0102EDB5B1}"/>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1A46-42C6-92C1-CC0102EDB5B1}"/>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A46-42C6-92C1-CC0102EDB5B1}"/>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1A46-42C6-92C1-CC0102EDB5B1}"/>
                </c:ext>
              </c:extLst>
            </c:dLbl>
            <c:dLbl>
              <c:idx val="11"/>
              <c:layout>
                <c:manualLayout>
                  <c:x val="1.1574165208515601E-2"/>
                  <c:y val="-2.777777777777778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1A46-42C6-92C1-CC0102EDB5B1}"/>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SMUD!$M$3:$M$14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SMUD!$N$3:$N$14</c:f>
              <c:numCache>
                <c:formatCode>0.0%</c:formatCode>
                <c:ptCount val="12"/>
                <c:pt idx="0">
                  <c:v>3.1579154985749702E-2</c:v>
                </c:pt>
                <c:pt idx="1">
                  <c:v>8.3465315433818202E-2</c:v>
                </c:pt>
                <c:pt idx="2">
                  <c:v>9.0517538701330502E-2</c:v>
                </c:pt>
                <c:pt idx="3">
                  <c:v>2.1735906913556102E-2</c:v>
                </c:pt>
                <c:pt idx="4">
                  <c:v>0.22578892163860401</c:v>
                </c:pt>
                <c:pt idx="5">
                  <c:v>0.15685042463117499</c:v>
                </c:pt>
                <c:pt idx="6">
                  <c:v>7.1341432613403893E-2</c:v>
                </c:pt>
                <c:pt idx="7">
                  <c:v>1.9963091909404498E-2</c:v>
                </c:pt>
                <c:pt idx="8">
                  <c:v>8.9208231395169105E-2</c:v>
                </c:pt>
                <c:pt idx="9">
                  <c:v>0.119607139240389</c:v>
                </c:pt>
                <c:pt idx="10">
                  <c:v>5.2314994779745001E-2</c:v>
                </c:pt>
                <c:pt idx="11">
                  <c:v>3.76278477576555E-2</c:v>
                </c:pt>
              </c:numCache>
            </c:numRef>
          </c:val>
          <c:extLst>
            <c:ext xmlns:c16="http://schemas.microsoft.com/office/drawing/2014/chart" uri="{C3380CC4-5D6E-409C-BE32-E72D297353CC}">
              <c16:uniqueId val="{00000018-1A46-42C6-92C1-CC0102EDB5B1}"/>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b="1">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SMUD!$N$34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3B-4D34-88B6-1D11B3F0738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3B-4D34-88B6-1D11B3F0738B}"/>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3B-4D34-88B6-1D11B3F0738B}"/>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3B-4D34-88B6-1D11B3F0738B}"/>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3B-4D34-88B6-1D11B3F0738B}"/>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3B-4D34-88B6-1D11B3F0738B}"/>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3B-4D34-88B6-1D11B3F0738B}"/>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3B-4D34-88B6-1D11B3F0738B}"/>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3B-4D34-88B6-1D11B3F0738B}"/>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3B-4D34-88B6-1D11B3F0738B}"/>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333B-4D34-88B6-1D11B3F0738B}"/>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333B-4D34-88B6-1D11B3F0738B}"/>
              </c:ext>
            </c:extLst>
          </c:dPt>
          <c:dLbls>
            <c:dLbl>
              <c:idx val="0"/>
              <c:layout>
                <c:manualLayout>
                  <c:x val="2.0121231210216009E-3"/>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33B-4D34-88B6-1D11B3F0738B}"/>
                </c:ext>
              </c:extLst>
            </c:dLbl>
            <c:dLbl>
              <c:idx val="1"/>
              <c:layout>
                <c:manualLayout>
                  <c:x val="0.1046304022931232"/>
                  <c:y val="-0.105490303374607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33B-4D34-88B6-1D11B3F0738B}"/>
                </c:ext>
              </c:extLst>
            </c:dLbl>
            <c:dLbl>
              <c:idx val="2"/>
              <c:layout>
                <c:manualLayout>
                  <c:x val="0.14413018203990902"/>
                  <c:y val="-4.08807096977817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33B-4D34-88B6-1D11B3F0738B}"/>
                </c:ext>
              </c:extLst>
            </c:dLbl>
            <c:dLbl>
              <c:idx val="3"/>
              <c:layout>
                <c:manualLayout>
                  <c:x val="9.5795501026298371E-2"/>
                  <c:y val="-2.80940593370491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33B-4D34-88B6-1D11B3F0738B}"/>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33B-4D34-88B6-1D11B3F0738B}"/>
                </c:ext>
              </c:extLst>
            </c:dLbl>
            <c:dLbl>
              <c:idx val="5"/>
              <c:layout>
                <c:manualLayout>
                  <c:x val="-9.0545540445973408E-3"/>
                  <c:y val="-5.594182754714027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691515542225197"/>
                      <c:h val="0.19448122859076683"/>
                    </c:manualLayout>
                  </c15:layout>
                </c:ext>
                <c:ext xmlns:c16="http://schemas.microsoft.com/office/drawing/2014/chart" uri="{C3380CC4-5D6E-409C-BE32-E72D297353CC}">
                  <c16:uniqueId val="{0000000B-333B-4D34-88B6-1D11B3F0738B}"/>
                </c:ext>
              </c:extLst>
            </c:dLbl>
            <c:dLbl>
              <c:idx val="6"/>
              <c:layout>
                <c:manualLayout>
                  <c:x val="-4.0242462420432019E-3"/>
                  <c:y val="2.23767310188561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33B-4D34-88B6-1D11B3F0738B}"/>
                </c:ext>
              </c:extLst>
            </c:dLbl>
            <c:dLbl>
              <c:idx val="7"/>
              <c:layout>
                <c:manualLayout>
                  <c:x val="-0.18156495965217836"/>
                  <c:y val="8.790833443874540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0600035711224527"/>
                      <c:h val="9.8580952795669252E-2"/>
                    </c:manualLayout>
                  </c15:layout>
                </c:ext>
                <c:ext xmlns:c16="http://schemas.microsoft.com/office/drawing/2014/chart" uri="{C3380CC4-5D6E-409C-BE32-E72D297353CC}">
                  <c16:uniqueId val="{0000000F-333B-4D34-88B6-1D11B3F0738B}"/>
                </c:ext>
              </c:extLst>
            </c:dLbl>
            <c:dLbl>
              <c:idx val="8"/>
              <c:layout>
                <c:manualLayout>
                  <c:x val="-6.2375816751669644E-2"/>
                  <c:y val="1.27867034393462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33B-4D34-88B6-1D11B3F0738B}"/>
                </c:ext>
              </c:extLst>
            </c:dLbl>
            <c:dLbl>
              <c:idx val="9"/>
              <c:layout>
                <c:manualLayout>
                  <c:x val="-2.3924460778729673E-2"/>
                  <c:y val="-2.23767310188561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33B-4D34-88B6-1D11B3F0738B}"/>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33B-4D34-88B6-1D11B3F0738B}"/>
                </c:ext>
              </c:extLst>
            </c:dLbl>
            <c:dLbl>
              <c:idx val="11"/>
              <c:layout>
                <c:manualLayout>
                  <c:x val="-7.042430923575603E-2"/>
                  <c:y val="-5.11468137573854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33B-4D34-88B6-1D11B3F0738B}"/>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SMUD!$M$35:$M$46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SMUD!$N$35:$N$46</c:f>
              <c:numCache>
                <c:formatCode>0.0%</c:formatCode>
                <c:ptCount val="12"/>
                <c:pt idx="0">
                  <c:v>3.1838918013477803E-2</c:v>
                </c:pt>
                <c:pt idx="1">
                  <c:v>4.8200839789699197E-2</c:v>
                </c:pt>
                <c:pt idx="2">
                  <c:v>6.8470320431237103E-2</c:v>
                </c:pt>
                <c:pt idx="3">
                  <c:v>2.0942619673007399E-2</c:v>
                </c:pt>
                <c:pt idx="4">
                  <c:v>0.22289816792184</c:v>
                </c:pt>
                <c:pt idx="5">
                  <c:v>0.170686464081343</c:v>
                </c:pt>
                <c:pt idx="6">
                  <c:v>0.121526584688293</c:v>
                </c:pt>
                <c:pt idx="7">
                  <c:v>1.37013381205627E-3</c:v>
                </c:pt>
                <c:pt idx="8">
                  <c:v>0.21217190229959501</c:v>
                </c:pt>
                <c:pt idx="9">
                  <c:v>5.9271422341370998E-2</c:v>
                </c:pt>
                <c:pt idx="10">
                  <c:v>3.64653850214159E-2</c:v>
                </c:pt>
                <c:pt idx="11">
                  <c:v>6.1572419266639304E-3</c:v>
                </c:pt>
              </c:numCache>
            </c:numRef>
          </c:val>
          <c:extLst>
            <c:ext xmlns:c16="http://schemas.microsoft.com/office/drawing/2014/chart" uri="{C3380CC4-5D6E-409C-BE32-E72D297353CC}">
              <c16:uniqueId val="{00000018-333B-4D34-88B6-1D11B3F0738B}"/>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percent_surveyed_by_bldg_zone!$K$1</c:f>
              <c:strCache>
                <c:ptCount val="1"/>
                <c:pt idx="0">
                  <c:v>NAICS-Classified GWh in Participating Utilities</c:v>
                </c:pt>
              </c:strCache>
            </c:strRef>
          </c:tx>
          <c:spPr>
            <a:ln w="38100" cap="rnd">
              <a:solidFill>
                <a:schemeClr val="accent1"/>
              </a:solidFill>
              <a:round/>
            </a:ln>
            <a:effectLst/>
          </c:spPr>
          <c:marker>
            <c:symbol val="none"/>
          </c:marker>
          <c:cat>
            <c:strRef>
              <c:f>percent_surveyed_by_bldg_zone!$J$2:$J$16</c:f>
              <c:strCache>
                <c:ptCount val="15"/>
                <c:pt idx="0">
                  <c:v>1</c:v>
                </c:pt>
                <c:pt idx="1">
                  <c:v>2</c:v>
                </c:pt>
                <c:pt idx="2">
                  <c:v>3</c:v>
                </c:pt>
                <c:pt idx="3">
                  <c:v>4</c:v>
                </c:pt>
                <c:pt idx="4">
                  <c:v>5</c:v>
                </c:pt>
                <c:pt idx="5">
                  <c:v>6</c:v>
                </c:pt>
                <c:pt idx="6">
                  <c:v>7</c:v>
                </c:pt>
                <c:pt idx="7">
                  <c:v>8</c:v>
                </c:pt>
                <c:pt idx="8">
                  <c:v>9</c:v>
                </c:pt>
                <c:pt idx="9">
                  <c:v>10</c:v>
                </c:pt>
                <c:pt idx="10">
                  <c:v>11</c:v>
                </c:pt>
                <c:pt idx="11">
                  <c:v>12c</c:v>
                </c:pt>
                <c:pt idx="12">
                  <c:v>12i</c:v>
                </c:pt>
                <c:pt idx="13">
                  <c:v>16</c:v>
                </c:pt>
                <c:pt idx="14">
                  <c:v>17</c:v>
                </c:pt>
              </c:strCache>
            </c:strRef>
          </c:cat>
          <c:val>
            <c:numRef>
              <c:f>percent_surveyed_by_bldg_zone!$K$2:$K$16</c:f>
              <c:numCache>
                <c:formatCode>#,##0</c:formatCode>
                <c:ptCount val="15"/>
                <c:pt idx="0">
                  <c:v>14510.729828492125</c:v>
                </c:pt>
                <c:pt idx="1">
                  <c:v>2246.4024937924428</c:v>
                </c:pt>
                <c:pt idx="2">
                  <c:v>912.05303015765594</c:v>
                </c:pt>
                <c:pt idx="3">
                  <c:v>5042.8984186993484</c:v>
                </c:pt>
                <c:pt idx="4">
                  <c:v>5964.9838619245593</c:v>
                </c:pt>
                <c:pt idx="5">
                  <c:v>2202.5578736174471</c:v>
                </c:pt>
                <c:pt idx="6">
                  <c:v>14045.078204042098</c:v>
                </c:pt>
                <c:pt idx="7">
                  <c:v>1725.5705855899535</c:v>
                </c:pt>
                <c:pt idx="8">
                  <c:v>1160.9548494659243</c:v>
                </c:pt>
                <c:pt idx="9">
                  <c:v>4287.0729181371462</c:v>
                </c:pt>
                <c:pt idx="10">
                  <c:v>2491.9687310576369</c:v>
                </c:pt>
                <c:pt idx="11">
                  <c:v>5903.6832033712553</c:v>
                </c:pt>
                <c:pt idx="12">
                  <c:v>2301.6617948292319</c:v>
                </c:pt>
                <c:pt idx="13">
                  <c:v>4057.3294716347332</c:v>
                </c:pt>
                <c:pt idx="14">
                  <c:v>1129.0636760591042</c:v>
                </c:pt>
              </c:numCache>
            </c:numRef>
          </c:val>
          <c:smooth val="0"/>
          <c:extLst>
            <c:ext xmlns:c16="http://schemas.microsoft.com/office/drawing/2014/chart" uri="{C3380CC4-5D6E-409C-BE32-E72D297353CC}">
              <c16:uniqueId val="{00000000-49A9-4DDF-ABE6-77359D3C4430}"/>
            </c:ext>
          </c:extLst>
        </c:ser>
        <c:ser>
          <c:idx val="1"/>
          <c:order val="1"/>
          <c:tx>
            <c:strRef>
              <c:f>percent_surveyed_by_bldg_zone!$L$1</c:f>
              <c:strCache>
                <c:ptCount val="1"/>
                <c:pt idx="0">
                  <c:v>Total GWh</c:v>
                </c:pt>
              </c:strCache>
            </c:strRef>
          </c:tx>
          <c:spPr>
            <a:ln w="38100" cap="rnd">
              <a:solidFill>
                <a:schemeClr val="accent2"/>
              </a:solidFill>
              <a:round/>
            </a:ln>
            <a:effectLst/>
          </c:spPr>
          <c:marker>
            <c:symbol val="none"/>
          </c:marker>
          <c:cat>
            <c:strRef>
              <c:f>percent_surveyed_by_bldg_zone!$J$2:$J$16</c:f>
              <c:strCache>
                <c:ptCount val="15"/>
                <c:pt idx="0">
                  <c:v>1</c:v>
                </c:pt>
                <c:pt idx="1">
                  <c:v>2</c:v>
                </c:pt>
                <c:pt idx="2">
                  <c:v>3</c:v>
                </c:pt>
                <c:pt idx="3">
                  <c:v>4</c:v>
                </c:pt>
                <c:pt idx="4">
                  <c:v>5</c:v>
                </c:pt>
                <c:pt idx="5">
                  <c:v>6</c:v>
                </c:pt>
                <c:pt idx="6">
                  <c:v>7</c:v>
                </c:pt>
                <c:pt idx="7">
                  <c:v>8</c:v>
                </c:pt>
                <c:pt idx="8">
                  <c:v>9</c:v>
                </c:pt>
                <c:pt idx="9">
                  <c:v>10</c:v>
                </c:pt>
                <c:pt idx="10">
                  <c:v>11</c:v>
                </c:pt>
                <c:pt idx="11">
                  <c:v>12c</c:v>
                </c:pt>
                <c:pt idx="12">
                  <c:v>12i</c:v>
                </c:pt>
                <c:pt idx="13">
                  <c:v>16</c:v>
                </c:pt>
                <c:pt idx="14">
                  <c:v>17</c:v>
                </c:pt>
              </c:strCache>
            </c:strRef>
          </c:cat>
          <c:val>
            <c:numRef>
              <c:f>percent_surveyed_by_bldg_zone!$L$2:$L$16</c:f>
              <c:numCache>
                <c:formatCode>#,##0</c:formatCode>
                <c:ptCount val="15"/>
                <c:pt idx="0">
                  <c:v>19436.981355270171</c:v>
                </c:pt>
                <c:pt idx="1">
                  <c:v>2418.3323276280457</c:v>
                </c:pt>
                <c:pt idx="2">
                  <c:v>1022.6475094165786</c:v>
                </c:pt>
                <c:pt idx="3">
                  <c:v>8098.4077362702319</c:v>
                </c:pt>
                <c:pt idx="4">
                  <c:v>6095.4612386850376</c:v>
                </c:pt>
                <c:pt idx="5">
                  <c:v>2310.8104055104259</c:v>
                </c:pt>
                <c:pt idx="6">
                  <c:v>17505.991427580186</c:v>
                </c:pt>
                <c:pt idx="7">
                  <c:v>1909.371238426723</c:v>
                </c:pt>
                <c:pt idx="8">
                  <c:v>1295.8373472483752</c:v>
                </c:pt>
                <c:pt idx="9">
                  <c:v>5234.9948673864183</c:v>
                </c:pt>
                <c:pt idx="10">
                  <c:v>3938.9194494223229</c:v>
                </c:pt>
                <c:pt idx="11">
                  <c:v>6057.3468370898272</c:v>
                </c:pt>
                <c:pt idx="12">
                  <c:v>2361.5704489356549</c:v>
                </c:pt>
                <c:pt idx="13">
                  <c:v>5862.9752846990823</c:v>
                </c:pt>
                <c:pt idx="14">
                  <c:v>1626.5935500101223</c:v>
                </c:pt>
              </c:numCache>
            </c:numRef>
          </c:val>
          <c:smooth val="0"/>
          <c:extLst>
            <c:ext xmlns:c16="http://schemas.microsoft.com/office/drawing/2014/chart" uri="{C3380CC4-5D6E-409C-BE32-E72D297353CC}">
              <c16:uniqueId val="{00000001-49A9-4DDF-ABE6-77359D3C4430}"/>
            </c:ext>
          </c:extLst>
        </c:ser>
        <c:dLbls>
          <c:showLegendKey val="0"/>
          <c:showVal val="0"/>
          <c:showCatName val="0"/>
          <c:showSerName val="0"/>
          <c:showPercent val="0"/>
          <c:showBubbleSize val="0"/>
        </c:dLbls>
        <c:smooth val="0"/>
        <c:axId val="1999004112"/>
        <c:axId val="1999004592"/>
      </c:lineChart>
      <c:catAx>
        <c:axId val="199900411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0" i="0" u="none" strike="noStrike" kern="1200" cap="none" baseline="0">
                    <a:solidFill>
                      <a:schemeClr val="tx1">
                        <a:lumMod val="65000"/>
                        <a:lumOff val="35000"/>
                      </a:schemeClr>
                    </a:solidFill>
                    <a:latin typeface="+mn-lt"/>
                    <a:ea typeface="+mn-ea"/>
                    <a:cs typeface="+mn-cs"/>
                  </a:defRPr>
                </a:pPr>
                <a:r>
                  <a:rPr lang="en-US" sz="1200" b="1" cap="none" baseline="0">
                    <a:solidFill>
                      <a:schemeClr val="tx1"/>
                    </a:solidFill>
                  </a:rPr>
                  <a:t>Forecast Zone</a:t>
                </a:r>
              </a:p>
            </c:rich>
          </c:tx>
          <c:overlay val="0"/>
          <c:spPr>
            <a:noFill/>
            <a:ln>
              <a:noFill/>
            </a:ln>
            <a:effectLst/>
          </c:spPr>
          <c:txPr>
            <a:bodyPr rot="0" spcFirstLastPara="1" vertOverflow="ellipsis" vert="horz" wrap="square" anchor="ctr" anchorCtr="1"/>
            <a:lstStyle/>
            <a:p>
              <a:pPr>
                <a:defRPr sz="1200" b="0" i="0" u="none" strike="noStrike" kern="1200" cap="none"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accent1"/>
            </a:solidFill>
            <a:round/>
          </a:ln>
          <a:effectLst/>
        </c:spPr>
        <c:txPr>
          <a:bodyPr rot="-60000000" spcFirstLastPara="1" vertOverflow="ellipsis" vert="horz" wrap="square" anchor="ctr" anchorCtr="1"/>
          <a:lstStyle/>
          <a:p>
            <a:pPr>
              <a:defRPr sz="1100" b="1" i="0" u="none" strike="noStrike" kern="1200" cap="none" spc="0" normalizeH="0" baseline="0">
                <a:solidFill>
                  <a:schemeClr val="tx1"/>
                </a:solidFill>
                <a:latin typeface="+mn-lt"/>
                <a:ea typeface="+mn-ea"/>
                <a:cs typeface="+mn-cs"/>
              </a:defRPr>
            </a:pPr>
            <a:endParaRPr lang="en-US"/>
          </a:p>
        </c:txPr>
        <c:crossAx val="1999004592"/>
        <c:crosses val="autoZero"/>
        <c:auto val="1"/>
        <c:lblAlgn val="ctr"/>
        <c:lblOffset val="100"/>
        <c:noMultiLvlLbl val="0"/>
      </c:catAx>
      <c:valAx>
        <c:axId val="199900459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r>
                  <a:rPr lang="en-US" sz="1200" b="1" cap="none" baseline="0">
                    <a:solidFill>
                      <a:schemeClr val="tx1"/>
                    </a:solidFill>
                  </a:rPr>
                  <a:t>Annual Electric Usage (GWh)</a:t>
                </a:r>
              </a:p>
            </c:rich>
          </c:tx>
          <c:overlay val="0"/>
          <c:spPr>
            <a:noFill/>
            <a:ln>
              <a:noFill/>
            </a:ln>
            <a:effectLst/>
          </c:spPr>
          <c:txPr>
            <a:bodyPr rot="-5400000" spcFirstLastPara="1" vertOverflow="ellipsis" vert="horz" wrap="square" anchor="ctr" anchorCtr="1"/>
            <a:lstStyle/>
            <a:p>
              <a:pPr>
                <a:defRPr sz="1200" b="0" i="0" u="none" strike="noStrike" kern="1200" cap="all"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crossAx val="1999004112"/>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Statewide!$N$2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4-BE69-4B5A-ACF7-7FCE4AD99EB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B46-4FCA-B380-3851D47BD89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B46-4FCA-B380-3851D47BD89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B46-4FCA-B380-3851D47BD89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7-BE69-4B5A-ACF7-7FCE4AD99EB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B46-4FCA-B380-3851D47BD89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6B46-4FCA-B380-3851D47BD89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6-BE69-4B5A-ACF7-7FCE4AD99EB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2-BE69-4B5A-ACF7-7FCE4AD99EB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BE69-4B5A-ACF7-7FCE4AD99EB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5-BE69-4B5A-ACF7-7FCE4AD99EB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BE69-4B5A-ACF7-7FCE4AD99EBE}"/>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4-BE69-4B5A-ACF7-7FCE4AD99EBE}"/>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6B46-4FCA-B380-3851D47BD893}"/>
                </c:ext>
              </c:extLst>
            </c:dLbl>
            <c:dLbl>
              <c:idx val="2"/>
              <c:layout>
                <c:manualLayout>
                  <c:x val="-2.2133354331237608E-2"/>
                  <c:y val="-2.55734068786927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6B46-4FCA-B380-3851D47BD893}"/>
                </c:ext>
              </c:extLst>
            </c:dLbl>
            <c:dLbl>
              <c:idx val="3"/>
              <c:layout>
                <c:manualLayout>
                  <c:x val="4.7650405479169435E-3"/>
                  <c:y val="-1.901092491643679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64151444110271"/>
                      <c:h val="0.1269301818304468"/>
                    </c:manualLayout>
                  </c15:layout>
                </c:ext>
                <c:ext xmlns:c16="http://schemas.microsoft.com/office/drawing/2014/chart" uri="{C3380CC4-5D6E-409C-BE32-E72D297353CC}">
                  <c16:uniqueId val="{00000007-6B46-4FCA-B380-3851D47BD893}"/>
                </c:ext>
              </c:extLst>
            </c:dLbl>
            <c:dLbl>
              <c:idx val="4"/>
              <c:layout>
                <c:manualLayout>
                  <c:x val="-1.1965953609313183E-2"/>
                  <c:y val="3.130590249836579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697849293879455"/>
                      <c:h val="0.17905386952578695"/>
                    </c:manualLayout>
                  </c15:layout>
                </c:ext>
                <c:ext xmlns:c16="http://schemas.microsoft.com/office/drawing/2014/chart" uri="{C3380CC4-5D6E-409C-BE32-E72D297353CC}">
                  <c16:uniqueId val="{00000007-BE69-4B5A-ACF7-7FCE4AD99EBE}"/>
                </c:ext>
              </c:extLst>
            </c:dLbl>
            <c:dLbl>
              <c:idx val="6"/>
              <c:layout>
                <c:manualLayout>
                  <c:x val="6.8380340701559211E-2"/>
                  <c:y val="0.1494697671234221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6B46-4FCA-B380-3851D47BD893}"/>
                </c:ext>
              </c:extLst>
            </c:dLbl>
            <c:dLbl>
              <c:idx val="7"/>
              <c:layout>
                <c:manualLayout>
                  <c:x val="2.0121231210216008E-2"/>
                  <c:y val="0.10648152459791721"/>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E69-4B5A-ACF7-7FCE4AD99EBE}"/>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02-BE69-4B5A-ACF7-7FCE4AD99EBE}"/>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E69-4B5A-ACF7-7FCE4AD99EBE}"/>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E69-4B5A-ACF7-7FCE4AD99EBE}"/>
                </c:ext>
              </c:extLst>
            </c:dLbl>
            <c:dLbl>
              <c:idx val="11"/>
              <c:layout>
                <c:manualLayout>
                  <c:x val="3.1363883086420519E-2"/>
                  <c:y val="-2.777771876080539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748060956741669"/>
                      <c:h val="0.10269571858387604"/>
                    </c:manualLayout>
                  </c15:layout>
                </c:ext>
                <c:ext xmlns:c16="http://schemas.microsoft.com/office/drawing/2014/chart" uri="{C3380CC4-5D6E-409C-BE32-E72D297353CC}">
                  <c16:uniqueId val="{00000003-BE69-4B5A-ACF7-7FCE4AD99EBE}"/>
                </c:ext>
              </c:extLst>
            </c:dLbl>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mn-lt"/>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Statewide!$M$3:$M$14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Statewide!$N$3:$N$14</c:f>
              <c:numCache>
                <c:formatCode>0.0%</c:formatCode>
                <c:ptCount val="12"/>
                <c:pt idx="0">
                  <c:v>4.5252903028207302E-2</c:v>
                </c:pt>
                <c:pt idx="1">
                  <c:v>8.9619374469313506E-2</c:v>
                </c:pt>
                <c:pt idx="2">
                  <c:v>8.2691044681381401E-2</c:v>
                </c:pt>
                <c:pt idx="3">
                  <c:v>4.5654234828478801E-2</c:v>
                </c:pt>
                <c:pt idx="4">
                  <c:v>0.16898645778714</c:v>
                </c:pt>
                <c:pt idx="5">
                  <c:v>0.16740800539630199</c:v>
                </c:pt>
                <c:pt idx="6">
                  <c:v>6.9472618404239406E-2</c:v>
                </c:pt>
                <c:pt idx="7">
                  <c:v>2.6506199395533302E-2</c:v>
                </c:pt>
                <c:pt idx="8">
                  <c:v>8.3199720094065996E-2</c:v>
                </c:pt>
                <c:pt idx="9">
                  <c:v>0.107674414986249</c:v>
                </c:pt>
                <c:pt idx="10">
                  <c:v>4.8543407399884803E-2</c:v>
                </c:pt>
                <c:pt idx="11">
                  <c:v>6.4991619529204597E-2</c:v>
                </c:pt>
              </c:numCache>
            </c:numRef>
          </c:val>
          <c:extLst>
            <c:ext xmlns:c16="http://schemas.microsoft.com/office/drawing/2014/chart" uri="{C3380CC4-5D6E-409C-BE32-E72D297353CC}">
              <c16:uniqueId val="{00000000-BE69-4B5A-ACF7-7FCE4AD99EBE}"/>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mn-lt"/>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Statewide!$N$34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7E2-4455-AE72-1B514566CE8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7E2-4455-AE72-1B514566CE8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7E2-4455-AE72-1B514566CE8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17E2-4455-AE72-1B514566CE8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17E2-4455-AE72-1B514566CE8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17E2-4455-AE72-1B514566CE8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17E2-4455-AE72-1B514566CE8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17E2-4455-AE72-1B514566CE8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17E2-4455-AE72-1B514566CE8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17E2-4455-AE72-1B514566CE89}"/>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17E2-4455-AE72-1B514566CE89}"/>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17E2-4455-AE72-1B514566CE89}"/>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7E2-4455-AE72-1B514566CE89}"/>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7E2-4455-AE72-1B514566CE89}"/>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7E2-4455-AE72-1B514566CE89}"/>
                </c:ext>
              </c:extLst>
            </c:dLbl>
            <c:dLbl>
              <c:idx val="5"/>
              <c:layout>
                <c:manualLayout>
                  <c:x val="8.0586618067400334E-2"/>
                  <c:y val="6.69571397409104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7E2-4455-AE72-1B514566CE89}"/>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7E2-4455-AE72-1B514566CE89}"/>
                </c:ext>
              </c:extLst>
            </c:dLbl>
            <c:dLbl>
              <c:idx val="7"/>
              <c:layout>
                <c:manualLayout>
                  <c:x val="1.0060615605108004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7E2-4455-AE72-1B514566CE89}"/>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7E2-4455-AE72-1B514566CE89}"/>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7E2-4455-AE72-1B514566CE89}"/>
                </c:ext>
              </c:extLst>
            </c:dLbl>
            <c:dLbl>
              <c:idx val="10"/>
              <c:layout>
                <c:manualLayout>
                  <c:x val="-4.1746302483702889E-2"/>
                  <c:y val="-2.14477211796246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7E2-4455-AE72-1B514566CE89}"/>
                </c:ext>
              </c:extLst>
            </c:dLbl>
            <c:dLbl>
              <c:idx val="11"/>
              <c:layout>
                <c:manualLayout>
                  <c:x val="2.3738872403560759E-2"/>
                  <c:y val="-3.27280403622469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7E2-4455-AE72-1B514566CE89}"/>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ysClr val="windowText" lastClr="000000"/>
                    </a:solidFill>
                    <a:latin typeface="+mn-lt"/>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Statewide!$M$35:$M$46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Statewide!$N$35:$N$46</c:f>
              <c:numCache>
                <c:formatCode>0.0%</c:formatCode>
                <c:ptCount val="12"/>
                <c:pt idx="0">
                  <c:v>8.5085136376212095E-2</c:v>
                </c:pt>
                <c:pt idx="1">
                  <c:v>5.8314374632200197E-2</c:v>
                </c:pt>
                <c:pt idx="2">
                  <c:v>0.118229585071202</c:v>
                </c:pt>
                <c:pt idx="3">
                  <c:v>6.6888536477132499E-2</c:v>
                </c:pt>
                <c:pt idx="4">
                  <c:v>0.23163365295428801</c:v>
                </c:pt>
                <c:pt idx="5">
                  <c:v>9.9564384527434796E-2</c:v>
                </c:pt>
                <c:pt idx="6">
                  <c:v>5.96666874499171E-2</c:v>
                </c:pt>
                <c:pt idx="7">
                  <c:v>2.1695573988731501E-3</c:v>
                </c:pt>
                <c:pt idx="8">
                  <c:v>0.194444089694221</c:v>
                </c:pt>
                <c:pt idx="9">
                  <c:v>3.2889540602237401E-2</c:v>
                </c:pt>
                <c:pt idx="10">
                  <c:v>3.02857323718175E-2</c:v>
                </c:pt>
                <c:pt idx="11">
                  <c:v>2.0828722444464199E-2</c:v>
                </c:pt>
              </c:numCache>
            </c:numRef>
          </c:val>
          <c:extLst>
            <c:ext xmlns:c16="http://schemas.microsoft.com/office/drawing/2014/chart" uri="{C3380CC4-5D6E-409C-BE32-E72D297353CC}">
              <c16:uniqueId val="{00000018-17E2-4455-AE72-1B514566CE89}"/>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200">
          <a:solidFill>
            <a:sysClr val="windowText" lastClr="000000"/>
          </a:solidFill>
          <a:latin typeface="+mn-lt"/>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5"/>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PGE!$N$2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9F4-492D-B9AE-0726E766B6F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9F4-492D-B9AE-0726E766B6F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9F4-492D-B9AE-0726E766B6F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99F4-492D-B9AE-0726E766B6F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99F4-492D-B9AE-0726E766B6F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99F4-492D-B9AE-0726E766B6F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99F4-492D-B9AE-0726E766B6F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99F4-492D-B9AE-0726E766B6F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99F4-492D-B9AE-0726E766B6F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99F4-492D-B9AE-0726E766B6F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99F4-492D-B9AE-0726E766B6F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99F4-492D-B9AE-0726E766B6F5}"/>
              </c:ext>
            </c:extLst>
          </c:dPt>
          <c:dLbls>
            <c:dLbl>
              <c:idx val="0"/>
              <c:layout>
                <c:manualLayout>
                  <c:x val="6.9979043814183059E-2"/>
                  <c:y val="-2.353434855747030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1060846761614584"/>
                      <c:h val="0.11140365030178383"/>
                    </c:manualLayout>
                  </c15:layout>
                </c:ext>
                <c:ext xmlns:c16="http://schemas.microsoft.com/office/drawing/2014/chart" uri="{C3380CC4-5D6E-409C-BE32-E72D297353CC}">
                  <c16:uniqueId val="{00000001-99F4-492D-B9AE-0726E766B6F5}"/>
                </c:ext>
              </c:extLst>
            </c:dLbl>
            <c:dLbl>
              <c:idx val="1"/>
              <c:layout>
                <c:manualLayout>
                  <c:x val="6.0363693630648023E-2"/>
                  <c:y val="-6.073684133689515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99F4-492D-B9AE-0726E766B6F5}"/>
                </c:ext>
              </c:extLst>
            </c:dLbl>
            <c:dLbl>
              <c:idx val="2"/>
              <c:layout>
                <c:manualLayout>
                  <c:x val="-1.419681914760655E-2"/>
                  <c:y val="-5.867926874377803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9F4-492D-B9AE-0726E766B6F5}"/>
                </c:ext>
              </c:extLst>
            </c:dLbl>
            <c:dLbl>
              <c:idx val="3"/>
              <c:layout>
                <c:manualLayout>
                  <c:x val="-1.9599112610938185E-4"/>
                  <c:y val="-4.304879863969304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323594393369434"/>
                      <c:h val="9.1766747372244342E-2"/>
                    </c:manualLayout>
                  </c15:layout>
                </c:ext>
                <c:ext xmlns:c16="http://schemas.microsoft.com/office/drawing/2014/chart" uri="{C3380CC4-5D6E-409C-BE32-E72D297353CC}">
                  <c16:uniqueId val="{00000007-99F4-492D-B9AE-0726E766B6F5}"/>
                </c:ext>
              </c:extLst>
            </c:dLbl>
            <c:dLbl>
              <c:idx val="4"/>
              <c:layout>
                <c:manualLayout>
                  <c:x val="3.9343124714047703E-2"/>
                  <c:y val="-7.738095175129225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8911184727003216"/>
                      <c:h val="0.17905386952578695"/>
                    </c:manualLayout>
                  </c15:layout>
                </c:ext>
                <c:ext xmlns:c16="http://schemas.microsoft.com/office/drawing/2014/chart" uri="{C3380CC4-5D6E-409C-BE32-E72D297353CC}">
                  <c16:uniqueId val="{00000009-99F4-492D-B9AE-0726E766B6F5}"/>
                </c:ext>
              </c:extLst>
            </c:dLbl>
            <c:dLbl>
              <c:idx val="5"/>
              <c:layout>
                <c:manualLayout>
                  <c:x val="3.0181846815324011E-2"/>
                  <c:y val="3.83601103180389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99F4-492D-B9AE-0726E766B6F5}"/>
                </c:ext>
              </c:extLst>
            </c:dLbl>
            <c:dLbl>
              <c:idx val="6"/>
              <c:layout>
                <c:manualLayout>
                  <c:x val="3.0681946006749148E-2"/>
                  <c:y val="0.19250725914989159"/>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99F4-492D-B9AE-0726E766B6F5}"/>
                </c:ext>
              </c:extLst>
            </c:dLbl>
            <c:dLbl>
              <c:idx val="7"/>
              <c:layout>
                <c:manualLayout>
                  <c:x val="-1.9841269841269845E-3"/>
                  <c:y val="-7.5508713977633549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803212140675608"/>
                      <c:h val="0.16784360552818525"/>
                    </c:manualLayout>
                  </c15:layout>
                </c:ext>
                <c:ext xmlns:c16="http://schemas.microsoft.com/office/drawing/2014/chart" uri="{C3380CC4-5D6E-409C-BE32-E72D297353CC}">
                  <c16:uniqueId val="{0000000F-99F4-492D-B9AE-0726E766B6F5}"/>
                </c:ext>
              </c:extLst>
            </c:dLbl>
            <c:dLbl>
              <c:idx val="8"/>
              <c:layout>
                <c:manualLayout>
                  <c:x val="4.0838969786624643E-2"/>
                  <c:y val="-0.13635483806823115"/>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99F4-492D-B9AE-0726E766B6F5}"/>
                </c:ext>
              </c:extLst>
            </c:dLbl>
            <c:dLbl>
              <c:idx val="9"/>
              <c:layout>
                <c:manualLayout>
                  <c:x val="6.588388211746965E-2"/>
                  <c:y val="-7.594873941478681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99F4-492D-B9AE-0726E766B6F5}"/>
                </c:ext>
              </c:extLst>
            </c:dLbl>
            <c:dLbl>
              <c:idx val="10"/>
              <c:layout>
                <c:manualLayout>
                  <c:x val="3.2764493980345519E-2"/>
                  <c:y val="-8.454628723718353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99F4-492D-B9AE-0726E766B6F5}"/>
                </c:ext>
              </c:extLst>
            </c:dLbl>
            <c:dLbl>
              <c:idx val="11"/>
              <c:layout>
                <c:manualLayout>
                  <c:x val="0.10211976378625169"/>
                  <c:y val="-3.09744046946331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99F4-492D-B9AE-0726E766B6F5}"/>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PGE!$M$3:$M$14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PGE!$N$3:$N$14</c:f>
              <c:numCache>
                <c:formatCode>0.0%</c:formatCode>
                <c:ptCount val="12"/>
                <c:pt idx="0">
                  <c:v>4.1611210635615098E-2</c:v>
                </c:pt>
                <c:pt idx="1">
                  <c:v>8.0520885669534595E-2</c:v>
                </c:pt>
                <c:pt idx="2">
                  <c:v>7.7065163197503894E-2</c:v>
                </c:pt>
                <c:pt idx="3">
                  <c:v>4.7442741682344997E-2</c:v>
                </c:pt>
                <c:pt idx="4">
                  <c:v>0.21845168904606199</c:v>
                </c:pt>
                <c:pt idx="5">
                  <c:v>0.19356199246697101</c:v>
                </c:pt>
                <c:pt idx="6">
                  <c:v>6.91433098785387E-2</c:v>
                </c:pt>
                <c:pt idx="7">
                  <c:v>2.7949684217425701E-2</c:v>
                </c:pt>
                <c:pt idx="8">
                  <c:v>6.9256952992301002E-2</c:v>
                </c:pt>
                <c:pt idx="9">
                  <c:v>8.2662814391236406E-2</c:v>
                </c:pt>
                <c:pt idx="10">
                  <c:v>3.1652580371063797E-2</c:v>
                </c:pt>
                <c:pt idx="11">
                  <c:v>6.0680975451401997E-2</c:v>
                </c:pt>
              </c:numCache>
            </c:numRef>
          </c:val>
          <c:extLst>
            <c:ext xmlns:c16="http://schemas.microsoft.com/office/drawing/2014/chart" uri="{C3380CC4-5D6E-409C-BE32-E72D297353CC}">
              <c16:uniqueId val="{00000018-99F4-492D-B9AE-0726E766B6F5}"/>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PGE!$N$34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5E9-4AA7-AB25-F712DA5DCB1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5E9-4AA7-AB25-F712DA5DCB1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5E9-4AA7-AB25-F712DA5DCB1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5E9-4AA7-AB25-F712DA5DCB1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5E9-4AA7-AB25-F712DA5DCB1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5E9-4AA7-AB25-F712DA5DCB1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5E9-4AA7-AB25-F712DA5DCB1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5E9-4AA7-AB25-F712DA5DCB1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5E9-4AA7-AB25-F712DA5DCB14}"/>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45E9-4AA7-AB25-F712DA5DCB14}"/>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45E9-4AA7-AB25-F712DA5DCB14}"/>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45E9-4AA7-AB25-F712DA5DCB14}"/>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E9-4AA7-AB25-F712DA5DCB14}"/>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5E9-4AA7-AB25-F712DA5DCB14}"/>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5E9-4AA7-AB25-F712DA5DCB14}"/>
                </c:ext>
              </c:extLst>
            </c:dLbl>
            <c:dLbl>
              <c:idx val="5"/>
              <c:layout>
                <c:manualLayout>
                  <c:x val="-4.2447044501787982E-2"/>
                  <c:y val="6.26656824146981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5E9-4AA7-AB25-F712DA5DCB14}"/>
                </c:ext>
              </c:extLst>
            </c:dLbl>
            <c:dLbl>
              <c:idx val="6"/>
              <c:layout>
                <c:manualLayout>
                  <c:x val="-1.4000908324101414E-2"/>
                  <c:y val="-3.7531714785651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5E9-4AA7-AB25-F712DA5DCB14}"/>
                </c:ext>
              </c:extLst>
            </c:dLbl>
            <c:dLbl>
              <c:idx val="7"/>
              <c:layout>
                <c:manualLayout>
                  <c:x val="4.1082371122730145E-3"/>
                  <c:y val="-0.206348698600175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E9-4AA7-AB25-F712DA5DCB14}"/>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45E9-4AA7-AB25-F712DA5DCB14}"/>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45E9-4AA7-AB25-F712DA5DCB14}"/>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45E9-4AA7-AB25-F712DA5DCB14}"/>
                </c:ext>
              </c:extLst>
            </c:dLbl>
            <c:dLbl>
              <c:idx val="11"/>
              <c:layout>
                <c:manualLayout>
                  <c:x val="1.5873015873015872E-2"/>
                  <c:y val="-5.60003827646544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5E9-4AA7-AB25-F712DA5DCB14}"/>
                </c:ext>
              </c:extLst>
            </c:dLbl>
            <c:numFmt formatCode="0.0%" sourceLinked="0"/>
            <c:spPr>
              <a:noFill/>
              <a:ln>
                <a:noFill/>
              </a:ln>
              <a:effectLst/>
            </c:spPr>
            <c:txPr>
              <a:bodyPr rot="0" spcFirstLastPara="1" vertOverflow="clip" horzOverflow="clip" vert="horz" wrap="square" lIns="38100" tIns="19050" rIns="38100" bIns="19050" anchor="ctr" anchorCtr="1">
                <a:spAutoFit/>
              </a:bodyPr>
              <a:lstStyle/>
              <a:p>
                <a:pPr>
                  <a:defRPr sz="11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PGE!$M$35:$M$46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PGE!$N$35:$N$46</c:f>
              <c:numCache>
                <c:formatCode>0.0%</c:formatCode>
                <c:ptCount val="12"/>
                <c:pt idx="0">
                  <c:v>6.9544816408176405E-2</c:v>
                </c:pt>
                <c:pt idx="1">
                  <c:v>4.8308797861226903E-2</c:v>
                </c:pt>
                <c:pt idx="2">
                  <c:v>0.103618416226002</c:v>
                </c:pt>
                <c:pt idx="3">
                  <c:v>7.4365186777837405E-2</c:v>
                </c:pt>
                <c:pt idx="4">
                  <c:v>0.26457639252551701</c:v>
                </c:pt>
                <c:pt idx="5">
                  <c:v>0.110095260481261</c:v>
                </c:pt>
                <c:pt idx="6">
                  <c:v>7.7095101908443195E-2</c:v>
                </c:pt>
                <c:pt idx="7">
                  <c:v>3.1229221922702299E-3</c:v>
                </c:pt>
                <c:pt idx="8">
                  <c:v>0.15704581826021599</c:v>
                </c:pt>
                <c:pt idx="9">
                  <c:v>4.4326801579253103E-2</c:v>
                </c:pt>
                <c:pt idx="10">
                  <c:v>2.5527161423208201E-2</c:v>
                </c:pt>
                <c:pt idx="11">
                  <c:v>2.23733243565888E-2</c:v>
                </c:pt>
              </c:numCache>
            </c:numRef>
          </c:val>
          <c:extLst>
            <c:ext xmlns:c16="http://schemas.microsoft.com/office/drawing/2014/chart" uri="{C3380CC4-5D6E-409C-BE32-E72D297353CC}">
              <c16:uniqueId val="{00000018-45E9-4AA7-AB25-F712DA5DCB14}"/>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SCE!$N$2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BD8-42D5-8A15-0E6398A05BD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BD8-42D5-8A15-0E6398A05BD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BD8-42D5-8A15-0E6398A05BD5}"/>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BD8-42D5-8A15-0E6398A05BD5}"/>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BD8-42D5-8A15-0E6398A05BD5}"/>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BD8-42D5-8A15-0E6398A05BD5}"/>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BD8-42D5-8A15-0E6398A05BD5}"/>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BD8-42D5-8A15-0E6398A05BD5}"/>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BD8-42D5-8A15-0E6398A05BD5}"/>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0BD8-42D5-8A15-0E6398A05BD5}"/>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0BD8-42D5-8A15-0E6398A05BD5}"/>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0BD8-42D5-8A15-0E6398A05BD5}"/>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0BD8-42D5-8A15-0E6398A05BD5}"/>
                </c:ext>
              </c:extLst>
            </c:dLbl>
            <c:dLbl>
              <c:idx val="1"/>
              <c:layout>
                <c:manualLayout>
                  <c:x val="-7.377699549264446E-17"/>
                  <c:y val="-2.23767310188561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BD8-42D5-8A15-0E6398A05BD5}"/>
                </c:ext>
              </c:extLst>
            </c:dLbl>
            <c:dLbl>
              <c:idx val="2"/>
              <c:layout>
                <c:manualLayout>
                  <c:x val="-2.2133354331237608E-2"/>
                  <c:y val="-2.55734068786927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BD8-42D5-8A15-0E6398A05BD5}"/>
                </c:ext>
              </c:extLst>
            </c:dLbl>
            <c:dLbl>
              <c:idx val="3"/>
              <c:layout>
                <c:manualLayout>
                  <c:x val="-1.810910808919455E-2"/>
                  <c:y val="3.196675859836586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335566525939515"/>
                      <c:h val="0.12053683011077362"/>
                    </c:manualLayout>
                  </c15:layout>
                </c:ext>
                <c:ext xmlns:c16="http://schemas.microsoft.com/office/drawing/2014/chart" uri="{C3380CC4-5D6E-409C-BE32-E72D297353CC}">
                  <c16:uniqueId val="{00000007-0BD8-42D5-8A15-0E6398A05BD5}"/>
                </c:ext>
              </c:extLst>
            </c:dLbl>
            <c:dLbl>
              <c:idx val="4"/>
              <c:layout>
                <c:manualLayout>
                  <c:x val="-2.2133354331237608E-2"/>
                  <c:y val="5.847777316035709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6295424669675135"/>
                      <c:h val="0.18225054538562357"/>
                    </c:manualLayout>
                  </c15:layout>
                </c:ext>
                <c:ext xmlns:c16="http://schemas.microsoft.com/office/drawing/2014/chart" uri="{C3380CC4-5D6E-409C-BE32-E72D297353CC}">
                  <c16:uniqueId val="{00000009-0BD8-42D5-8A15-0E6398A05BD5}"/>
                </c:ext>
              </c:extLst>
            </c:dLbl>
            <c:dLbl>
              <c:idx val="6"/>
              <c:layout>
                <c:manualLayout>
                  <c:x val="0.11432320959880014"/>
                  <c:y val="4.30886373578302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BD8-42D5-8A15-0E6398A05BD5}"/>
                </c:ext>
              </c:extLst>
            </c:dLbl>
            <c:dLbl>
              <c:idx val="7"/>
              <c:layout>
                <c:manualLayout>
                  <c:x val="-6.2710091354770724E-3"/>
                  <c:y val="0.1242680854808464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BD8-42D5-8A15-0E6398A05BD5}"/>
                </c:ext>
              </c:extLst>
            </c:dLbl>
            <c:dLbl>
              <c:idx val="8"/>
              <c:layout>
                <c:manualLayout>
                  <c:x val="-2.3148148148148168E-2"/>
                  <c:y val="1.38888888888888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0BD8-42D5-8A15-0E6398A05BD5}"/>
                </c:ext>
              </c:extLst>
            </c:dLbl>
            <c:dLbl>
              <c:idx val="9"/>
              <c:layout>
                <c:manualLayout>
                  <c:x val="-3.4722222222222245E-2"/>
                  <c:y val="3.968253968253968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BD8-42D5-8A15-0E6398A05BD5}"/>
                </c:ext>
              </c:extLst>
            </c:dLbl>
            <c:dLbl>
              <c:idx val="10"/>
              <c:layout>
                <c:manualLayout>
                  <c:x val="-8.7962962962962965E-2"/>
                  <c:y val="-2.380952380952380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0BD8-42D5-8A15-0E6398A05BD5}"/>
                </c:ext>
              </c:extLst>
            </c:dLbl>
            <c:dLbl>
              <c:idx val="11"/>
              <c:layout>
                <c:manualLayout>
                  <c:x val="1.1574165208515601E-2"/>
                  <c:y val="-2.777777777777778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0BD8-42D5-8A15-0E6398A05BD5}"/>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SCE!$M$3:$M$14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SCE!$N$3:$N$14</c:f>
              <c:numCache>
                <c:formatCode>0.0%</c:formatCode>
                <c:ptCount val="12"/>
                <c:pt idx="0">
                  <c:v>4.2925844456979299E-2</c:v>
                </c:pt>
                <c:pt idx="1">
                  <c:v>0.101882403000623</c:v>
                </c:pt>
                <c:pt idx="2">
                  <c:v>8.94542956036119E-2</c:v>
                </c:pt>
                <c:pt idx="3">
                  <c:v>4.0869469994425998E-2</c:v>
                </c:pt>
                <c:pt idx="4">
                  <c:v>0.13281413618028401</c:v>
                </c:pt>
                <c:pt idx="5">
                  <c:v>0.110364828942371</c:v>
                </c:pt>
                <c:pt idx="6">
                  <c:v>6.4423301784521395E-2</c:v>
                </c:pt>
                <c:pt idx="7">
                  <c:v>3.0353953647628201E-2</c:v>
                </c:pt>
                <c:pt idx="8">
                  <c:v>9.9057989341640396E-2</c:v>
                </c:pt>
                <c:pt idx="9">
                  <c:v>0.13248221844449501</c:v>
                </c:pt>
                <c:pt idx="10">
                  <c:v>5.7574720790761098E-2</c:v>
                </c:pt>
                <c:pt idx="11">
                  <c:v>9.7796837812658105E-2</c:v>
                </c:pt>
              </c:numCache>
            </c:numRef>
          </c:val>
          <c:extLst>
            <c:ext xmlns:c16="http://schemas.microsoft.com/office/drawing/2014/chart" uri="{C3380CC4-5D6E-409C-BE32-E72D297353CC}">
              <c16:uniqueId val="{00000018-0BD8-42D5-8A15-0E6398A05BD5}"/>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SCE!$N$34</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9A9-41F5-A0C7-F6619594DFE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9A9-41F5-A0C7-F6619594DFE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9A9-41F5-A0C7-F6619594DFE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9A9-41F5-A0C7-F6619594DFE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9A9-41F5-A0C7-F6619594DFE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9A9-41F5-A0C7-F6619594DFE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9A9-41F5-A0C7-F6619594DFE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9A9-41F5-A0C7-F6619594DFE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9A9-41F5-A0C7-F6619594DFE0}"/>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F9A9-41F5-A0C7-F6619594DFE0}"/>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F9A9-41F5-A0C7-F6619594DFE0}"/>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F9A9-41F5-A0C7-F6619594DFE0}"/>
              </c:ext>
            </c:extLst>
          </c:dPt>
          <c:dLbls>
            <c:dLbl>
              <c:idx val="0"/>
              <c:layout>
                <c:manualLayout>
                  <c:x val="2.6157600573280811E-2"/>
                  <c:y val="-5.7540165477058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9A9-41F5-A0C7-F6619594DFE0}"/>
                </c:ext>
              </c:extLst>
            </c:dLbl>
            <c:dLbl>
              <c:idx val="1"/>
              <c:layout>
                <c:manualLayout>
                  <c:x val="5.4327324267583146E-2"/>
                  <c:y val="-1.918005515901952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A9-41F5-A0C7-F6619594DFE0}"/>
                </c:ext>
              </c:extLst>
            </c:dLbl>
            <c:dLbl>
              <c:idx val="4"/>
              <c:layout>
                <c:manualLayout>
                  <c:x val="6.0363693630646554E-3"/>
                  <c:y val="2.55734068786925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9A9-41F5-A0C7-F6619594DFE0}"/>
                </c:ext>
              </c:extLst>
            </c:dLbl>
            <c:dLbl>
              <c:idx val="5"/>
              <c:layout>
                <c:manualLayout>
                  <c:x val="8.6521294203928803E-2"/>
                  <c:y val="3.83601103180389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9A9-41F5-A0C7-F6619594DFE0}"/>
                </c:ext>
              </c:extLst>
            </c:dLbl>
            <c:dLbl>
              <c:idx val="6"/>
              <c:layout>
                <c:manualLayout>
                  <c:x val="-8.0484924840864072E-3"/>
                  <c:y val="0.153440441272156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9A9-41F5-A0C7-F6619594DFE0}"/>
                </c:ext>
              </c:extLst>
            </c:dLbl>
            <c:dLbl>
              <c:idx val="7"/>
              <c:layout>
                <c:manualLayout>
                  <c:x val="-1.0268719834986891E-2"/>
                  <c:y val="-1.1188365509428054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5402691586996359"/>
                      <c:h val="0.18169452515142048"/>
                    </c:manualLayout>
                  </c15:layout>
                </c:ext>
                <c:ext xmlns:c16="http://schemas.microsoft.com/office/drawing/2014/chart" uri="{C3380CC4-5D6E-409C-BE32-E72D297353CC}">
                  <c16:uniqueId val="{0000000F-F9A9-41F5-A0C7-F6619594DFE0}"/>
                </c:ext>
              </c:extLst>
            </c:dLbl>
            <c:dLbl>
              <c:idx val="8"/>
              <c:layout>
                <c:manualLayout>
                  <c:x val="-2.8169723694302411E-2"/>
                  <c:y val="-8.31135723557512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9A9-41F5-A0C7-F6619594DFE0}"/>
                </c:ext>
              </c:extLst>
            </c:dLbl>
            <c:dLbl>
              <c:idx val="9"/>
              <c:layout>
                <c:manualLayout>
                  <c:x val="-9.8594032930058445E-2"/>
                  <c:y val="-2.237673101885612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9A9-41F5-A0C7-F6619594DFE0}"/>
                </c:ext>
              </c:extLst>
            </c:dLbl>
            <c:dLbl>
              <c:idx val="10"/>
              <c:layout>
                <c:manualLayout>
                  <c:x val="-1.2072738726129567E-2"/>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9A9-41F5-A0C7-F6619594DFE0}"/>
                </c:ext>
              </c:extLst>
            </c:dLbl>
            <c:dLbl>
              <c:idx val="11"/>
              <c:layout>
                <c:manualLayout>
                  <c:x val="0"/>
                  <c:y val="-7.35235447762414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9A9-41F5-A0C7-F6619594DFE0}"/>
                </c:ext>
              </c:extLst>
            </c:dLbl>
            <c:numFmt formatCode="0.0%" sourceLinked="0"/>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SCE!$M$35:$M$46</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SCE!$N$35:$N$46</c:f>
              <c:numCache>
                <c:formatCode>0.0%</c:formatCode>
                <c:ptCount val="12"/>
                <c:pt idx="0">
                  <c:v>3.9108431212197502E-2</c:v>
                </c:pt>
                <c:pt idx="1">
                  <c:v>7.9677240049288306E-2</c:v>
                </c:pt>
                <c:pt idx="2">
                  <c:v>0.157049253954469</c:v>
                </c:pt>
                <c:pt idx="3">
                  <c:v>6.9598356299707301E-2</c:v>
                </c:pt>
                <c:pt idx="4">
                  <c:v>0.21930532267254299</c:v>
                </c:pt>
                <c:pt idx="5">
                  <c:v>6.0842932229686598E-2</c:v>
                </c:pt>
                <c:pt idx="6">
                  <c:v>3.4121179601203998E-2</c:v>
                </c:pt>
                <c:pt idx="7">
                  <c:v>2.2389369720753698E-3</c:v>
                </c:pt>
                <c:pt idx="8">
                  <c:v>0.23860414585749901</c:v>
                </c:pt>
                <c:pt idx="9">
                  <c:v>3.0008108473576101E-2</c:v>
                </c:pt>
                <c:pt idx="10">
                  <c:v>3.8690684381989797E-2</c:v>
                </c:pt>
                <c:pt idx="11">
                  <c:v>3.0755408295763099E-2</c:v>
                </c:pt>
              </c:numCache>
            </c:numRef>
          </c:val>
          <c:extLst>
            <c:ext xmlns:c16="http://schemas.microsoft.com/office/drawing/2014/chart" uri="{C3380CC4-5D6E-409C-BE32-E72D297353CC}">
              <c16:uniqueId val="{00000018-F9A9-41F5-A0C7-F6619594DFE0}"/>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b="1">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43"/>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62962962962962"/>
          <c:y val="0.15773809523809526"/>
          <c:w val="0.73379629629629628"/>
          <c:h val="0.70039682539682535"/>
        </c:manualLayout>
      </c:layout>
      <c:pie3DChart>
        <c:varyColors val="1"/>
        <c:ser>
          <c:idx val="0"/>
          <c:order val="0"/>
          <c:tx>
            <c:strRef>
              <c:f>SDGE!$N$2</c:f>
              <c:strCache>
                <c:ptCount val="1"/>
                <c:pt idx="0">
                  <c:v>Percent</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F151-4B96-B868-22C5B42F85FE}"/>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F151-4B96-B868-22C5B42F85FE}"/>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F151-4B96-B868-22C5B42F85FE}"/>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F151-4B96-B868-22C5B42F85FE}"/>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F151-4B96-B868-22C5B42F85FE}"/>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F151-4B96-B868-22C5B42F85FE}"/>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F151-4B96-B868-22C5B42F85FE}"/>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F151-4B96-B868-22C5B42F85FE}"/>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F151-4B96-B868-22C5B42F85FE}"/>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F151-4B96-B868-22C5B42F85FE}"/>
              </c:ext>
            </c:extLst>
          </c:dPt>
          <c:dPt>
            <c:idx val="10"/>
            <c:bubble3D val="0"/>
            <c:spPr>
              <a:solidFill>
                <a:schemeClr val="accent5">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5-F151-4B96-B868-22C5B42F85FE}"/>
              </c:ext>
            </c:extLst>
          </c:dPt>
          <c:dPt>
            <c:idx val="11"/>
            <c:bubble3D val="0"/>
            <c:spPr>
              <a:solidFill>
                <a:schemeClr val="accent6">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7-F151-4B96-B868-22C5B42F85FE}"/>
              </c:ext>
            </c:extLst>
          </c:dPt>
          <c:dLbls>
            <c:dLbl>
              <c:idx val="0"/>
              <c:layout>
                <c:manualLayout>
                  <c:x val="1.9675925925925927E-2"/>
                  <c:y val="-5.9525371828521431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9.0487204724409451E-2"/>
                      <c:h val="0.11460036245469314"/>
                    </c:manualLayout>
                  </c15:layout>
                </c:ext>
                <c:ext xmlns:c16="http://schemas.microsoft.com/office/drawing/2014/chart" uri="{C3380CC4-5D6E-409C-BE32-E72D297353CC}">
                  <c16:uniqueId val="{00000001-F151-4B96-B868-22C5B42F85FE}"/>
                </c:ext>
              </c:extLst>
            </c:dLbl>
            <c:dLbl>
              <c:idx val="1"/>
              <c:layout>
                <c:manualLayout>
                  <c:x val="-4.0242462420432019E-3"/>
                  <c:y val="3.1966758598365869E-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F151-4B96-B868-22C5B42F85FE}"/>
                </c:ext>
              </c:extLst>
            </c:dLbl>
            <c:dLbl>
              <c:idx val="2"/>
              <c:layout>
                <c:manualLayout>
                  <c:x val="-1.2072738726129606E-2"/>
                  <c:y val="6.7130193056568324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151-4B96-B868-22C5B42F85FE}"/>
                </c:ext>
              </c:extLst>
            </c:dLbl>
            <c:dLbl>
              <c:idx val="3"/>
              <c:layout>
                <c:manualLayout>
                  <c:x val="-1.6096984968172807E-2"/>
                  <c:y val="3.516343445820245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F151-4B96-B868-22C5B42F85FE}"/>
                </c:ext>
              </c:extLst>
            </c:dLbl>
            <c:dLbl>
              <c:idx val="4"/>
              <c:layout>
                <c:manualLayout>
                  <c:x val="2.2240060230608174E-2"/>
                  <c:y val="1.2125847339346272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83300524934384"/>
                      <c:h val="0.17905386826646669"/>
                    </c:manualLayout>
                  </c15:layout>
                </c:ext>
                <c:ext xmlns:c16="http://schemas.microsoft.com/office/drawing/2014/chart" uri="{C3380CC4-5D6E-409C-BE32-E72D297353CC}">
                  <c16:uniqueId val="{00000009-F151-4B96-B868-22C5B42F85FE}"/>
                </c:ext>
              </c:extLst>
            </c:dLbl>
            <c:dLbl>
              <c:idx val="5"/>
              <c:layout>
                <c:manualLayout>
                  <c:x val="8.6521294203928831E-2"/>
                  <c:y val="0.14704708955248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151-4B96-B868-22C5B42F85FE}"/>
                </c:ext>
              </c:extLst>
            </c:dLbl>
            <c:dLbl>
              <c:idx val="6"/>
              <c:layout>
                <c:manualLayout>
                  <c:x val="-6.0682147762400329E-3"/>
                  <c:y val="-3.593743274709990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151-4B96-B868-22C5B42F85FE}"/>
                </c:ext>
              </c:extLst>
            </c:dLbl>
            <c:dLbl>
              <c:idx val="7"/>
              <c:layout>
                <c:manualLayout>
                  <c:x val="-8.0484924840864124E-3"/>
                  <c:y val="-7.572899941276815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F151-4B96-B868-22C5B42F85FE}"/>
                </c:ext>
              </c:extLst>
            </c:dLbl>
            <c:dLbl>
              <c:idx val="8"/>
              <c:layout>
                <c:manualLayout>
                  <c:x val="6.1361041272130781E-2"/>
                  <c:y val="-7.242132087149942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221657188684744"/>
                      <c:h val="0.11460036245469314"/>
                    </c:manualLayout>
                  </c15:layout>
                </c:ext>
                <c:ext xmlns:c16="http://schemas.microsoft.com/office/drawing/2014/chart" uri="{C3380CC4-5D6E-409C-BE32-E72D297353CC}">
                  <c16:uniqueId val="{00000011-F151-4B96-B868-22C5B42F85FE}"/>
                </c:ext>
              </c:extLst>
            </c:dLbl>
            <c:dLbl>
              <c:idx val="9"/>
              <c:layout>
                <c:manualLayout>
                  <c:x val="-1.0576796481351184E-2"/>
                  <c:y val="-8.873544285413316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F151-4B96-B868-22C5B42F85FE}"/>
                </c:ext>
              </c:extLst>
            </c:dLbl>
            <c:dLbl>
              <c:idx val="10"/>
              <c:layout>
                <c:manualLayout>
                  <c:x val="-2.7599199650302657E-2"/>
                  <c:y val="-0.1165130458355494"/>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F151-4B96-B868-22C5B42F85FE}"/>
                </c:ext>
              </c:extLst>
            </c:dLbl>
            <c:dLbl>
              <c:idx val="11"/>
              <c:layout>
                <c:manualLayout>
                  <c:x val="9.4071271302165277E-2"/>
                  <c:y val="-0.1076946253307112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4790117381160686"/>
                      <c:h val="0.10269560054993127"/>
                    </c:manualLayout>
                  </c15:layout>
                </c:ext>
                <c:ext xmlns:c16="http://schemas.microsoft.com/office/drawing/2014/chart" uri="{C3380CC4-5D6E-409C-BE32-E72D297353CC}">
                  <c16:uniqueId val="{00000017-F151-4B96-B868-22C5B42F85FE}"/>
                </c:ext>
              </c:extLst>
            </c:dLbl>
            <c:spPr>
              <a:noFill/>
              <a:ln>
                <a:noFill/>
              </a:ln>
              <a:effectLst/>
            </c:spPr>
            <c:txPr>
              <a:bodyPr rot="0" spcFirstLastPara="1" vertOverflow="clip" horzOverflow="clip" vert="horz" wrap="square" lIns="36576" tIns="18288" rIns="36576" bIns="18288" anchor="ctr" anchorCtr="1">
                <a:spAutoFit/>
              </a:bodyPr>
              <a:lstStyle/>
              <a:p>
                <a:pPr>
                  <a:defRPr sz="1050" b="0" i="0" u="none" strike="noStrike" kern="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dLblPos val="out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SDGE!$M$3:$M$14</c:f>
              <c:strCache>
                <c:ptCount val="12"/>
                <c:pt idx="0">
                  <c:v>College</c:v>
                </c:pt>
                <c:pt idx="1">
                  <c:v>Food Stores</c:v>
                </c:pt>
                <c:pt idx="2">
                  <c:v>Health Care</c:v>
                </c:pt>
                <c:pt idx="3">
                  <c:v>Lodging</c:v>
                </c:pt>
                <c:pt idx="4">
                  <c:v>Miscellaneous</c:v>
                </c:pt>
                <c:pt idx="5">
                  <c:v>Office, Large</c:v>
                </c:pt>
                <c:pt idx="6">
                  <c:v>Office, Small</c:v>
                </c:pt>
                <c:pt idx="7">
                  <c:v>Ref. Warehouse</c:v>
                </c:pt>
                <c:pt idx="8">
                  <c:v>Restaurant</c:v>
                </c:pt>
                <c:pt idx="9">
                  <c:v>Retail</c:v>
                </c:pt>
                <c:pt idx="10">
                  <c:v>School</c:v>
                </c:pt>
                <c:pt idx="11">
                  <c:v>Warehouse</c:v>
                </c:pt>
              </c:strCache>
            </c:strRef>
          </c:cat>
          <c:val>
            <c:numRef>
              <c:f>SDGE!$N$3:$N$14</c:f>
              <c:numCache>
                <c:formatCode>0.0%</c:formatCode>
                <c:ptCount val="12"/>
                <c:pt idx="0">
                  <c:v>5.6238508410648702E-2</c:v>
                </c:pt>
                <c:pt idx="1">
                  <c:v>8.8662368023617794E-2</c:v>
                </c:pt>
                <c:pt idx="2">
                  <c:v>0.115163857853444</c:v>
                </c:pt>
                <c:pt idx="3">
                  <c:v>7.2173497511430498E-2</c:v>
                </c:pt>
                <c:pt idx="4">
                  <c:v>0.11774321665863299</c:v>
                </c:pt>
                <c:pt idx="5">
                  <c:v>0.18814198090977599</c:v>
                </c:pt>
                <c:pt idx="6">
                  <c:v>9.6517533066965394E-2</c:v>
                </c:pt>
                <c:pt idx="7">
                  <c:v>1.4704060110809001E-2</c:v>
                </c:pt>
                <c:pt idx="8">
                  <c:v>7.7805503776514795E-2</c:v>
                </c:pt>
                <c:pt idx="9">
                  <c:v>0.107632038811275</c:v>
                </c:pt>
                <c:pt idx="10">
                  <c:v>4.2322146596350398E-2</c:v>
                </c:pt>
                <c:pt idx="11">
                  <c:v>2.2895288270535E-2</c:v>
                </c:pt>
              </c:numCache>
            </c:numRef>
          </c:val>
          <c:extLst>
            <c:ext xmlns:c16="http://schemas.microsoft.com/office/drawing/2014/chart" uri="{C3380CC4-5D6E-409C-BE32-E72D297353CC}">
              <c16:uniqueId val="{00000018-F151-4B96-B868-22C5B42F85FE}"/>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solidFill>
            <a:sysClr val="windowText" lastClr="000000"/>
          </a:solidFill>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5</xdr:col>
      <xdr:colOff>536571</xdr:colOff>
      <xdr:row>2</xdr:row>
      <xdr:rowOff>111123</xdr:rowOff>
    </xdr:from>
    <xdr:to>
      <xdr:col>16</xdr:col>
      <xdr:colOff>41271</xdr:colOff>
      <xdr:row>21</xdr:row>
      <xdr:rowOff>149223</xdr:rowOff>
    </xdr:to>
    <xdr:graphicFrame macro="">
      <xdr:nvGraphicFramePr>
        <xdr:cNvPr id="2" name="Chart 1">
          <a:extLst>
            <a:ext uri="{FF2B5EF4-FFF2-40B4-BE49-F238E27FC236}">
              <a16:creationId xmlns:a16="http://schemas.microsoft.com/office/drawing/2014/main" id="{C7957CAE-BAB3-49C4-9AC9-2F80E426A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133350</xdr:colOff>
      <xdr:row>1</xdr:row>
      <xdr:rowOff>85725</xdr:rowOff>
    </xdr:from>
    <xdr:to>
      <xdr:col>24</xdr:col>
      <xdr:colOff>438150</xdr:colOff>
      <xdr:row>20</xdr:row>
      <xdr:rowOff>123825</xdr:rowOff>
    </xdr:to>
    <xdr:graphicFrame macro="">
      <xdr:nvGraphicFramePr>
        <xdr:cNvPr id="3" name="Chart 2">
          <a:extLst>
            <a:ext uri="{FF2B5EF4-FFF2-40B4-BE49-F238E27FC236}">
              <a16:creationId xmlns:a16="http://schemas.microsoft.com/office/drawing/2014/main" id="{4C067559-C7E8-8A6D-0547-0427B562A07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14</xdr:row>
      <xdr:rowOff>0</xdr:rowOff>
    </xdr:from>
    <xdr:to>
      <xdr:col>16</xdr:col>
      <xdr:colOff>333375</xdr:colOff>
      <xdr:row>57</xdr:row>
      <xdr:rowOff>85725</xdr:rowOff>
    </xdr:to>
    <xdr:grpSp>
      <xdr:nvGrpSpPr>
        <xdr:cNvPr id="19" name="Group 18">
          <a:extLst>
            <a:ext uri="{FF2B5EF4-FFF2-40B4-BE49-F238E27FC236}">
              <a16:creationId xmlns:a16="http://schemas.microsoft.com/office/drawing/2014/main" id="{715B9421-1C0B-F135-ED0D-3B25A1DC0E37}"/>
            </a:ext>
          </a:extLst>
        </xdr:cNvPr>
        <xdr:cNvGrpSpPr/>
      </xdr:nvGrpSpPr>
      <xdr:grpSpPr>
        <a:xfrm>
          <a:off x="3657600" y="2560320"/>
          <a:ext cx="6429375" cy="7949565"/>
          <a:chOff x="3657600" y="2667000"/>
          <a:chExt cx="6429375" cy="8277225"/>
        </a:xfrm>
      </xdr:grpSpPr>
      <xdr:pic>
        <xdr:nvPicPr>
          <xdr:cNvPr id="3" name="Picture 2">
            <a:extLst>
              <a:ext uri="{FF2B5EF4-FFF2-40B4-BE49-F238E27FC236}">
                <a16:creationId xmlns:a16="http://schemas.microsoft.com/office/drawing/2014/main" id="{B556D16D-5EFF-FC9C-CC70-AC3BCA1FE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57600" y="2667000"/>
            <a:ext cx="6429375" cy="8277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Lst>
        </xdr:spPr>
      </xdr:pic>
      <xdr:cxnSp macro="">
        <xdr:nvCxnSpPr>
          <xdr:cNvPr id="7" name="Straight Arrow Connector 6">
            <a:extLst>
              <a:ext uri="{FF2B5EF4-FFF2-40B4-BE49-F238E27FC236}">
                <a16:creationId xmlns:a16="http://schemas.microsoft.com/office/drawing/2014/main" id="{C0580132-D281-4437-0DDA-D5414BBD62AE}"/>
              </a:ext>
            </a:extLst>
          </xdr:cNvPr>
          <xdr:cNvCxnSpPr/>
        </xdr:nvCxnSpPr>
        <xdr:spPr>
          <a:xfrm flipV="1">
            <a:off x="4191000" y="6172200"/>
            <a:ext cx="1285875" cy="1028700"/>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Straight Arrow Connector 9">
            <a:extLst>
              <a:ext uri="{FF2B5EF4-FFF2-40B4-BE49-F238E27FC236}">
                <a16:creationId xmlns:a16="http://schemas.microsoft.com/office/drawing/2014/main" id="{4D5FC114-1D6C-49AB-92CE-061DC1BE34A0}"/>
              </a:ext>
            </a:extLst>
          </xdr:cNvPr>
          <xdr:cNvCxnSpPr/>
        </xdr:nvCxnSpPr>
        <xdr:spPr>
          <a:xfrm>
            <a:off x="5257800" y="9344025"/>
            <a:ext cx="2009775" cy="95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C1100A06-11BC-C66F-7B6D-D078B1C169EE}"/>
              </a:ext>
            </a:extLst>
          </xdr:cNvPr>
          <xdr:cNvSpPr txBox="1"/>
        </xdr:nvSpPr>
        <xdr:spPr>
          <a:xfrm>
            <a:off x="4648200" y="9182100"/>
            <a:ext cx="6216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LADWP</a:t>
            </a:r>
          </a:p>
        </xdr:txBody>
      </xdr:sp>
      <xdr:sp macro="" textlink="">
        <xdr:nvSpPr>
          <xdr:cNvPr id="16" name="TextBox 15">
            <a:extLst>
              <a:ext uri="{FF2B5EF4-FFF2-40B4-BE49-F238E27FC236}">
                <a16:creationId xmlns:a16="http://schemas.microsoft.com/office/drawing/2014/main" id="{F0B65311-DC92-8F3A-E6DA-BDA95152F74E}"/>
              </a:ext>
            </a:extLst>
          </xdr:cNvPr>
          <xdr:cNvSpPr txBox="1"/>
        </xdr:nvSpPr>
        <xdr:spPr>
          <a:xfrm>
            <a:off x="3914775" y="7210425"/>
            <a:ext cx="55566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rPr>
              <a:t>SMUD</a:t>
            </a:r>
          </a:p>
        </xdr:txBody>
      </xdr:sp>
    </xdr:grpSp>
    <xdr:clientData/>
  </xdr:twoCellAnchor>
  <xdr:twoCellAnchor editAs="oneCell">
    <xdr:from>
      <xdr:col>20</xdr:col>
      <xdr:colOff>0</xdr:colOff>
      <xdr:row>26</xdr:row>
      <xdr:rowOff>0</xdr:rowOff>
    </xdr:from>
    <xdr:to>
      <xdr:col>30</xdr:col>
      <xdr:colOff>518733</xdr:colOff>
      <xdr:row>70</xdr:row>
      <xdr:rowOff>73885</xdr:rowOff>
    </xdr:to>
    <xdr:pic>
      <xdr:nvPicPr>
        <xdr:cNvPr id="20" name="Picture 19">
          <a:extLst>
            <a:ext uri="{FF2B5EF4-FFF2-40B4-BE49-F238E27FC236}">
              <a16:creationId xmlns:a16="http://schemas.microsoft.com/office/drawing/2014/main" id="{AD2D28E1-32A4-7E61-74D6-1FD019CDA83A}"/>
            </a:ext>
          </a:extLst>
        </xdr:cNvPr>
        <xdr:cNvPicPr>
          <a:picLocks noChangeAspect="1"/>
        </xdr:cNvPicPr>
      </xdr:nvPicPr>
      <xdr:blipFill>
        <a:blip xmlns:r="http://schemas.openxmlformats.org/officeDocument/2006/relationships" r:embed="rId2"/>
        <a:stretch>
          <a:fillRect/>
        </a:stretch>
      </xdr:blipFill>
      <xdr:spPr>
        <a:xfrm>
          <a:off x="12192000" y="4953000"/>
          <a:ext cx="6614733" cy="8455885"/>
        </a:xfrm>
        <a:prstGeom prst="rect">
          <a:avLst/>
        </a:prstGeom>
      </xdr:spPr>
    </xdr:pic>
    <xdr:clientData/>
  </xdr:twoCellAnchor>
  <xdr:twoCellAnchor editAs="oneCell">
    <xdr:from>
      <xdr:col>6</xdr:col>
      <xdr:colOff>0</xdr:colOff>
      <xdr:row>67</xdr:row>
      <xdr:rowOff>0</xdr:rowOff>
    </xdr:from>
    <xdr:to>
      <xdr:col>14</xdr:col>
      <xdr:colOff>300990</xdr:colOff>
      <xdr:row>100</xdr:row>
      <xdr:rowOff>114300</xdr:rowOff>
    </xdr:to>
    <xdr:pic>
      <xdr:nvPicPr>
        <xdr:cNvPr id="21" name="Picture 20">
          <a:extLst>
            <a:ext uri="{FF2B5EF4-FFF2-40B4-BE49-F238E27FC236}">
              <a16:creationId xmlns:a16="http://schemas.microsoft.com/office/drawing/2014/main" id="{C6763215-9EEB-5A45-AFE4-8CDA65CA475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087" t="1562" r="2055" b="2352"/>
        <a:stretch/>
      </xdr:blipFill>
      <xdr:spPr bwMode="auto">
        <a:xfrm>
          <a:off x="3657600" y="12763500"/>
          <a:ext cx="5177790" cy="64008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42862</xdr:colOff>
      <xdr:row>1</xdr:row>
      <xdr:rowOff>19050</xdr:rowOff>
    </xdr:from>
    <xdr:to>
      <xdr:col>24</xdr:col>
      <xdr:colOff>271462</xdr:colOff>
      <xdr:row>17</xdr:row>
      <xdr:rowOff>146685</xdr:rowOff>
    </xdr:to>
    <xdr:graphicFrame macro="">
      <xdr:nvGraphicFramePr>
        <xdr:cNvPr id="2" name="Chart 1" descr="Chart of Statewide Electricity Use by Building Type for the 12 Building types (by percentage).">
          <a:extLst>
            <a:ext uri="{FF2B5EF4-FFF2-40B4-BE49-F238E27FC236}">
              <a16:creationId xmlns:a16="http://schemas.microsoft.com/office/drawing/2014/main" id="{CC6DF5F5-402A-4B0A-B83C-419ECEF270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452437</xdr:colOff>
      <xdr:row>29</xdr:row>
      <xdr:rowOff>23813</xdr:rowOff>
    </xdr:from>
    <xdr:to>
      <xdr:col>25</xdr:col>
      <xdr:colOff>71437</xdr:colOff>
      <xdr:row>51</xdr:row>
      <xdr:rowOff>14288</xdr:rowOff>
    </xdr:to>
    <xdr:graphicFrame macro="">
      <xdr:nvGraphicFramePr>
        <xdr:cNvPr id="3" name="Chart 2" descr="Chart of Statewide Electricity Use by Building Type for the 12 Building types (by percentage).">
          <a:extLst>
            <a:ext uri="{FF2B5EF4-FFF2-40B4-BE49-F238E27FC236}">
              <a16:creationId xmlns:a16="http://schemas.microsoft.com/office/drawing/2014/main" id="{2BB2A3BF-4835-4393-B6C2-0C3F45214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345279</xdr:colOff>
      <xdr:row>0</xdr:row>
      <xdr:rowOff>166688</xdr:rowOff>
    </xdr:from>
    <xdr:to>
      <xdr:col>25</xdr:col>
      <xdr:colOff>66673</xdr:colOff>
      <xdr:row>18</xdr:row>
      <xdr:rowOff>2382</xdr:rowOff>
    </xdr:to>
    <xdr:graphicFrame macro="">
      <xdr:nvGraphicFramePr>
        <xdr:cNvPr id="3" name="Chart 2" descr="Chart of PGE Electricity Use by Building Type for the 12 building types (by percentage).">
          <a:extLst>
            <a:ext uri="{FF2B5EF4-FFF2-40B4-BE49-F238E27FC236}">
              <a16:creationId xmlns:a16="http://schemas.microsoft.com/office/drawing/2014/main" id="{22CEE477-687D-4A82-80B8-ABFAEE429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190499</xdr:colOff>
      <xdr:row>0</xdr:row>
      <xdr:rowOff>190499</xdr:rowOff>
    </xdr:from>
    <xdr:to>
      <xdr:col>35</xdr:col>
      <xdr:colOff>519110</xdr:colOff>
      <xdr:row>18</xdr:row>
      <xdr:rowOff>26193</xdr:rowOff>
    </xdr:to>
    <xdr:graphicFrame macro="">
      <xdr:nvGraphicFramePr>
        <xdr:cNvPr id="4" name="Chart 3" descr="Chart of PGE Electricity Use by Building Type for the 12 building types (by percentage).">
          <a:extLst>
            <a:ext uri="{FF2B5EF4-FFF2-40B4-BE49-F238E27FC236}">
              <a16:creationId xmlns:a16="http://schemas.microsoft.com/office/drawing/2014/main" id="{0520E1D7-EC49-4F17-AB46-FEADC6976B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14</xdr:col>
      <xdr:colOff>517071</xdr:colOff>
      <xdr:row>1</xdr:row>
      <xdr:rowOff>81643</xdr:rowOff>
    </xdr:from>
    <xdr:to>
      <xdr:col>25</xdr:col>
      <xdr:colOff>182336</xdr:colOff>
      <xdr:row>17</xdr:row>
      <xdr:rowOff>106136</xdr:rowOff>
    </xdr:to>
    <xdr:graphicFrame macro="">
      <xdr:nvGraphicFramePr>
        <xdr:cNvPr id="3" name="Chart 2" descr="Chart of SCE Electricity Use by Building Type for the 12 building types (by percentage).">
          <a:extLst>
            <a:ext uri="{FF2B5EF4-FFF2-40B4-BE49-F238E27FC236}">
              <a16:creationId xmlns:a16="http://schemas.microsoft.com/office/drawing/2014/main" id="{A44BC2AC-48C5-42C6-BCB6-2BDB953EE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340177</xdr:colOff>
      <xdr:row>28</xdr:row>
      <xdr:rowOff>108858</xdr:rowOff>
    </xdr:from>
    <xdr:to>
      <xdr:col>25</xdr:col>
      <xdr:colOff>5442</xdr:colOff>
      <xdr:row>47</xdr:row>
      <xdr:rowOff>146958</xdr:rowOff>
    </xdr:to>
    <xdr:graphicFrame macro="">
      <xdr:nvGraphicFramePr>
        <xdr:cNvPr id="4" name="Chart 3" descr="Chart of SCE Electricity Use by Building Type for the 12 building types (by percentage).">
          <a:extLst>
            <a:ext uri="{FF2B5EF4-FFF2-40B4-BE49-F238E27FC236}">
              <a16:creationId xmlns:a16="http://schemas.microsoft.com/office/drawing/2014/main" id="{E0BE547D-5176-4E7A-99BC-70FCC93ADF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14</xdr:col>
      <xdr:colOff>309562</xdr:colOff>
      <xdr:row>2</xdr:row>
      <xdr:rowOff>35718</xdr:rowOff>
    </xdr:from>
    <xdr:to>
      <xdr:col>25</xdr:col>
      <xdr:colOff>30956</xdr:colOff>
      <xdr:row>20</xdr:row>
      <xdr:rowOff>73818</xdr:rowOff>
    </xdr:to>
    <xdr:graphicFrame macro="">
      <xdr:nvGraphicFramePr>
        <xdr:cNvPr id="3" name="Chart 2" descr="Chart of SDGE Electricity Use by Building Type for the 12 building types (by percentage).">
          <a:extLst>
            <a:ext uri="{FF2B5EF4-FFF2-40B4-BE49-F238E27FC236}">
              <a16:creationId xmlns:a16="http://schemas.microsoft.com/office/drawing/2014/main" id="{4FA1F6BC-AA46-4C6C-B61F-2B63402DF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321468</xdr:colOff>
      <xdr:row>23</xdr:row>
      <xdr:rowOff>119063</xdr:rowOff>
    </xdr:from>
    <xdr:to>
      <xdr:col>25</xdr:col>
      <xdr:colOff>42862</xdr:colOff>
      <xdr:row>42</xdr:row>
      <xdr:rowOff>157163</xdr:rowOff>
    </xdr:to>
    <xdr:graphicFrame macro="">
      <xdr:nvGraphicFramePr>
        <xdr:cNvPr id="4" name="Chart 3" descr="Chart of SDGE Electricity Use by Building Type for the 12 building types (by percentage).">
          <a:extLst>
            <a:ext uri="{FF2B5EF4-FFF2-40B4-BE49-F238E27FC236}">
              <a16:creationId xmlns:a16="http://schemas.microsoft.com/office/drawing/2014/main" id="{824C6FD6-1AB8-48F8-9535-7F8F10F05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190499</xdr:colOff>
      <xdr:row>1</xdr:row>
      <xdr:rowOff>0</xdr:rowOff>
    </xdr:from>
    <xdr:to>
      <xdr:col>24</xdr:col>
      <xdr:colOff>519112</xdr:colOff>
      <xdr:row>17</xdr:row>
      <xdr:rowOff>50006</xdr:rowOff>
    </xdr:to>
    <xdr:graphicFrame macro="">
      <xdr:nvGraphicFramePr>
        <xdr:cNvPr id="3" name="Chart 2" descr="Chart of LADWP Electricity Use by Building Type for the 12 building types (by percentage).">
          <a:extLst>
            <a:ext uri="{FF2B5EF4-FFF2-40B4-BE49-F238E27FC236}">
              <a16:creationId xmlns:a16="http://schemas.microsoft.com/office/drawing/2014/main" id="{436C5677-606B-4B87-8468-90C7C558E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35718</xdr:colOff>
      <xdr:row>32</xdr:row>
      <xdr:rowOff>0</xdr:rowOff>
    </xdr:from>
    <xdr:to>
      <xdr:col>25</xdr:col>
      <xdr:colOff>364331</xdr:colOff>
      <xdr:row>51</xdr:row>
      <xdr:rowOff>38100</xdr:rowOff>
    </xdr:to>
    <xdr:graphicFrame macro="">
      <xdr:nvGraphicFramePr>
        <xdr:cNvPr id="4" name="Chart 3" descr="Chart of LADWP Electricity Use by Building Type for the 12 building types (by percentage).">
          <a:extLst>
            <a:ext uri="{FF2B5EF4-FFF2-40B4-BE49-F238E27FC236}">
              <a16:creationId xmlns:a16="http://schemas.microsoft.com/office/drawing/2014/main" id="{09334FF1-6AFA-4674-9EBD-762CB900E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380999</xdr:colOff>
      <xdr:row>1</xdr:row>
      <xdr:rowOff>130969</xdr:rowOff>
    </xdr:from>
    <xdr:to>
      <xdr:col>25</xdr:col>
      <xdr:colOff>76199</xdr:colOff>
      <xdr:row>18</xdr:row>
      <xdr:rowOff>16669</xdr:rowOff>
    </xdr:to>
    <xdr:graphicFrame macro="">
      <xdr:nvGraphicFramePr>
        <xdr:cNvPr id="3" name="Chart 2" descr="Chart of SMUD Electricity Use by Building Type for the 12 building types (by percentage).">
          <a:extLst>
            <a:ext uri="{FF2B5EF4-FFF2-40B4-BE49-F238E27FC236}">
              <a16:creationId xmlns:a16="http://schemas.microsoft.com/office/drawing/2014/main" id="{0F71442A-1812-4D1C-A34F-D5C2DDA85E69}"/>
            </a:ext>
            <a:ext uri="{C183D7F6-B498-43B3-948B-1728B52AA6E4}">
              <adec:decorative xmlns:adec="http://schemas.microsoft.com/office/drawing/2017/decorative" val="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34017</xdr:colOff>
      <xdr:row>31</xdr:row>
      <xdr:rowOff>0</xdr:rowOff>
    </xdr:from>
    <xdr:to>
      <xdr:col>25</xdr:col>
      <xdr:colOff>338817</xdr:colOff>
      <xdr:row>50</xdr:row>
      <xdr:rowOff>38100</xdr:rowOff>
    </xdr:to>
    <xdr:graphicFrame macro="">
      <xdr:nvGraphicFramePr>
        <xdr:cNvPr id="4" name="Chart 3" descr="Chart of SMUD Electricity Use by Building Type for the 12 building types (percentage).">
          <a:extLst>
            <a:ext uri="{FF2B5EF4-FFF2-40B4-BE49-F238E27FC236}">
              <a16:creationId xmlns:a16="http://schemas.microsoft.com/office/drawing/2014/main" id="{C6A6A591-5412-475A-B14B-F4702A7B5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EC%20Projects/CEUS-2018/Final%20Report/Appendices/Appendix%20N%20-%20Unscaled%20Survey%20Results.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Status"/>
      <sheetName val="2017 and 2022 Electric Usage2"/>
      <sheetName val="percent_surveyed_by_bldg_zone"/>
      <sheetName val="oldmap"/>
      <sheetName val="Readme"/>
      <sheetName val="Statewide"/>
      <sheetName val="PGE"/>
      <sheetName val="SCE"/>
      <sheetName val="SDGE"/>
      <sheetName val="LADWP"/>
      <sheetName val="SMUD"/>
      <sheetName val="input_enduse"/>
      <sheetName val="input_figure"/>
      <sheetName val="input_figure_gas"/>
      <sheetName val="input_wholebuilding"/>
      <sheetName val="input_wholebuilding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0D8F5-B2F9-4575-979F-CDB625F0888C}">
  <sheetPr codeName="Sheet13"/>
  <dimension ref="B1:N130"/>
  <sheetViews>
    <sheetView topLeftCell="B75" workbookViewId="0">
      <selection activeCell="B139" sqref="B139"/>
    </sheetView>
  </sheetViews>
  <sheetFormatPr defaultRowHeight="14.4" x14ac:dyDescent="0.3"/>
  <cols>
    <col min="2" max="2" width="58.21875" bestFit="1" customWidth="1"/>
    <col min="3" max="4" width="19" customWidth="1"/>
    <col min="5" max="5" width="17.5546875" bestFit="1" customWidth="1"/>
    <col min="6" max="6" width="27.21875" customWidth="1"/>
    <col min="8" max="8" width="35.77734375" bestFit="1" customWidth="1"/>
  </cols>
  <sheetData>
    <row r="1" spans="2:13" x14ac:dyDescent="0.3">
      <c r="F1" s="44">
        <f>AVERAGE(F8:F130)</f>
        <v>0.91463414634146345</v>
      </c>
    </row>
    <row r="6" spans="2:13" x14ac:dyDescent="0.3">
      <c r="K6">
        <f>K11+K10</f>
        <v>23621</v>
      </c>
    </row>
    <row r="7" spans="2:13" x14ac:dyDescent="0.3">
      <c r="B7" s="20" t="s">
        <v>0</v>
      </c>
      <c r="C7" s="20" t="s">
        <v>1</v>
      </c>
      <c r="D7" s="20" t="s">
        <v>2</v>
      </c>
      <c r="E7" s="20" t="s">
        <v>3</v>
      </c>
      <c r="F7" s="20" t="s">
        <v>4</v>
      </c>
    </row>
    <row r="8" spans="2:13" x14ac:dyDescent="0.3">
      <c r="B8" s="42" t="s">
        <v>5</v>
      </c>
      <c r="C8" s="42"/>
      <c r="D8" s="42"/>
      <c r="E8" s="42"/>
      <c r="F8" s="43">
        <v>1</v>
      </c>
    </row>
    <row r="9" spans="2:13" ht="15.6" x14ac:dyDescent="0.3">
      <c r="B9" s="21" t="s">
        <v>6</v>
      </c>
      <c r="C9" s="21">
        <v>1</v>
      </c>
      <c r="D9" s="21">
        <v>1</v>
      </c>
      <c r="E9" s="21"/>
      <c r="F9" s="22">
        <v>1</v>
      </c>
      <c r="H9" s="80" t="s">
        <v>7</v>
      </c>
      <c r="I9" s="81">
        <f>K9</f>
        <v>24220</v>
      </c>
      <c r="K9">
        <f>SUM(K10:K16)</f>
        <v>24220</v>
      </c>
    </row>
    <row r="10" spans="2:13" ht="15.6" x14ac:dyDescent="0.3">
      <c r="B10" s="21" t="s">
        <v>8</v>
      </c>
      <c r="C10" s="21">
        <v>1</v>
      </c>
      <c r="D10" s="21">
        <v>1</v>
      </c>
      <c r="E10" s="21" t="s">
        <v>9</v>
      </c>
      <c r="F10" s="22">
        <v>1</v>
      </c>
      <c r="H10" s="80" t="s">
        <v>10</v>
      </c>
      <c r="I10" s="81">
        <f>I9-K11</f>
        <v>23556</v>
      </c>
      <c r="K10">
        <v>22957</v>
      </c>
      <c r="L10" t="s">
        <v>11</v>
      </c>
    </row>
    <row r="11" spans="2:13" ht="15.6" x14ac:dyDescent="0.3">
      <c r="B11" s="21" t="s">
        <v>12</v>
      </c>
      <c r="C11" s="21">
        <v>1</v>
      </c>
      <c r="D11" s="21">
        <v>1</v>
      </c>
      <c r="E11" s="21"/>
      <c r="F11" s="22">
        <v>1</v>
      </c>
      <c r="H11" s="80" t="s">
        <v>13</v>
      </c>
      <c r="I11" s="81">
        <f>I10-K12</f>
        <v>23251</v>
      </c>
      <c r="J11" s="23">
        <f t="shared" ref="J11:J16" si="0">K11/K$9</f>
        <v>2.7415359207266721E-2</v>
      </c>
      <c r="K11" s="79">
        <v>664</v>
      </c>
      <c r="L11" t="s">
        <v>14</v>
      </c>
    </row>
    <row r="12" spans="2:13" ht="15.6" x14ac:dyDescent="0.3">
      <c r="B12" s="21" t="s">
        <v>15</v>
      </c>
      <c r="C12" s="21">
        <v>1</v>
      </c>
      <c r="D12" s="21">
        <v>1</v>
      </c>
      <c r="E12" s="21"/>
      <c r="F12" s="22">
        <v>1</v>
      </c>
      <c r="H12" s="80" t="s">
        <v>16</v>
      </c>
      <c r="I12" s="81">
        <f>I11-SUM(K16,K14,K13)</f>
        <v>23031</v>
      </c>
      <c r="J12" s="23">
        <f t="shared" si="0"/>
        <v>1.2592898431048719E-2</v>
      </c>
      <c r="K12" s="79">
        <f>212+18+74+1</f>
        <v>305</v>
      </c>
      <c r="L12" t="s">
        <v>17</v>
      </c>
    </row>
    <row r="13" spans="2:13" ht="15.6" x14ac:dyDescent="0.3">
      <c r="B13" s="21" t="s">
        <v>18</v>
      </c>
      <c r="C13" s="21">
        <v>1</v>
      </c>
      <c r="D13" s="21">
        <v>1</v>
      </c>
      <c r="E13" s="21" t="s">
        <v>19</v>
      </c>
      <c r="F13" s="22">
        <v>1</v>
      </c>
      <c r="H13" s="80" t="s">
        <v>20</v>
      </c>
      <c r="I13" s="81">
        <f>I12-K15</f>
        <v>22957</v>
      </c>
      <c r="J13" s="23">
        <f t="shared" si="0"/>
        <v>4.6242774566473991E-3</v>
      </c>
      <c r="K13" s="79">
        <f>K23</f>
        <v>112</v>
      </c>
      <c r="L13" t="s">
        <v>21</v>
      </c>
    </row>
    <row r="14" spans="2:13" ht="15.6" x14ac:dyDescent="0.3">
      <c r="B14" s="21" t="s">
        <v>22</v>
      </c>
      <c r="C14" s="21">
        <v>1</v>
      </c>
      <c r="D14" s="21">
        <v>1</v>
      </c>
      <c r="E14" s="21"/>
      <c r="F14" s="22">
        <v>1</v>
      </c>
      <c r="H14" s="80" t="s">
        <v>23</v>
      </c>
      <c r="I14" s="81">
        <f>I13</f>
        <v>22957</v>
      </c>
      <c r="J14" s="23">
        <f t="shared" si="0"/>
        <v>3.6746490503715939E-3</v>
      </c>
      <c r="K14" s="79">
        <v>89</v>
      </c>
      <c r="L14" t="s">
        <v>24</v>
      </c>
      <c r="M14" t="s">
        <v>25</v>
      </c>
    </row>
    <row r="15" spans="2:13" x14ac:dyDescent="0.3">
      <c r="B15" s="21" t="s">
        <v>26</v>
      </c>
      <c r="C15" s="21">
        <v>1</v>
      </c>
      <c r="D15" s="21">
        <v>1</v>
      </c>
      <c r="E15" s="21"/>
      <c r="F15" s="22">
        <v>1</v>
      </c>
      <c r="J15" s="23">
        <f t="shared" si="0"/>
        <v>3.05532617671346E-3</v>
      </c>
      <c r="K15">
        <f>69+3+2</f>
        <v>74</v>
      </c>
      <c r="L15" t="s">
        <v>27</v>
      </c>
    </row>
    <row r="16" spans="2:13" x14ac:dyDescent="0.3">
      <c r="B16" s="21" t="s">
        <v>28</v>
      </c>
      <c r="C16" s="21">
        <v>1</v>
      </c>
      <c r="D16" s="21">
        <v>1</v>
      </c>
      <c r="E16" s="21"/>
      <c r="F16" s="22">
        <v>1</v>
      </c>
      <c r="J16" s="23">
        <f t="shared" si="0"/>
        <v>7.8447563996696947E-4</v>
      </c>
      <c r="K16" s="79">
        <v>19</v>
      </c>
      <c r="L16" t="s">
        <v>29</v>
      </c>
    </row>
    <row r="17" spans="2:14" x14ac:dyDescent="0.3">
      <c r="B17" s="21" t="s">
        <v>30</v>
      </c>
      <c r="C17" s="21">
        <v>1</v>
      </c>
      <c r="D17" s="21">
        <v>1</v>
      </c>
      <c r="E17" s="21"/>
      <c r="F17" s="22">
        <v>1</v>
      </c>
    </row>
    <row r="18" spans="2:14" x14ac:dyDescent="0.3">
      <c r="B18" s="21" t="s">
        <v>31</v>
      </c>
      <c r="C18" s="21">
        <v>1</v>
      </c>
      <c r="D18" s="21">
        <v>1</v>
      </c>
      <c r="E18" s="21"/>
      <c r="F18" s="22">
        <v>1</v>
      </c>
      <c r="K18">
        <v>212</v>
      </c>
      <c r="L18">
        <v>74</v>
      </c>
      <c r="M18">
        <f>L18+K18</f>
        <v>286</v>
      </c>
      <c r="N18">
        <f>M18/K9</f>
        <v>1.1808422791081751E-2</v>
      </c>
    </row>
    <row r="19" spans="2:14" x14ac:dyDescent="0.3">
      <c r="B19" s="21" t="s">
        <v>32</v>
      </c>
      <c r="C19" s="21">
        <v>1</v>
      </c>
      <c r="D19" s="21">
        <v>1</v>
      </c>
      <c r="E19" s="21"/>
      <c r="F19" s="22">
        <v>1</v>
      </c>
    </row>
    <row r="20" spans="2:14" x14ac:dyDescent="0.3">
      <c r="B20" s="21" t="s">
        <v>33</v>
      </c>
      <c r="C20" s="21">
        <v>1</v>
      </c>
      <c r="D20" s="21">
        <v>1</v>
      </c>
      <c r="E20" s="21"/>
      <c r="F20" s="22">
        <v>0.75</v>
      </c>
    </row>
    <row r="21" spans="2:14" x14ac:dyDescent="0.3">
      <c r="B21" s="21" t="s">
        <v>34</v>
      </c>
      <c r="C21" s="21">
        <v>1</v>
      </c>
      <c r="D21" s="21">
        <v>1</v>
      </c>
      <c r="E21" s="21"/>
      <c r="F21" s="22">
        <v>0.5</v>
      </c>
      <c r="K21">
        <v>609</v>
      </c>
      <c r="L21" t="s">
        <v>35</v>
      </c>
    </row>
    <row r="22" spans="2:14" x14ac:dyDescent="0.3">
      <c r="B22" s="21" t="s">
        <v>36</v>
      </c>
      <c r="C22" s="21">
        <v>1</v>
      </c>
      <c r="D22" s="21">
        <v>1</v>
      </c>
      <c r="E22" s="21"/>
      <c r="F22" s="22">
        <v>0.25</v>
      </c>
      <c r="K22">
        <v>497</v>
      </c>
      <c r="L22" t="s">
        <v>37</v>
      </c>
    </row>
    <row r="23" spans="2:14" x14ac:dyDescent="0.3">
      <c r="B23" s="42" t="s">
        <v>38</v>
      </c>
      <c r="C23" s="42"/>
      <c r="D23" s="42"/>
      <c r="E23" s="42"/>
      <c r="F23" s="43">
        <v>1</v>
      </c>
      <c r="K23">
        <f>K21-K22</f>
        <v>112</v>
      </c>
      <c r="L23" t="s">
        <v>21</v>
      </c>
    </row>
    <row r="24" spans="2:14" x14ac:dyDescent="0.3">
      <c r="B24" s="21" t="s">
        <v>8</v>
      </c>
      <c r="C24" s="21">
        <v>1</v>
      </c>
      <c r="D24" s="21">
        <v>1</v>
      </c>
      <c r="E24" s="21"/>
      <c r="F24" s="22">
        <v>1</v>
      </c>
      <c r="K24">
        <f>K23/K21</f>
        <v>0.18390804597701149</v>
      </c>
    </row>
    <row r="25" spans="2:14" x14ac:dyDescent="0.3">
      <c r="B25" s="21" t="s">
        <v>12</v>
      </c>
      <c r="C25" s="21">
        <v>1</v>
      </c>
      <c r="D25" s="21">
        <v>1</v>
      </c>
      <c r="E25" s="21"/>
      <c r="F25" s="22">
        <v>1</v>
      </c>
    </row>
    <row r="26" spans="2:14" x14ac:dyDescent="0.3">
      <c r="B26" s="21" t="s">
        <v>15</v>
      </c>
      <c r="C26" s="21">
        <v>1</v>
      </c>
      <c r="D26" s="21">
        <v>1</v>
      </c>
      <c r="E26" s="21"/>
      <c r="F26" s="22">
        <v>1</v>
      </c>
    </row>
    <row r="27" spans="2:14" x14ac:dyDescent="0.3">
      <c r="B27" s="21" t="s">
        <v>39</v>
      </c>
      <c r="C27" s="21">
        <v>1</v>
      </c>
      <c r="D27" s="21">
        <v>1</v>
      </c>
      <c r="E27" s="21"/>
      <c r="F27" s="22">
        <v>1</v>
      </c>
    </row>
    <row r="28" spans="2:14" x14ac:dyDescent="0.3">
      <c r="B28" s="21" t="s">
        <v>22</v>
      </c>
      <c r="C28" s="21">
        <v>1</v>
      </c>
      <c r="D28" s="21">
        <v>1</v>
      </c>
      <c r="E28" s="21"/>
      <c r="F28" s="22">
        <v>1</v>
      </c>
    </row>
    <row r="29" spans="2:14" x14ac:dyDescent="0.3">
      <c r="B29" s="21" t="s">
        <v>40</v>
      </c>
      <c r="C29" s="21">
        <v>1</v>
      </c>
      <c r="D29" s="21">
        <v>1</v>
      </c>
      <c r="E29" s="21"/>
      <c r="F29" s="22">
        <v>1</v>
      </c>
    </row>
    <row r="30" spans="2:14" x14ac:dyDescent="0.3">
      <c r="B30" s="21" t="s">
        <v>41</v>
      </c>
      <c r="C30" s="21">
        <v>1</v>
      </c>
      <c r="D30" s="21">
        <v>1</v>
      </c>
      <c r="E30" s="21"/>
      <c r="F30" s="22">
        <v>1</v>
      </c>
    </row>
    <row r="31" spans="2:14" x14ac:dyDescent="0.3">
      <c r="B31" s="21" t="s">
        <v>42</v>
      </c>
      <c r="C31" s="21">
        <v>1</v>
      </c>
      <c r="D31" s="21">
        <v>1</v>
      </c>
      <c r="E31" s="21"/>
      <c r="F31" s="22">
        <v>1</v>
      </c>
    </row>
    <row r="32" spans="2:14" x14ac:dyDescent="0.3">
      <c r="B32" s="21" t="s">
        <v>43</v>
      </c>
      <c r="C32" s="21">
        <v>1</v>
      </c>
      <c r="D32" s="21">
        <v>1</v>
      </c>
      <c r="E32" s="21"/>
      <c r="F32" s="22">
        <v>1</v>
      </c>
    </row>
    <row r="33" spans="2:6" x14ac:dyDescent="0.3">
      <c r="B33" s="21" t="s">
        <v>44</v>
      </c>
      <c r="C33" s="21">
        <v>1</v>
      </c>
      <c r="D33" s="21">
        <v>1</v>
      </c>
      <c r="E33" s="21"/>
      <c r="F33" s="22">
        <v>1</v>
      </c>
    </row>
    <row r="34" spans="2:6" x14ac:dyDescent="0.3">
      <c r="B34" s="21" t="s">
        <v>45</v>
      </c>
      <c r="C34" s="21">
        <v>1</v>
      </c>
      <c r="D34" s="21">
        <v>1</v>
      </c>
      <c r="E34" s="21"/>
      <c r="F34" s="22">
        <v>1</v>
      </c>
    </row>
    <row r="35" spans="2:6" x14ac:dyDescent="0.3">
      <c r="B35" s="21" t="s">
        <v>46</v>
      </c>
      <c r="C35" s="21">
        <v>1</v>
      </c>
      <c r="D35" s="21">
        <v>1</v>
      </c>
      <c r="E35" s="21"/>
      <c r="F35" s="22">
        <v>1</v>
      </c>
    </row>
    <row r="36" spans="2:6" x14ac:dyDescent="0.3">
      <c r="B36" s="21" t="s">
        <v>47</v>
      </c>
      <c r="C36" s="21">
        <v>1</v>
      </c>
      <c r="D36" s="21">
        <v>1</v>
      </c>
      <c r="E36" s="21"/>
      <c r="F36" s="22">
        <v>1</v>
      </c>
    </row>
    <row r="37" spans="2:6" x14ac:dyDescent="0.3">
      <c r="B37" s="21" t="s">
        <v>48</v>
      </c>
      <c r="C37" s="21">
        <v>1</v>
      </c>
      <c r="D37" s="21">
        <v>1</v>
      </c>
      <c r="E37" s="21"/>
      <c r="F37" s="22">
        <v>1</v>
      </c>
    </row>
    <row r="38" spans="2:6" x14ac:dyDescent="0.3">
      <c r="B38" s="21" t="s">
        <v>49</v>
      </c>
      <c r="C38" s="21">
        <v>1</v>
      </c>
      <c r="D38" s="21">
        <v>1</v>
      </c>
      <c r="E38" s="21"/>
      <c r="F38" s="22">
        <v>1</v>
      </c>
    </row>
    <row r="39" spans="2:6" x14ac:dyDescent="0.3">
      <c r="B39" s="42" t="s">
        <v>50</v>
      </c>
      <c r="C39" s="42"/>
      <c r="D39" s="42"/>
      <c r="E39" s="42"/>
      <c r="F39" s="43">
        <v>1</v>
      </c>
    </row>
    <row r="40" spans="2:6" x14ac:dyDescent="0.3">
      <c r="B40" s="21" t="s">
        <v>6</v>
      </c>
      <c r="C40" s="21">
        <v>1</v>
      </c>
      <c r="D40" s="21">
        <v>1</v>
      </c>
      <c r="E40" s="21"/>
      <c r="F40" s="22">
        <v>1</v>
      </c>
    </row>
    <row r="41" spans="2:6" x14ac:dyDescent="0.3">
      <c r="B41" s="21" t="s">
        <v>51</v>
      </c>
      <c r="C41" s="21">
        <v>1</v>
      </c>
      <c r="D41" s="21">
        <v>1</v>
      </c>
      <c r="E41" s="21"/>
      <c r="F41" s="22">
        <v>1</v>
      </c>
    </row>
    <row r="42" spans="2:6" x14ac:dyDescent="0.3">
      <c r="B42" s="21" t="s">
        <v>52</v>
      </c>
      <c r="C42" s="21">
        <v>1</v>
      </c>
      <c r="D42" s="21">
        <v>1</v>
      </c>
      <c r="E42" s="21"/>
      <c r="F42" s="22">
        <v>1</v>
      </c>
    </row>
    <row r="43" spans="2:6" x14ac:dyDescent="0.3">
      <c r="B43" s="21" t="s">
        <v>53</v>
      </c>
      <c r="C43" s="21">
        <v>1</v>
      </c>
      <c r="D43" s="21">
        <v>1</v>
      </c>
      <c r="E43" s="21"/>
      <c r="F43" s="22">
        <v>1</v>
      </c>
    </row>
    <row r="44" spans="2:6" x14ac:dyDescent="0.3">
      <c r="B44" s="21" t="s">
        <v>54</v>
      </c>
      <c r="C44" s="21">
        <v>1</v>
      </c>
      <c r="D44" s="21">
        <v>1</v>
      </c>
      <c r="E44" s="21"/>
      <c r="F44" s="22">
        <v>1</v>
      </c>
    </row>
    <row r="45" spans="2:6" x14ac:dyDescent="0.3">
      <c r="B45" s="21" t="s">
        <v>55</v>
      </c>
      <c r="C45" s="21">
        <v>1</v>
      </c>
      <c r="D45" s="21">
        <v>1</v>
      </c>
      <c r="E45" s="21"/>
      <c r="F45" s="22">
        <v>1</v>
      </c>
    </row>
    <row r="46" spans="2:6" x14ac:dyDescent="0.3">
      <c r="B46" s="21" t="s">
        <v>56</v>
      </c>
      <c r="C46" s="21">
        <v>1</v>
      </c>
      <c r="D46" s="21">
        <v>1</v>
      </c>
      <c r="E46" s="21"/>
      <c r="F46" s="22">
        <v>1</v>
      </c>
    </row>
    <row r="47" spans="2:6" x14ac:dyDescent="0.3">
      <c r="B47" s="21" t="s">
        <v>57</v>
      </c>
      <c r="C47" s="21">
        <v>1</v>
      </c>
      <c r="D47" s="21">
        <v>1</v>
      </c>
      <c r="E47" s="21"/>
      <c r="F47" s="22">
        <v>1</v>
      </c>
    </row>
    <row r="48" spans="2:6" x14ac:dyDescent="0.3">
      <c r="B48" s="21" t="s">
        <v>58</v>
      </c>
      <c r="C48" s="21">
        <v>1</v>
      </c>
      <c r="D48" s="21">
        <v>1</v>
      </c>
      <c r="E48" s="21"/>
      <c r="F48" s="22">
        <v>1</v>
      </c>
    </row>
    <row r="49" spans="2:6" x14ac:dyDescent="0.3">
      <c r="B49" s="21" t="s">
        <v>59</v>
      </c>
      <c r="C49" s="21">
        <v>1</v>
      </c>
      <c r="D49" s="21">
        <v>1</v>
      </c>
      <c r="E49" s="21"/>
      <c r="F49" s="22">
        <v>1</v>
      </c>
    </row>
    <row r="50" spans="2:6" x14ac:dyDescent="0.3">
      <c r="B50" s="21" t="s">
        <v>60</v>
      </c>
      <c r="C50" s="21">
        <v>1</v>
      </c>
      <c r="D50" s="21">
        <v>1</v>
      </c>
      <c r="E50" s="21"/>
      <c r="F50" s="22">
        <v>1</v>
      </c>
    </row>
    <row r="51" spans="2:6" x14ac:dyDescent="0.3">
      <c r="B51" s="21" t="s">
        <v>61</v>
      </c>
      <c r="C51" s="21">
        <v>1</v>
      </c>
      <c r="D51" s="21">
        <v>1</v>
      </c>
      <c r="E51" s="21"/>
      <c r="F51" s="22">
        <v>1</v>
      </c>
    </row>
    <row r="52" spans="2:6" x14ac:dyDescent="0.3">
      <c r="B52" s="21" t="s">
        <v>62</v>
      </c>
      <c r="C52" s="21">
        <v>1</v>
      </c>
      <c r="D52" s="21">
        <v>1</v>
      </c>
      <c r="E52" s="21"/>
      <c r="F52" s="22">
        <v>1</v>
      </c>
    </row>
    <row r="53" spans="2:6" x14ac:dyDescent="0.3">
      <c r="B53" s="21" t="s">
        <v>63</v>
      </c>
      <c r="C53" s="21">
        <v>1</v>
      </c>
      <c r="D53" s="21">
        <v>1</v>
      </c>
      <c r="E53" s="21"/>
      <c r="F53" s="22">
        <v>1</v>
      </c>
    </row>
    <row r="54" spans="2:6" x14ac:dyDescent="0.3">
      <c r="B54" s="21" t="s">
        <v>64</v>
      </c>
      <c r="C54" s="21">
        <v>1</v>
      </c>
      <c r="D54" s="21">
        <v>1</v>
      </c>
      <c r="E54" s="21"/>
      <c r="F54" s="22">
        <v>1</v>
      </c>
    </row>
    <row r="55" spans="2:6" x14ac:dyDescent="0.3">
      <c r="B55" s="21" t="s">
        <v>65</v>
      </c>
      <c r="C55" s="21">
        <v>1</v>
      </c>
      <c r="D55" s="21">
        <v>1</v>
      </c>
      <c r="E55" s="21"/>
      <c r="F55" s="22">
        <v>1</v>
      </c>
    </row>
    <row r="56" spans="2:6" x14ac:dyDescent="0.3">
      <c r="B56" s="21" t="s">
        <v>66</v>
      </c>
      <c r="C56" s="21">
        <v>1</v>
      </c>
      <c r="D56" s="21">
        <v>1</v>
      </c>
      <c r="E56" s="21"/>
      <c r="F56" s="22">
        <v>1</v>
      </c>
    </row>
    <row r="57" spans="2:6" x14ac:dyDescent="0.3">
      <c r="B57" s="21" t="s">
        <v>67</v>
      </c>
      <c r="C57" s="21">
        <v>1</v>
      </c>
      <c r="D57" s="21">
        <v>1</v>
      </c>
      <c r="E57" s="21"/>
      <c r="F57" s="22">
        <v>1</v>
      </c>
    </row>
    <row r="58" spans="2:6" x14ac:dyDescent="0.3">
      <c r="B58" s="21" t="s">
        <v>68</v>
      </c>
      <c r="C58" s="21">
        <v>1</v>
      </c>
      <c r="D58" s="21">
        <v>1</v>
      </c>
      <c r="E58" s="21"/>
      <c r="F58" s="22">
        <v>1</v>
      </c>
    </row>
    <row r="59" spans="2:6" x14ac:dyDescent="0.3">
      <c r="B59" s="21" t="s">
        <v>69</v>
      </c>
      <c r="C59" s="21">
        <v>1</v>
      </c>
      <c r="D59" s="21">
        <v>1</v>
      </c>
      <c r="E59" s="21"/>
      <c r="F59" s="22">
        <v>1</v>
      </c>
    </row>
    <row r="60" spans="2:6" x14ac:dyDescent="0.3">
      <c r="B60" s="21" t="s">
        <v>70</v>
      </c>
      <c r="C60" s="21">
        <v>1</v>
      </c>
      <c r="D60" s="21">
        <v>1</v>
      </c>
      <c r="E60" s="21"/>
      <c r="F60" s="22">
        <v>1</v>
      </c>
    </row>
    <row r="61" spans="2:6" x14ac:dyDescent="0.3">
      <c r="B61" s="42" t="s">
        <v>71</v>
      </c>
      <c r="C61" s="42"/>
      <c r="D61" s="42"/>
      <c r="E61" s="42"/>
      <c r="F61" s="43">
        <v>1</v>
      </c>
    </row>
    <row r="62" spans="2:6" x14ac:dyDescent="0.3">
      <c r="B62" s="21" t="s">
        <v>8</v>
      </c>
      <c r="C62" s="21">
        <v>1</v>
      </c>
      <c r="D62" s="21">
        <v>1</v>
      </c>
      <c r="E62" s="21"/>
      <c r="F62" s="22">
        <v>1</v>
      </c>
    </row>
    <row r="63" spans="2:6" x14ac:dyDescent="0.3">
      <c r="B63" s="21" t="s">
        <v>72</v>
      </c>
      <c r="C63" s="21">
        <v>1</v>
      </c>
      <c r="D63" s="21">
        <v>1</v>
      </c>
      <c r="E63" s="21"/>
      <c r="F63" s="22">
        <v>1</v>
      </c>
    </row>
    <row r="64" spans="2:6" x14ac:dyDescent="0.3">
      <c r="B64" s="21" t="s">
        <v>73</v>
      </c>
      <c r="C64" s="21">
        <v>1</v>
      </c>
      <c r="D64" s="21">
        <v>1</v>
      </c>
      <c r="E64" s="21"/>
      <c r="F64" s="22">
        <v>1</v>
      </c>
    </row>
    <row r="65" spans="2:6" x14ac:dyDescent="0.3">
      <c r="B65" s="21" t="s">
        <v>74</v>
      </c>
      <c r="C65" s="21">
        <v>1</v>
      </c>
      <c r="D65" s="21">
        <v>1</v>
      </c>
      <c r="E65" s="21"/>
      <c r="F65" s="22">
        <v>1</v>
      </c>
    </row>
    <row r="66" spans="2:6" x14ac:dyDescent="0.3">
      <c r="B66" s="21" t="s">
        <v>75</v>
      </c>
      <c r="C66" s="21">
        <v>1</v>
      </c>
      <c r="D66" s="21">
        <v>1</v>
      </c>
      <c r="E66" s="21"/>
      <c r="F66" s="22">
        <v>1</v>
      </c>
    </row>
    <row r="67" spans="2:6" x14ac:dyDescent="0.3">
      <c r="B67" s="21" t="s">
        <v>76</v>
      </c>
      <c r="C67" s="21">
        <v>1</v>
      </c>
      <c r="D67" s="21">
        <v>1</v>
      </c>
      <c r="E67" s="21"/>
      <c r="F67" s="22">
        <v>1</v>
      </c>
    </row>
    <row r="68" spans="2:6" x14ac:dyDescent="0.3">
      <c r="B68" s="21" t="s">
        <v>77</v>
      </c>
      <c r="C68" s="21">
        <v>1</v>
      </c>
      <c r="D68" s="21">
        <v>1</v>
      </c>
      <c r="E68" s="21"/>
      <c r="F68" s="22">
        <v>1</v>
      </c>
    </row>
    <row r="69" spans="2:6" x14ac:dyDescent="0.3">
      <c r="B69" s="21" t="s">
        <v>78</v>
      </c>
      <c r="C69" s="21">
        <v>1</v>
      </c>
      <c r="D69" s="21">
        <v>1</v>
      </c>
      <c r="E69" s="21"/>
      <c r="F69" s="22">
        <v>1</v>
      </c>
    </row>
    <row r="70" spans="2:6" x14ac:dyDescent="0.3">
      <c r="B70" s="21" t="s">
        <v>79</v>
      </c>
      <c r="C70" s="21">
        <v>1</v>
      </c>
      <c r="D70" s="21">
        <v>1</v>
      </c>
      <c r="E70" s="21"/>
      <c r="F70" s="22">
        <v>1</v>
      </c>
    </row>
    <row r="71" spans="2:6" x14ac:dyDescent="0.3">
      <c r="B71" s="21" t="s">
        <v>80</v>
      </c>
      <c r="C71" s="21">
        <v>1</v>
      </c>
      <c r="D71" s="21">
        <v>1</v>
      </c>
      <c r="E71" s="21"/>
      <c r="F71" s="22">
        <v>1</v>
      </c>
    </row>
    <row r="72" spans="2:6" x14ac:dyDescent="0.3">
      <c r="B72" s="21" t="s">
        <v>81</v>
      </c>
      <c r="C72" s="21">
        <v>1</v>
      </c>
      <c r="D72" s="21">
        <v>1</v>
      </c>
      <c r="E72" s="21"/>
      <c r="F72" s="22">
        <v>1</v>
      </c>
    </row>
    <row r="73" spans="2:6" x14ac:dyDescent="0.3">
      <c r="B73" s="21" t="s">
        <v>82</v>
      </c>
      <c r="C73" s="21">
        <v>1</v>
      </c>
      <c r="D73" s="21">
        <v>1</v>
      </c>
      <c r="E73" s="21"/>
      <c r="F73" s="22">
        <v>1</v>
      </c>
    </row>
    <row r="74" spans="2:6" x14ac:dyDescent="0.3">
      <c r="B74" s="21" t="s">
        <v>83</v>
      </c>
      <c r="C74" s="21">
        <v>1</v>
      </c>
      <c r="D74" s="21">
        <v>1</v>
      </c>
      <c r="E74" s="21"/>
      <c r="F74" s="22">
        <v>1</v>
      </c>
    </row>
    <row r="75" spans="2:6" x14ac:dyDescent="0.3">
      <c r="B75" s="21" t="s">
        <v>84</v>
      </c>
      <c r="C75" s="21">
        <v>1</v>
      </c>
      <c r="D75" s="21">
        <v>1</v>
      </c>
      <c r="E75" s="21"/>
      <c r="F75" s="22">
        <v>1</v>
      </c>
    </row>
    <row r="76" spans="2:6" x14ac:dyDescent="0.3">
      <c r="B76" s="21" t="s">
        <v>85</v>
      </c>
      <c r="C76" s="21">
        <v>1</v>
      </c>
      <c r="D76" s="21">
        <v>1</v>
      </c>
      <c r="E76" s="21"/>
      <c r="F76" s="22">
        <v>1</v>
      </c>
    </row>
    <row r="77" spans="2:6" x14ac:dyDescent="0.3">
      <c r="B77" s="21" t="s">
        <v>86</v>
      </c>
      <c r="C77" s="21">
        <v>1</v>
      </c>
      <c r="D77" s="21">
        <v>1</v>
      </c>
      <c r="E77" s="21"/>
      <c r="F77" s="22">
        <v>1</v>
      </c>
    </row>
    <row r="78" spans="2:6" x14ac:dyDescent="0.3">
      <c r="B78" s="21" t="s">
        <v>87</v>
      </c>
      <c r="C78" s="21">
        <v>1</v>
      </c>
      <c r="D78" s="21">
        <v>1</v>
      </c>
      <c r="E78" s="21"/>
      <c r="F78" s="22">
        <v>1</v>
      </c>
    </row>
    <row r="79" spans="2:6" x14ac:dyDescent="0.3">
      <c r="B79" s="21" t="s">
        <v>88</v>
      </c>
      <c r="C79" s="21">
        <v>1</v>
      </c>
      <c r="D79" s="21">
        <v>1</v>
      </c>
      <c r="E79" s="21"/>
      <c r="F79" s="22">
        <v>1</v>
      </c>
    </row>
    <row r="80" spans="2:6" x14ac:dyDescent="0.3">
      <c r="B80" s="21" t="s">
        <v>89</v>
      </c>
      <c r="C80" s="21">
        <v>1</v>
      </c>
      <c r="D80" s="21">
        <v>1</v>
      </c>
      <c r="E80" s="21"/>
      <c r="F80" s="22">
        <v>1</v>
      </c>
    </row>
    <row r="81" spans="2:6" x14ac:dyDescent="0.3">
      <c r="B81" s="21" t="s">
        <v>90</v>
      </c>
      <c r="C81" s="21">
        <v>1</v>
      </c>
      <c r="D81" s="21">
        <v>1</v>
      </c>
      <c r="E81" s="21"/>
      <c r="F81" s="22">
        <v>1</v>
      </c>
    </row>
    <row r="82" spans="2:6" x14ac:dyDescent="0.3">
      <c r="B82" s="21" t="s">
        <v>91</v>
      </c>
      <c r="C82" s="21">
        <v>1</v>
      </c>
      <c r="D82" s="21">
        <v>1</v>
      </c>
      <c r="E82" s="21"/>
      <c r="F82" s="22">
        <v>1</v>
      </c>
    </row>
    <row r="83" spans="2:6" x14ac:dyDescent="0.3">
      <c r="B83" s="21" t="s">
        <v>92</v>
      </c>
      <c r="C83" s="21">
        <v>1</v>
      </c>
      <c r="D83" s="21">
        <v>1</v>
      </c>
      <c r="E83" s="21"/>
      <c r="F83" s="22">
        <v>1</v>
      </c>
    </row>
    <row r="84" spans="2:6" x14ac:dyDescent="0.3">
      <c r="B84" s="21" t="s">
        <v>93</v>
      </c>
      <c r="C84" s="21">
        <v>1</v>
      </c>
      <c r="D84" s="21">
        <v>1</v>
      </c>
      <c r="E84" s="21"/>
      <c r="F84" s="22">
        <v>1</v>
      </c>
    </row>
    <row r="85" spans="2:6" x14ac:dyDescent="0.3">
      <c r="B85" s="42" t="s">
        <v>94</v>
      </c>
      <c r="C85" s="42"/>
      <c r="D85" s="42"/>
      <c r="E85" s="42"/>
      <c r="F85" s="43">
        <v>1</v>
      </c>
    </row>
    <row r="86" spans="2:6" x14ac:dyDescent="0.3">
      <c r="B86" s="21" t="s">
        <v>8</v>
      </c>
      <c r="C86" s="21">
        <v>1</v>
      </c>
      <c r="D86" s="21">
        <v>1</v>
      </c>
      <c r="E86" s="21"/>
      <c r="F86" s="22">
        <v>1</v>
      </c>
    </row>
    <row r="87" spans="2:6" x14ac:dyDescent="0.3">
      <c r="B87" s="21" t="s">
        <v>95</v>
      </c>
      <c r="C87" s="21">
        <v>1</v>
      </c>
      <c r="D87" s="21">
        <v>1</v>
      </c>
      <c r="E87" s="21"/>
      <c r="F87" s="22">
        <v>1</v>
      </c>
    </row>
    <row r="88" spans="2:6" x14ac:dyDescent="0.3">
      <c r="B88" s="21" t="s">
        <v>96</v>
      </c>
      <c r="C88" s="21">
        <v>1</v>
      </c>
      <c r="D88" s="21">
        <v>1</v>
      </c>
      <c r="E88" s="21"/>
      <c r="F88" s="22">
        <v>1</v>
      </c>
    </row>
    <row r="89" spans="2:6" x14ac:dyDescent="0.3">
      <c r="B89" s="21" t="s">
        <v>97</v>
      </c>
      <c r="C89" s="21">
        <v>1</v>
      </c>
      <c r="D89" s="21">
        <v>1</v>
      </c>
      <c r="E89" s="21"/>
      <c r="F89" s="22">
        <v>1</v>
      </c>
    </row>
    <row r="90" spans="2:6" x14ac:dyDescent="0.3">
      <c r="B90" s="21" t="s">
        <v>98</v>
      </c>
      <c r="C90" s="21">
        <v>1</v>
      </c>
      <c r="D90" s="21">
        <v>1</v>
      </c>
      <c r="E90" s="21"/>
      <c r="F90" s="22">
        <v>1</v>
      </c>
    </row>
    <row r="91" spans="2:6" x14ac:dyDescent="0.3">
      <c r="B91" s="21" t="s">
        <v>99</v>
      </c>
      <c r="C91" s="21">
        <v>1</v>
      </c>
      <c r="D91" s="21">
        <v>1</v>
      </c>
      <c r="E91" s="21"/>
      <c r="F91" s="22">
        <v>1</v>
      </c>
    </row>
    <row r="92" spans="2:6" x14ac:dyDescent="0.3">
      <c r="B92" s="42" t="s">
        <v>100</v>
      </c>
      <c r="C92" s="42"/>
      <c r="D92" s="42"/>
      <c r="E92" s="42"/>
      <c r="F92" s="43">
        <v>1</v>
      </c>
    </row>
    <row r="93" spans="2:6" x14ac:dyDescent="0.3">
      <c r="B93" s="21" t="s">
        <v>8</v>
      </c>
      <c r="C93" s="21">
        <v>1</v>
      </c>
      <c r="D93" s="21">
        <v>1</v>
      </c>
      <c r="E93" s="21"/>
      <c r="F93" s="22">
        <v>1</v>
      </c>
    </row>
    <row r="94" spans="2:6" x14ac:dyDescent="0.3">
      <c r="B94" s="21" t="s">
        <v>101</v>
      </c>
      <c r="C94" s="21">
        <v>1</v>
      </c>
      <c r="D94" s="21">
        <v>1</v>
      </c>
      <c r="E94" s="21"/>
      <c r="F94" s="22">
        <v>1</v>
      </c>
    </row>
    <row r="95" spans="2:6" x14ac:dyDescent="0.3">
      <c r="B95" s="21" t="s">
        <v>102</v>
      </c>
      <c r="C95" s="21">
        <v>1</v>
      </c>
      <c r="D95" s="21">
        <v>1</v>
      </c>
      <c r="E95" s="21"/>
      <c r="F95" s="22">
        <v>1</v>
      </c>
    </row>
    <row r="96" spans="2:6" x14ac:dyDescent="0.3">
      <c r="B96" s="21" t="s">
        <v>103</v>
      </c>
      <c r="C96" s="21">
        <v>1</v>
      </c>
      <c r="D96" s="21">
        <v>1</v>
      </c>
      <c r="E96" s="21"/>
      <c r="F96" s="22">
        <v>1</v>
      </c>
    </row>
    <row r="97" spans="2:6" x14ac:dyDescent="0.3">
      <c r="B97" s="21" t="s">
        <v>104</v>
      </c>
      <c r="C97" s="21">
        <v>1</v>
      </c>
      <c r="D97" s="21">
        <v>1</v>
      </c>
      <c r="E97" s="21"/>
      <c r="F97" s="22">
        <v>1</v>
      </c>
    </row>
    <row r="98" spans="2:6" x14ac:dyDescent="0.3">
      <c r="B98" s="21" t="s">
        <v>105</v>
      </c>
      <c r="C98" s="21">
        <v>1</v>
      </c>
      <c r="D98" s="21">
        <v>1</v>
      </c>
      <c r="E98" s="21"/>
      <c r="F98" s="22">
        <v>1</v>
      </c>
    </row>
    <row r="99" spans="2:6" x14ac:dyDescent="0.3">
      <c r="B99" s="21" t="s">
        <v>106</v>
      </c>
      <c r="C99" s="21">
        <v>1</v>
      </c>
      <c r="D99" s="21">
        <v>1</v>
      </c>
      <c r="E99" s="21"/>
      <c r="F99" s="22">
        <v>1</v>
      </c>
    </row>
    <row r="100" spans="2:6" x14ac:dyDescent="0.3">
      <c r="B100" s="21" t="s">
        <v>107</v>
      </c>
      <c r="C100" s="21">
        <v>1</v>
      </c>
      <c r="D100" s="21">
        <v>1</v>
      </c>
      <c r="E100" s="21"/>
      <c r="F100" s="22">
        <v>1</v>
      </c>
    </row>
    <row r="101" spans="2:6" x14ac:dyDescent="0.3">
      <c r="B101" s="21" t="s">
        <v>108</v>
      </c>
      <c r="C101" s="21">
        <v>1</v>
      </c>
      <c r="D101" s="21">
        <v>1</v>
      </c>
      <c r="E101" s="21"/>
      <c r="F101" s="22">
        <v>1</v>
      </c>
    </row>
    <row r="102" spans="2:6" x14ac:dyDescent="0.3">
      <c r="B102" s="21" t="s">
        <v>109</v>
      </c>
      <c r="C102" s="21">
        <v>1</v>
      </c>
      <c r="D102" s="21">
        <v>1</v>
      </c>
      <c r="E102" s="21"/>
      <c r="F102" s="22">
        <v>1</v>
      </c>
    </row>
    <row r="103" spans="2:6" x14ac:dyDescent="0.3">
      <c r="B103" s="21" t="s">
        <v>110</v>
      </c>
      <c r="C103" s="21">
        <v>1</v>
      </c>
      <c r="D103" s="21">
        <v>1</v>
      </c>
      <c r="E103" s="21"/>
      <c r="F103" s="22">
        <v>1</v>
      </c>
    </row>
    <row r="104" spans="2:6" x14ac:dyDescent="0.3">
      <c r="B104" s="21" t="s">
        <v>111</v>
      </c>
      <c r="C104" s="21">
        <v>1</v>
      </c>
      <c r="D104" s="21">
        <v>1</v>
      </c>
      <c r="E104" s="21"/>
      <c r="F104" s="22">
        <v>1</v>
      </c>
    </row>
    <row r="105" spans="2:6" x14ac:dyDescent="0.3">
      <c r="B105" s="42" t="s">
        <v>112</v>
      </c>
      <c r="C105" s="42"/>
      <c r="D105" s="42"/>
      <c r="E105" s="42"/>
      <c r="F105" s="43">
        <v>1</v>
      </c>
    </row>
    <row r="106" spans="2:6" x14ac:dyDescent="0.3">
      <c r="B106" s="21" t="s">
        <v>6</v>
      </c>
      <c r="C106" s="21">
        <v>1</v>
      </c>
      <c r="D106" s="21">
        <v>1</v>
      </c>
      <c r="E106" s="21"/>
      <c r="F106" s="22">
        <v>1</v>
      </c>
    </row>
    <row r="107" spans="2:6" x14ac:dyDescent="0.3">
      <c r="B107" s="21" t="s">
        <v>113</v>
      </c>
      <c r="C107" s="21">
        <v>1</v>
      </c>
      <c r="D107" s="21">
        <v>1</v>
      </c>
      <c r="E107" s="21"/>
      <c r="F107" s="22">
        <v>1</v>
      </c>
    </row>
    <row r="108" spans="2:6" x14ac:dyDescent="0.3">
      <c r="B108" s="21" t="s">
        <v>114</v>
      </c>
      <c r="C108" s="21">
        <v>1</v>
      </c>
      <c r="D108" s="21">
        <v>1</v>
      </c>
      <c r="E108" s="21"/>
      <c r="F108" s="22">
        <v>1</v>
      </c>
    </row>
    <row r="109" spans="2:6" x14ac:dyDescent="0.3">
      <c r="B109" s="21" t="s">
        <v>115</v>
      </c>
      <c r="C109" s="21">
        <v>1</v>
      </c>
      <c r="D109" s="21">
        <v>1</v>
      </c>
      <c r="E109" s="21"/>
      <c r="F109" s="22">
        <v>1</v>
      </c>
    </row>
    <row r="110" spans="2:6" x14ac:dyDescent="0.3">
      <c r="B110" s="21" t="s">
        <v>116</v>
      </c>
      <c r="C110" s="21">
        <v>1</v>
      </c>
      <c r="D110" s="21">
        <v>1</v>
      </c>
      <c r="E110" s="21"/>
      <c r="F110" s="22">
        <v>1</v>
      </c>
    </row>
    <row r="111" spans="2:6" x14ac:dyDescent="0.3">
      <c r="B111" s="21" t="s">
        <v>117</v>
      </c>
      <c r="C111" s="21">
        <v>1</v>
      </c>
      <c r="D111" s="21">
        <v>1</v>
      </c>
      <c r="E111" s="21"/>
      <c r="F111" s="22">
        <v>1</v>
      </c>
    </row>
    <row r="112" spans="2:6" x14ac:dyDescent="0.3">
      <c r="B112" s="21" t="s">
        <v>118</v>
      </c>
      <c r="C112" s="21">
        <v>1</v>
      </c>
      <c r="D112" s="21">
        <v>1</v>
      </c>
      <c r="E112" s="21"/>
      <c r="F112" s="22">
        <v>1</v>
      </c>
    </row>
    <row r="113" spans="2:6" x14ac:dyDescent="0.3">
      <c r="B113" s="21" t="s">
        <v>119</v>
      </c>
      <c r="C113" s="21">
        <v>1</v>
      </c>
      <c r="D113" s="21">
        <v>1</v>
      </c>
      <c r="E113" s="21"/>
      <c r="F113" s="22">
        <v>1</v>
      </c>
    </row>
    <row r="114" spans="2:6" x14ac:dyDescent="0.3">
      <c r="B114" s="21" t="s">
        <v>120</v>
      </c>
      <c r="C114" s="21">
        <v>1</v>
      </c>
      <c r="D114" s="21">
        <v>1</v>
      </c>
      <c r="E114" s="21"/>
      <c r="F114" s="22">
        <v>1</v>
      </c>
    </row>
    <row r="115" spans="2:6" x14ac:dyDescent="0.3">
      <c r="B115" s="21" t="s">
        <v>121</v>
      </c>
      <c r="C115" s="21">
        <v>1</v>
      </c>
      <c r="D115" s="21">
        <v>1</v>
      </c>
      <c r="E115" s="21"/>
      <c r="F115" s="22">
        <v>1</v>
      </c>
    </row>
    <row r="116" spans="2:6" x14ac:dyDescent="0.3">
      <c r="B116" s="21" t="s">
        <v>122</v>
      </c>
      <c r="C116" s="21">
        <v>1</v>
      </c>
      <c r="D116" s="21">
        <v>1</v>
      </c>
      <c r="E116" s="21"/>
      <c r="F116" s="22">
        <v>1</v>
      </c>
    </row>
    <row r="117" spans="2:6" x14ac:dyDescent="0.3">
      <c r="B117" s="21" t="s">
        <v>123</v>
      </c>
      <c r="C117" s="21">
        <v>1</v>
      </c>
      <c r="D117" s="21">
        <v>1</v>
      </c>
      <c r="E117" s="21"/>
      <c r="F117" s="22">
        <v>1</v>
      </c>
    </row>
    <row r="118" spans="2:6" x14ac:dyDescent="0.3">
      <c r="B118" s="21" t="s">
        <v>124</v>
      </c>
      <c r="C118" s="21">
        <v>1</v>
      </c>
      <c r="D118" s="21">
        <v>1</v>
      </c>
      <c r="E118" s="21"/>
      <c r="F118" s="22">
        <v>1</v>
      </c>
    </row>
    <row r="119" spans="2:6" x14ac:dyDescent="0.3">
      <c r="B119" s="21" t="s">
        <v>125</v>
      </c>
      <c r="C119" s="21">
        <v>1</v>
      </c>
      <c r="D119" s="21">
        <v>1</v>
      </c>
      <c r="E119" s="21"/>
      <c r="F119" s="22">
        <v>1</v>
      </c>
    </row>
    <row r="120" spans="2:6" x14ac:dyDescent="0.3">
      <c r="B120" s="42" t="s">
        <v>126</v>
      </c>
      <c r="C120" s="42"/>
      <c r="D120" s="42"/>
      <c r="E120" s="42"/>
      <c r="F120" s="43">
        <v>1</v>
      </c>
    </row>
    <row r="121" spans="2:6" x14ac:dyDescent="0.3">
      <c r="B121" s="21" t="s">
        <v>127</v>
      </c>
      <c r="C121" s="21">
        <v>1</v>
      </c>
      <c r="D121" s="21">
        <v>1</v>
      </c>
      <c r="E121" s="21"/>
      <c r="F121" s="22">
        <v>1</v>
      </c>
    </row>
    <row r="122" spans="2:6" x14ac:dyDescent="0.3">
      <c r="B122" s="21" t="s">
        <v>22</v>
      </c>
      <c r="C122" s="21"/>
      <c r="D122" s="21"/>
      <c r="E122" s="21"/>
      <c r="F122" s="22">
        <v>0</v>
      </c>
    </row>
    <row r="123" spans="2:6" x14ac:dyDescent="0.3">
      <c r="B123" s="21" t="s">
        <v>128</v>
      </c>
      <c r="C123" s="21"/>
      <c r="D123" s="21"/>
      <c r="E123" s="21"/>
      <c r="F123" s="22">
        <v>0</v>
      </c>
    </row>
    <row r="124" spans="2:6" x14ac:dyDescent="0.3">
      <c r="B124" s="21" t="s">
        <v>129</v>
      </c>
      <c r="C124" s="21"/>
      <c r="D124" s="21"/>
      <c r="E124" s="21"/>
      <c r="F124" s="22">
        <v>0</v>
      </c>
    </row>
    <row r="125" spans="2:6" x14ac:dyDescent="0.3">
      <c r="B125" s="21" t="s">
        <v>33</v>
      </c>
      <c r="C125" s="21"/>
      <c r="D125" s="21"/>
      <c r="E125" s="21"/>
      <c r="F125" s="22">
        <v>0</v>
      </c>
    </row>
    <row r="126" spans="2:6" x14ac:dyDescent="0.3">
      <c r="B126" s="21" t="s">
        <v>34</v>
      </c>
      <c r="C126" s="21"/>
      <c r="D126" s="21"/>
      <c r="E126" s="21"/>
      <c r="F126" s="22">
        <v>0</v>
      </c>
    </row>
    <row r="127" spans="2:6" x14ac:dyDescent="0.3">
      <c r="B127" s="21" t="s">
        <v>130</v>
      </c>
      <c r="C127" s="21"/>
      <c r="D127" s="21"/>
      <c r="E127" s="21"/>
      <c r="F127" s="22">
        <v>0</v>
      </c>
    </row>
    <row r="128" spans="2:6" x14ac:dyDescent="0.3">
      <c r="B128" s="21" t="s">
        <v>131</v>
      </c>
      <c r="C128" s="21"/>
      <c r="D128" s="21"/>
      <c r="E128" s="21"/>
      <c r="F128" s="22">
        <v>0</v>
      </c>
    </row>
    <row r="129" spans="2:6" x14ac:dyDescent="0.3">
      <c r="B129" s="21" t="s">
        <v>132</v>
      </c>
      <c r="C129" s="21"/>
      <c r="D129" s="21"/>
      <c r="E129" s="21"/>
      <c r="F129" s="22">
        <v>0</v>
      </c>
    </row>
    <row r="130" spans="2:6" x14ac:dyDescent="0.3">
      <c r="B130" s="21" t="s">
        <v>133</v>
      </c>
      <c r="C130" s="21"/>
      <c r="D130" s="21"/>
      <c r="E130" s="21"/>
      <c r="F130" s="22">
        <v>0</v>
      </c>
    </row>
  </sheetData>
  <dataValidations count="1">
    <dataValidation type="list" allowBlank="1" showInputMessage="1" showErrorMessage="1" sqref="F8:F130" xr:uid="{F20D8E6C-710F-4875-943D-3A7CE0AE709F}">
      <formula1>"0%,25%,50%,75%,100%"</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F3A2A-C128-4CBD-84D9-45D888C25755}">
  <sheetPr codeName="Sheet6"/>
  <dimension ref="A1:O292"/>
  <sheetViews>
    <sheetView topLeftCell="N33"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15.77734375" style="9" customWidth="1"/>
    <col min="15" max="16384" width="9.21875" style="9"/>
  </cols>
  <sheetData>
    <row r="1" spans="1:14" ht="15.6" x14ac:dyDescent="0.3">
      <c r="A1" s="9" t="s">
        <v>161</v>
      </c>
      <c r="E1" s="90" t="s">
        <v>273</v>
      </c>
      <c r="F1" s="90"/>
      <c r="G1" s="90"/>
      <c r="H1" s="90"/>
      <c r="I1" s="91"/>
      <c r="J1" s="91"/>
      <c r="K1" s="10"/>
      <c r="M1" s="11" t="s">
        <v>257</v>
      </c>
      <c r="N1" s="11"/>
    </row>
    <row r="2" spans="1:14" ht="45" x14ac:dyDescent="0.3">
      <c r="A2" s="9" t="s">
        <v>274</v>
      </c>
      <c r="E2" s="92" t="s">
        <v>166</v>
      </c>
      <c r="F2" s="92" t="s">
        <v>167</v>
      </c>
      <c r="G2" s="92" t="s">
        <v>168</v>
      </c>
      <c r="H2" s="92" t="s">
        <v>169</v>
      </c>
      <c r="I2" s="92" t="s">
        <v>170</v>
      </c>
      <c r="J2" s="92" t="s">
        <v>171</v>
      </c>
      <c r="K2" s="13"/>
      <c r="M2" s="92" t="s">
        <v>166</v>
      </c>
      <c r="N2" s="92" t="s">
        <v>172</v>
      </c>
    </row>
    <row r="3" spans="1:14" ht="15.6" x14ac:dyDescent="0.3">
      <c r="E3" s="73" t="s">
        <v>144</v>
      </c>
      <c r="F3" s="101">
        <f>SUMIFS(input_wholebuilding!C:C,input_wholebuilding!A:A,LADWP!E3,input_wholebuilding!B:B,$A$2)</f>
        <v>38888.150835488901</v>
      </c>
      <c r="G3" s="103">
        <f>SUMIFS(input_wholebuilding!D:D,input_wholebuilding!A:A,LADWP!E3,input_wholebuilding!B:B,$A$2)</f>
        <v>14.667964275582801</v>
      </c>
      <c r="H3" s="101">
        <f>SUMIFS(input_wholebuilding!E:E,input_wholebuilding!A:A,LADWP!E3,input_wholebuilding!B:B,$A$2)</f>
        <v>570.41000719842805</v>
      </c>
      <c r="I3" s="103">
        <f>SUMIFS(input_wholebuilding_gas!D:D,input_wholebuilding_gas!A:A,PGE!E3,input_wholebuilding_gas!B:B,$A$2)</f>
        <v>198.45235949194901</v>
      </c>
      <c r="J3" s="103">
        <f>SUMIFS(input_wholebuilding_gas!E:E,input_wholebuilding_gas!A:A,PGE!E3,input_wholebuilding_gas!B:B,$A$2)/1000000</f>
        <v>76.364379664151301</v>
      </c>
      <c r="K3" s="15"/>
      <c r="M3" s="14" t="s">
        <v>144</v>
      </c>
      <c r="N3" s="16">
        <f>SUMIFS(input_figure!D:D,input_figure!A:A,LADWP!M3,input_figure!B:B,$A$2)</f>
        <v>6.4041352340943394E-2</v>
      </c>
    </row>
    <row r="4" spans="1:14" ht="15.6" x14ac:dyDescent="0.3">
      <c r="E4" s="73" t="s">
        <v>142</v>
      </c>
      <c r="F4" s="101">
        <f>SUMIFS(input_wholebuilding!C:C,input_wholebuilding!A:A,LADWP!E4,input_wholebuilding!B:B,$A$2)</f>
        <v>22271.918898641401</v>
      </c>
      <c r="G4" s="103">
        <f>SUMIFS(input_wholebuilding!D:D,input_wholebuilding!A:A,LADWP!E4,input_wholebuilding!B:B,$A$2)</f>
        <v>35.118948884094202</v>
      </c>
      <c r="H4" s="101">
        <f>SUMIFS(input_wholebuilding!E:E,input_wholebuilding!A:A,LADWP!E4,input_wholebuilding!B:B,$A$2)</f>
        <v>782.16638135207904</v>
      </c>
      <c r="I4" s="103">
        <f>SUMIFS(input_wholebuilding_gas!D:D,input_wholebuilding_gas!A:A,PGE!E4,input_wholebuilding_gas!B:B,$A$2)</f>
        <v>33.212038797211797</v>
      </c>
      <c r="J4" s="103">
        <f>SUMIFS(input_wholebuilding_gas!E:E,input_wholebuilding_gas!A:A,PGE!E4,input_wholebuilding_gas!B:B,$A$2)/1000000</f>
        <v>7.3969583455003205</v>
      </c>
      <c r="K4" s="15"/>
      <c r="M4" s="14" t="s">
        <v>142</v>
      </c>
      <c r="N4" s="16">
        <f>SUMIFS(input_figure!D:D,input_figure!A:A,LADWP!M4,input_figure!B:B,$A$2)</f>
        <v>8.7815767930565294E-2</v>
      </c>
    </row>
    <row r="5" spans="1:14" ht="15.6" x14ac:dyDescent="0.3">
      <c r="E5" s="73" t="s">
        <v>143</v>
      </c>
      <c r="F5" s="101">
        <f>SUMIFS(input_wholebuilding!C:C,input_wholebuilding!A:A,LADWP!E5,input_wholebuilding!B:B,$A$2)</f>
        <v>40043.1923584248</v>
      </c>
      <c r="G5" s="103">
        <f>SUMIFS(input_wholebuilding!D:D,input_wholebuilding!A:A,LADWP!E5,input_wholebuilding!B:B,$A$2)</f>
        <v>9.6200841958580092</v>
      </c>
      <c r="H5" s="101">
        <f>SUMIFS(input_wholebuilding!E:E,input_wholebuilding!A:A,LADWP!E5,input_wholebuilding!B:B,$A$2)</f>
        <v>385.21888195898498</v>
      </c>
      <c r="I5" s="103">
        <f>SUMIFS(input_wholebuilding_gas!D:D,input_wholebuilding_gas!A:A,PGE!E5,input_wholebuilding_gas!B:B,$A$2)</f>
        <v>66.640898621079501</v>
      </c>
      <c r="J5" s="103">
        <f>SUMIFS(input_wholebuilding_gas!E:E,input_wholebuilding_gas!A:A,PGE!E5,input_wholebuilding_gas!B:B,$A$2)/1000000</f>
        <v>20.408057933343599</v>
      </c>
      <c r="K5" s="15"/>
      <c r="M5" s="14" t="s">
        <v>143</v>
      </c>
      <c r="N5" s="16">
        <f>SUMIFS(input_figure!D:D,input_figure!A:A,LADWP!M5,input_figure!B:B,$A$2)</f>
        <v>4.3249483418227798E-2</v>
      </c>
    </row>
    <row r="6" spans="1:14" ht="15.6" x14ac:dyDescent="0.3">
      <c r="E6" s="73" t="s">
        <v>139</v>
      </c>
      <c r="F6" s="101">
        <f>SUMIFS(input_wholebuilding!C:C,input_wholebuilding!A:A,LADWP!E6,input_wholebuilding!B:B,$A$2)</f>
        <v>34136.177823240498</v>
      </c>
      <c r="G6" s="103">
        <f>SUMIFS(input_wholebuilding!D:D,input_wholebuilding!A:A,LADWP!E6,input_wholebuilding!B:B,$A$2)</f>
        <v>9.9803480606920605</v>
      </c>
      <c r="H6" s="101">
        <f>SUMIFS(input_wholebuilding!E:E,input_wholebuilding!A:A,LADWP!E6,input_wholebuilding!B:B,$A$2)</f>
        <v>340.69093613761697</v>
      </c>
      <c r="I6" s="103">
        <f>SUMIFS(input_wholebuilding_gas!D:D,input_wholebuilding_gas!A:A,PGE!E6,input_wholebuilding_gas!B:B,$A$2)</f>
        <v>34.849369247880098</v>
      </c>
      <c r="J6" s="103">
        <f>SUMIFS(input_wholebuilding_gas!E:E,input_wholebuilding_gas!A:A,PGE!E6,input_wholebuilding_gas!B:B,$A$2)/1000000</f>
        <v>11.896242656734001</v>
      </c>
      <c r="K6" s="15"/>
      <c r="M6" s="14" t="s">
        <v>139</v>
      </c>
      <c r="N6" s="16">
        <f>SUMIFS(input_figure!D:D,input_figure!A:A,LADWP!M6,input_figure!B:B,$A$2)</f>
        <v>3.82502200263206E-2</v>
      </c>
    </row>
    <row r="7" spans="1:14" ht="15.6" x14ac:dyDescent="0.3">
      <c r="E7" s="73" t="s">
        <v>141</v>
      </c>
      <c r="F7" s="101">
        <f>SUMIFS(input_wholebuilding!C:C,input_wholebuilding!A:A,LADWP!E7,input_wholebuilding!B:B,$A$2)</f>
        <v>124486.95970836301</v>
      </c>
      <c r="G7" s="103">
        <f>SUMIFS(input_wholebuilding!D:D,input_wholebuilding!A:A,LADWP!E7,input_wholebuilding!B:B,$A$2)</f>
        <v>8.3873702553655001</v>
      </c>
      <c r="H7" s="101">
        <f>SUMIFS(input_wholebuilding!E:E,input_wholebuilding!A:A,LADWP!E7,input_wholebuilding!B:B,$A$2)</f>
        <v>1044.1182230387999</v>
      </c>
      <c r="I7" s="103">
        <f>SUMIFS(input_wholebuilding_gas!D:D,input_wholebuilding_gas!A:A,PGE!E7,input_wholebuilding_gas!B:B,$A$2)</f>
        <v>30.936488966348701</v>
      </c>
      <c r="J7" s="103">
        <f>SUMIFS(input_wholebuilding_gas!E:E,input_wholebuilding_gas!A:A,PGE!E7,input_wholebuilding_gas!B:B,$A$2)/1000000</f>
        <v>38.511894554720499</v>
      </c>
      <c r="K7" s="15"/>
      <c r="M7" s="14" t="s">
        <v>141</v>
      </c>
      <c r="N7" s="16">
        <f>SUMIFS(input_figure!D:D,input_figure!A:A,LADWP!M7,input_figure!B:B,$A$2)</f>
        <v>0.117225753691882</v>
      </c>
    </row>
    <row r="8" spans="1:14" ht="15.6" x14ac:dyDescent="0.3">
      <c r="E8" s="73" t="s">
        <v>146</v>
      </c>
      <c r="F8" s="101">
        <f>SUMIFS(input_wholebuilding!C:C,input_wholebuilding!A:A,LADWP!E8,input_wholebuilding!B:B,$A$2)</f>
        <v>203859.76979125201</v>
      </c>
      <c r="G8" s="103">
        <f>SUMIFS(input_wholebuilding!D:D,input_wholebuilding!A:A,LADWP!E8,input_wholebuilding!B:B,$A$2)</f>
        <v>10.7608229780342</v>
      </c>
      <c r="H8" s="101">
        <f>SUMIFS(input_wholebuilding!E:E,input_wholebuilding!A:A,LADWP!E8,input_wholebuilding!B:B,$A$2)</f>
        <v>2193.69889506646</v>
      </c>
      <c r="I8" s="103">
        <f>SUMIFS(input_wholebuilding_gas!D:D,input_wholebuilding_gas!A:A,PGE!E8,input_wholebuilding_gas!B:B,$A$2)</f>
        <v>14.8965927530323</v>
      </c>
      <c r="J8" s="103">
        <f>SUMIFS(input_wholebuilding_gas!E:E,input_wholebuilding_gas!A:A,PGE!E8,input_wholebuilding_gas!B:B,$A$2)/1000000</f>
        <v>30.368159693071998</v>
      </c>
      <c r="K8" s="15"/>
      <c r="M8" s="14" t="s">
        <v>146</v>
      </c>
      <c r="N8" s="16">
        <f>SUMIFS(input_figure!D:D,input_figure!A:A,LADWP!M8,input_figure!B:B,$A$2)</f>
        <v>0.24629203922787901</v>
      </c>
    </row>
    <row r="9" spans="1:14" ht="15.6" x14ac:dyDescent="0.3">
      <c r="E9" s="73" t="s">
        <v>147</v>
      </c>
      <c r="F9" s="101">
        <f>SUMIFS(input_wholebuilding!C:C,input_wholebuilding!A:A,LADWP!E9,input_wholebuilding!B:B,$A$2)</f>
        <v>53287.0208028774</v>
      </c>
      <c r="G9" s="103">
        <f>SUMIFS(input_wholebuilding!D:D,input_wholebuilding!A:A,LADWP!E9,input_wholebuilding!B:B,$A$2)</f>
        <v>9.8945030830615206</v>
      </c>
      <c r="H9" s="101">
        <f>SUMIFS(input_wholebuilding!E:E,input_wholebuilding!A:A,LADWP!E9,input_wholebuilding!B:B,$A$2)</f>
        <v>527.24859162123403</v>
      </c>
      <c r="I9" s="103">
        <f>SUMIFS(input_wholebuilding_gas!D:D,input_wholebuilding_gas!A:A,PGE!E9,input_wholebuilding_gas!B:B,$A$2)</f>
        <v>23.8498342290588</v>
      </c>
      <c r="J9" s="103">
        <f>SUMIFS(input_wholebuilding_gas!E:E,input_wholebuilding_gas!A:A,PGE!E9,input_wholebuilding_gas!B:B,$A$2)/1000000</f>
        <v>12.7088661270903</v>
      </c>
      <c r="K9" s="15"/>
      <c r="M9" s="14" t="s">
        <v>147</v>
      </c>
      <c r="N9" s="16">
        <f>SUMIFS(input_figure!D:D,input_figure!A:A,LADWP!M9,input_figure!B:B,$A$2)</f>
        <v>5.91955127034361E-2</v>
      </c>
    </row>
    <row r="10" spans="1:14" ht="15.6" x14ac:dyDescent="0.3">
      <c r="E10" s="73" t="s">
        <v>148</v>
      </c>
      <c r="F10" s="101">
        <f>SUMIFS(input_wholebuilding!C:C,input_wholebuilding!A:A,LADWP!E10,input_wholebuilding!B:B,$A$2)</f>
        <v>12628.607354994099</v>
      </c>
      <c r="G10" s="103">
        <f>SUMIFS(input_wholebuilding!D:D,input_wholebuilding!A:A,LADWP!E10,input_wholebuilding!B:B,$A$2)</f>
        <v>15.625505543907501</v>
      </c>
      <c r="H10" s="101">
        <f>SUMIFS(input_wholebuilding!E:E,input_wholebuilding!A:A,LADWP!E10,input_wholebuilding!B:B,$A$2)</f>
        <v>197.328374237291</v>
      </c>
      <c r="I10" s="103">
        <f>SUMIFS(input_wholebuilding_gas!D:D,input_wholebuilding_gas!A:A,PGE!E10,input_wholebuilding_gas!B:B,$A$2)</f>
        <v>0.5160153189201</v>
      </c>
      <c r="J10" s="103">
        <f>SUMIFS(input_wholebuilding_gas!E:E,input_wholebuilding_gas!A:A,PGE!E10,input_wholebuilding_gas!B:B,$A$2)/1000000</f>
        <v>6.4988631156021201E-2</v>
      </c>
      <c r="K10" s="15"/>
      <c r="M10" s="14" t="s">
        <v>148</v>
      </c>
      <c r="N10" s="16">
        <f>SUMIFS(input_figure!D:D,input_figure!A:A,LADWP!M10,input_figure!B:B,$A$2)</f>
        <v>2.2154548100345301E-2</v>
      </c>
    </row>
    <row r="11" spans="1:14" ht="15.6" x14ac:dyDescent="0.3">
      <c r="E11" s="73" t="s">
        <v>138</v>
      </c>
      <c r="F11" s="101">
        <f>SUMIFS(input_wholebuilding!C:C,input_wholebuilding!A:A,LADWP!E11,input_wholebuilding!B:B,$A$2)</f>
        <v>23625.739591687001</v>
      </c>
      <c r="G11" s="103">
        <f>SUMIFS(input_wholebuilding!D:D,input_wholebuilding!A:A,LADWP!E11,input_wholebuilding!B:B,$A$2)</f>
        <v>33.177863565249702</v>
      </c>
      <c r="H11" s="101">
        <f>SUMIFS(input_wholebuilding!E:E,input_wholebuilding!A:A,LADWP!E11,input_wholebuilding!B:B,$A$2)</f>
        <v>783.85156480110902</v>
      </c>
      <c r="I11" s="103">
        <f>SUMIFS(input_wholebuilding_gas!D:D,input_wholebuilding_gas!A:A,PGE!E11,input_wholebuilding_gas!B:B,$A$2)</f>
        <v>204.05635123366301</v>
      </c>
      <c r="J11" s="103">
        <f>SUMIFS(input_wholebuilding_gas!E:E,input_wholebuilding_gas!A:A,PGE!E11,input_wholebuilding_gas!B:B,$A$2)/1000000</f>
        <v>48.209822162763295</v>
      </c>
      <c r="K11" s="15"/>
      <c r="M11" s="14" t="s">
        <v>138</v>
      </c>
      <c r="N11" s="16">
        <f>SUMIFS(input_figure!D:D,input_figure!A:A,LADWP!M11,input_figure!B:B,$A$2)</f>
        <v>8.8004967674006895E-2</v>
      </c>
    </row>
    <row r="12" spans="1:14" ht="15.6" x14ac:dyDescent="0.3">
      <c r="E12" s="73" t="s">
        <v>140</v>
      </c>
      <c r="F12" s="101">
        <f>SUMIFS(input_wholebuilding!C:C,input_wholebuilding!A:A,LADWP!E12,input_wholebuilding!B:B,$A$2)</f>
        <v>104376.21613845399</v>
      </c>
      <c r="G12" s="103">
        <f>SUMIFS(input_wholebuilding!D:D,input_wholebuilding!A:A,LADWP!E12,input_wholebuilding!B:B,$A$2)</f>
        <v>10.1226305528154</v>
      </c>
      <c r="H12" s="101">
        <f>SUMIFS(input_wholebuilding!E:E,input_wholebuilding!A:A,LADWP!E12,input_wholebuilding!B:B,$A$2)</f>
        <v>1056.56187447038</v>
      </c>
      <c r="I12" s="103">
        <f>SUMIFS(input_wholebuilding_gas!D:D,input_wholebuilding_gas!A:A,PGE!E12,input_wholebuilding_gas!B:B,$A$2)</f>
        <v>4.4661846395677198</v>
      </c>
      <c r="J12" s="103">
        <f>SUMIFS(input_wholebuilding_gas!E:E,input_wholebuilding_gas!A:A,PGE!E12,input_wholebuilding_gas!B:B,$A$2)/1000000</f>
        <v>4.6616345325376507</v>
      </c>
      <c r="K12" s="15"/>
      <c r="M12" s="14" t="s">
        <v>140</v>
      </c>
      <c r="N12" s="16">
        <f>SUMIFS(input_figure!D:D,input_figure!A:A,LADWP!M12,input_figure!B:B,$A$2)</f>
        <v>0.118622833433964</v>
      </c>
    </row>
    <row r="13" spans="1:14" ht="15.6" x14ac:dyDescent="0.3">
      <c r="E13" s="73" t="s">
        <v>145</v>
      </c>
      <c r="F13" s="101">
        <f>SUMIFS(input_wholebuilding!C:C,input_wholebuilding!A:A,LADWP!E13,input_wholebuilding!B:B,$A$2)</f>
        <v>85909.748670778194</v>
      </c>
      <c r="G13" s="103">
        <f>SUMIFS(input_wholebuilding!D:D,input_wholebuilding!A:A,LADWP!E13,input_wholebuilding!B:B,$A$2)</f>
        <v>9.6310961372906494</v>
      </c>
      <c r="H13" s="101">
        <f>SUMIFS(input_wholebuilding!E:E,input_wholebuilding!A:A,LADWP!E13,input_wholebuilding!B:B,$A$2)</f>
        <v>827.40504857874305</v>
      </c>
      <c r="I13" s="103">
        <f>SUMIFS(input_wholebuilding_gas!D:D,input_wholebuilding_gas!A:A,PGE!E13,input_wholebuilding_gas!B:B,$A$2)</f>
        <v>8.9005516397368094</v>
      </c>
      <c r="J13" s="103">
        <f>SUMIFS(input_wholebuilding_gas!E:E,input_wholebuilding_gas!A:A,PGE!E13,input_wholebuilding_gas!B:B,$A$2)/1000000</f>
        <v>7.6464415440107203</v>
      </c>
      <c r="K13" s="15"/>
      <c r="M13" s="14" t="s">
        <v>145</v>
      </c>
      <c r="N13" s="16">
        <f>SUMIFS(input_figure!D:D,input_figure!A:A,LADWP!M13,input_figure!B:B,$A$2)</f>
        <v>9.2894825784979193E-2</v>
      </c>
    </row>
    <row r="14" spans="1:14" ht="15.6" x14ac:dyDescent="0.3">
      <c r="E14" s="73" t="s">
        <v>149</v>
      </c>
      <c r="F14" s="101">
        <f>SUMIFS(input_wholebuilding!C:C,input_wholebuilding!A:A,LADWP!E14,input_wholebuilding!B:B,$A$2)</f>
        <v>44290.384728444304</v>
      </c>
      <c r="G14" s="103">
        <f>SUMIFS(input_wholebuilding!D:D,input_wholebuilding!A:A,LADWP!E14,input_wholebuilding!B:B,$A$2)</f>
        <v>4.4750698407752596</v>
      </c>
      <c r="H14" s="101">
        <f>SUMIFS(input_wholebuilding!E:E,input_wholebuilding!A:A,LADWP!E14,input_wholebuilding!B:B,$A$2)</f>
        <v>198.20256493459399</v>
      </c>
      <c r="I14" s="103">
        <f>SUMIFS(input_wholebuilding_gas!D:D,input_wholebuilding_gas!A:A,PGE!E14,input_wholebuilding_gas!B:B,$A$2)</f>
        <v>2.3616309635105002</v>
      </c>
      <c r="J14" s="103">
        <f>SUMIFS(input_wholebuilding_gas!E:E,input_wholebuilding_gas!A:A,PGE!E14,input_wholebuilding_gas!B:B,$A$2)/1000000</f>
        <v>1.03351199956611</v>
      </c>
      <c r="K14" s="15"/>
      <c r="M14" s="14" t="s">
        <v>149</v>
      </c>
      <c r="N14" s="16">
        <f>SUMIFS(input_figure!D:D,input_figure!A:A,LADWP!M14,input_figure!B:B,$A$2)</f>
        <v>2.2252695667450799E-2</v>
      </c>
    </row>
    <row r="15" spans="1:14" ht="15.6" x14ac:dyDescent="0.3">
      <c r="E15" s="73" t="s">
        <v>179</v>
      </c>
      <c r="F15" s="102">
        <f>SUMIFS(input_wholebuilding!C:C,input_wholebuilding!A:A,SMUD!E15,input_wholebuilding!B:B,$A$2)</f>
        <v>787803.88670264499</v>
      </c>
      <c r="G15" s="104">
        <f>SUMIFS(input_wholebuilding!D:D,input_wholebuilding!A:A,SMUD!E15,input_wholebuilding!B:B,$A$2)</f>
        <v>11.305988068522501</v>
      </c>
      <c r="H15" s="102">
        <f>SUMIFS(input_wholebuilding!E:E,input_wholebuilding!A:A,SMUD!E15,input_wholebuilding!B:B,$A$2)</f>
        <v>8906.9013433957207</v>
      </c>
      <c r="I15" s="104">
        <f>SUMIFS(input_wholebuilding_gas!D:D,input_wholebuilding_gas!A:A,PGE!E15,input_wholebuilding_gas!B:B,$A$2)</f>
        <v>33.350419170200098</v>
      </c>
      <c r="J15" s="104">
        <f>SUM(J3:J14)</f>
        <v>259.27095784464575</v>
      </c>
      <c r="K15" s="17"/>
    </row>
    <row r="16" spans="1:14" ht="15.6" x14ac:dyDescent="0.3">
      <c r="E16" s="73" t="s">
        <v>180</v>
      </c>
      <c r="F16" s="102">
        <f>SUMIFS(input_wholebuilding!C:C,input_wholebuilding!A:A,SMUD!E16,input_wholebuilding!B:B,$A$2)</f>
        <v>257146.79059412901</v>
      </c>
      <c r="G16" s="104">
        <f>SUMIFS(input_wholebuilding!D:D,input_wholebuilding!A:A,SMUD!E16,input_wholebuilding!B:B,$A$2)</f>
        <v>10.5813005886678</v>
      </c>
      <c r="H16" s="102">
        <f>SUMIFS(input_wholebuilding!E:E,input_wholebuilding!A:A,SMUD!E16,input_wholebuilding!B:B,$A$2)</f>
        <v>2720.9474866876999</v>
      </c>
      <c r="I16" s="104">
        <f>SUMIFS(input_wholebuilding_gas!D:D,input_wholebuilding_gas!A:A,PGE!E16,input_wholebuilding_gas!B:B,$A$2)</f>
        <v>16.751920457818802</v>
      </c>
      <c r="J16" s="104">
        <f>J8+J9</f>
        <v>43.077025820162298</v>
      </c>
      <c r="K16" s="17"/>
    </row>
    <row r="17" spans="1:11" ht="15.6" x14ac:dyDescent="0.3">
      <c r="E17" s="73" t="s">
        <v>181</v>
      </c>
      <c r="F17" s="102">
        <f>SUMIFS(input_wholebuilding!C:C,input_wholebuilding!A:A,SMUD!E17,input_wholebuilding!B:B,$A$2)</f>
        <v>56918.992083438403</v>
      </c>
      <c r="G17" s="104">
        <f>SUMIFS(input_wholebuilding!D:D,input_wholebuilding!A:A,SMUD!E17,input_wholebuilding!B:B,$A$2)</f>
        <v>6.9490151651327698</v>
      </c>
      <c r="H17" s="102">
        <f>SUMIFS(input_wholebuilding!E:E,input_wholebuilding!A:A,SMUD!E17,input_wholebuilding!B:B,$A$2)</f>
        <v>395.530939171885</v>
      </c>
      <c r="I17" s="104">
        <f>SUMIFS(input_wholebuilding_gas!D:D,input_wholebuilding_gas!A:A,PGE!E17,input_wholebuilding_gas!B:B,$A$2)</f>
        <v>1.9491836281973201</v>
      </c>
      <c r="J17" s="104">
        <f>J14+J10</f>
        <v>1.0985006307221312</v>
      </c>
      <c r="K17" s="17"/>
    </row>
    <row r="18" spans="1:11" ht="15.6" x14ac:dyDescent="0.3">
      <c r="E18" s="74"/>
      <c r="F18" s="74"/>
      <c r="G18" s="74"/>
      <c r="H18" s="74"/>
      <c r="I18" s="74"/>
      <c r="J18" s="74"/>
    </row>
    <row r="19" spans="1:11" s="1" customFormat="1" ht="15" x14ac:dyDescent="0.25">
      <c r="E19" s="87" t="s">
        <v>275</v>
      </c>
      <c r="F19" s="88"/>
      <c r="G19" s="88"/>
      <c r="H19" s="88"/>
      <c r="I19" s="89"/>
      <c r="J19" s="72"/>
      <c r="K19" s="18"/>
    </row>
    <row r="20" spans="1:11" s="1" customFormat="1" ht="15" x14ac:dyDescent="0.2">
      <c r="C20" s="1" t="s">
        <v>183</v>
      </c>
      <c r="E20" s="25" t="s">
        <v>183</v>
      </c>
      <c r="F20" s="25" t="s">
        <v>184</v>
      </c>
      <c r="G20" s="25" t="s">
        <v>185</v>
      </c>
      <c r="H20" s="25" t="s">
        <v>186</v>
      </c>
      <c r="I20" s="25" t="s">
        <v>187</v>
      </c>
      <c r="J20" s="75"/>
      <c r="K20" s="3"/>
    </row>
    <row r="21" spans="1:11" s="1" customFormat="1" ht="15" x14ac:dyDescent="0.2">
      <c r="A21" s="1" t="s">
        <v>179</v>
      </c>
      <c r="C21" s="1" t="s">
        <v>188</v>
      </c>
      <c r="E21" s="39" t="s">
        <v>188</v>
      </c>
      <c r="F21" s="76">
        <f>SUMIFS(input_enduse!D:D,input_enduse!A:A,C21,input_enduse!B:B,$A$2,input_enduse!C:C,$A21)</f>
        <v>0.82620456108445794</v>
      </c>
      <c r="G21" s="76">
        <f>SUMIFS(input_enduse!E:E,input_enduse!A:A,C21,input_enduse!B:B,$A$2,input_enduse!C:C,$A21)</f>
        <v>0.241432628163357</v>
      </c>
      <c r="H21" s="76">
        <f>SUMIFS(input_enduse!F:F,input_enduse!A:A,C21,input_enduse!B:B,$A$2,input_enduse!C:C,$A21)</f>
        <v>0.75846892151519096</v>
      </c>
      <c r="I21" s="76">
        <f>SUMIFS(input_enduse!G:G,input_enduse!A:A,C21,input_enduse!B:B,$A$2,input_enduse!C:C,$A21)</f>
        <v>9.8450321451226498E-5</v>
      </c>
      <c r="J21" s="77"/>
      <c r="K21" s="19"/>
    </row>
    <row r="22" spans="1:11" s="1" customFormat="1" ht="15" x14ac:dyDescent="0.2">
      <c r="A22" s="1" t="s">
        <v>179</v>
      </c>
      <c r="C22" s="1" t="s">
        <v>189</v>
      </c>
      <c r="E22" s="39" t="s">
        <v>189</v>
      </c>
      <c r="F22" s="76">
        <f>SUMIFS(input_enduse!D:D,input_enduse!A:A,C22,input_enduse!B:B,$A$2,input_enduse!C:C,$A22)</f>
        <v>0.84113756142363205</v>
      </c>
      <c r="G22" s="76">
        <f>SUMIFS(input_enduse!E:E,input_enduse!A:A,C22,input_enduse!B:B,$A$2,input_enduse!C:C,$A22)</f>
        <v>0.99990329750048801</v>
      </c>
      <c r="H22" s="76">
        <f>SUMIFS(input_enduse!F:F,input_enduse!A:A,C22,input_enduse!B:B,$A$2,input_enduse!C:C,$A22)</f>
        <v>0</v>
      </c>
      <c r="I22" s="76">
        <f>SUMIFS(input_enduse!G:G,input_enduse!A:A,C22,input_enduse!B:B,$A$2,input_enduse!C:C,$A22)</f>
        <v>9.6702499512167303E-5</v>
      </c>
      <c r="J22" s="77"/>
      <c r="K22" s="19"/>
    </row>
    <row r="23" spans="1:11" s="1" customFormat="1" ht="15" x14ac:dyDescent="0.2">
      <c r="A23" s="1" t="s">
        <v>179</v>
      </c>
      <c r="C23" s="1" t="s">
        <v>190</v>
      </c>
      <c r="E23" s="39" t="s">
        <v>190</v>
      </c>
      <c r="F23" s="76">
        <f>SUMIFS(input_enduse!D:D,input_enduse!A:A,C23,input_enduse!B:B,$A$2,input_enduse!C:C,$A23)</f>
        <v>0.87705859183642099</v>
      </c>
      <c r="G23" s="76">
        <v>1</v>
      </c>
      <c r="H23" s="76">
        <v>0</v>
      </c>
      <c r="I23" s="76">
        <v>0</v>
      </c>
      <c r="J23" s="77"/>
      <c r="K23" s="19"/>
    </row>
    <row r="24" spans="1:11" s="1" customFormat="1" ht="15" x14ac:dyDescent="0.2">
      <c r="A24" s="1" t="s">
        <v>179</v>
      </c>
      <c r="C24" s="1" t="s">
        <v>191</v>
      </c>
      <c r="E24" s="39" t="s">
        <v>191</v>
      </c>
      <c r="F24" s="76">
        <f>SUMIFS(input_enduse!D:D,input_enduse!A:A,C24,input_enduse!B:B,$A$2,input_enduse!C:C,$A24)</f>
        <v>1.45529464481002E-2</v>
      </c>
      <c r="G24" s="76">
        <v>1</v>
      </c>
      <c r="H24" s="76">
        <v>0</v>
      </c>
      <c r="I24" s="76">
        <v>0</v>
      </c>
      <c r="J24" s="77"/>
      <c r="K24" s="19"/>
    </row>
    <row r="25" spans="1:11" s="1" customFormat="1" ht="15" x14ac:dyDescent="0.2">
      <c r="A25" s="1" t="s">
        <v>179</v>
      </c>
      <c r="C25" s="1" t="s">
        <v>192</v>
      </c>
      <c r="E25" s="39" t="s">
        <v>192</v>
      </c>
      <c r="F25" s="76">
        <f>SUMIFS(input_enduse!D:D,input_enduse!A:A,C25,input_enduse!B:B,$A$2,input_enduse!C:C,$A25)</f>
        <v>2.2399040423263699E-3</v>
      </c>
      <c r="G25" s="76">
        <v>1</v>
      </c>
      <c r="H25" s="76">
        <v>0</v>
      </c>
      <c r="I25" s="76">
        <v>0</v>
      </c>
      <c r="J25" s="77"/>
      <c r="K25" s="19"/>
    </row>
    <row r="26" spans="1:11" s="1" customFormat="1" ht="15" x14ac:dyDescent="0.2">
      <c r="A26" s="1" t="s">
        <v>179</v>
      </c>
      <c r="C26" s="1" t="s">
        <v>193</v>
      </c>
      <c r="E26" s="39" t="s">
        <v>194</v>
      </c>
      <c r="F26" s="76">
        <f>SUMIFS(input_enduse!D:D,input_enduse!A:A,C26,input_enduse!B:B,$A$2,input_enduse!C:C,$A26)</f>
        <v>3.8916556652675703E-2</v>
      </c>
      <c r="G26" s="76">
        <f>SUMIFS(input_enduse!E:E,input_enduse!A:A,C26,input_enduse!B:B,$A$2,input_enduse!C:C,$A26)</f>
        <v>0.28500420525286402</v>
      </c>
      <c r="H26" s="76">
        <f>SUMIFS(input_enduse!F:F,input_enduse!A:A,C26,input_enduse!B:B,$A$2,input_enduse!C:C,$A26)</f>
        <v>0.71495073272026699</v>
      </c>
      <c r="I26" s="76">
        <f>SUMIFS(input_enduse!G:G,input_enduse!A:A,C26,input_enduse!B:B,$A$2,input_enduse!C:C,$A26)</f>
        <v>4.5062026869014002E-5</v>
      </c>
      <c r="J26" s="77"/>
      <c r="K26" s="19"/>
    </row>
    <row r="27" spans="1:11" s="1" customFormat="1" ht="15" x14ac:dyDescent="0.2">
      <c r="A27" s="1" t="s">
        <v>179</v>
      </c>
      <c r="C27" s="1" t="s">
        <v>195</v>
      </c>
      <c r="E27" s="39" t="s">
        <v>195</v>
      </c>
      <c r="F27" s="76">
        <f>SUMIFS(input_enduse!D:D,input_enduse!A:A,C27,input_enduse!B:B,$A$2,input_enduse!C:C,$A27)</f>
        <v>0.95322127965484105</v>
      </c>
      <c r="G27" s="76">
        <f>SUMIFS(input_enduse!E:E,input_enduse!A:A,C27,input_enduse!B:B,$A$2,input_enduse!C:C,$A27)</f>
        <v>0.31281465675952203</v>
      </c>
      <c r="H27" s="76">
        <f>SUMIFS(input_enduse!F:F,input_enduse!A:A,C27,input_enduse!B:B,$A$2,input_enduse!C:C,$A27)</f>
        <v>0.68147556928488695</v>
      </c>
      <c r="I27" s="76">
        <f>SUMIFS(input_enduse!G:G,input_enduse!A:A,C27,input_enduse!B:B,$A$2,input_enduse!C:C,$A27)</f>
        <v>5.7097739555911596E-3</v>
      </c>
      <c r="J27" s="77"/>
      <c r="K27" s="19"/>
    </row>
    <row r="28" spans="1:11" s="1" customFormat="1" ht="15" x14ac:dyDescent="0.2">
      <c r="A28" s="1" t="s">
        <v>179</v>
      </c>
      <c r="E28" s="25" t="s">
        <v>183</v>
      </c>
      <c r="F28" s="25" t="s">
        <v>196</v>
      </c>
      <c r="G28" s="25" t="s">
        <v>185</v>
      </c>
      <c r="H28" s="25" t="s">
        <v>186</v>
      </c>
      <c r="I28" s="25" t="s">
        <v>187</v>
      </c>
      <c r="J28" s="75"/>
      <c r="K28" s="3"/>
    </row>
    <row r="29" spans="1:11" s="1" customFormat="1" ht="15" x14ac:dyDescent="0.2">
      <c r="A29" s="1" t="s">
        <v>179</v>
      </c>
      <c r="C29" s="1" t="s">
        <v>197</v>
      </c>
      <c r="E29" s="39" t="s">
        <v>197</v>
      </c>
      <c r="F29" s="76">
        <v>1</v>
      </c>
      <c r="G29" s="76">
        <v>1</v>
      </c>
      <c r="H29" s="76">
        <v>0</v>
      </c>
      <c r="I29" s="76">
        <v>0</v>
      </c>
      <c r="J29" s="77"/>
      <c r="K29" s="19"/>
    </row>
    <row r="30" spans="1:11" s="1" customFormat="1" ht="15" x14ac:dyDescent="0.2">
      <c r="A30" s="1" t="s">
        <v>179</v>
      </c>
      <c r="C30" s="1" t="s">
        <v>198</v>
      </c>
      <c r="E30" s="39" t="s">
        <v>198</v>
      </c>
      <c r="F30" s="76">
        <f>SUMIFS(input_enduse!D:D,input_enduse!A:A,C30,input_enduse!B:B,$A$2,input_enduse!C:C,$A30)</f>
        <v>0.917055236048823</v>
      </c>
      <c r="G30" s="76">
        <v>1</v>
      </c>
      <c r="H30" s="76">
        <v>0</v>
      </c>
      <c r="I30" s="76">
        <v>0</v>
      </c>
      <c r="J30" s="77"/>
      <c r="K30" s="19"/>
    </row>
    <row r="31" spans="1:11" s="1" customFormat="1" ht="15" x14ac:dyDescent="0.2">
      <c r="A31" s="1" t="s">
        <v>179</v>
      </c>
      <c r="C31" s="1" t="s">
        <v>199</v>
      </c>
      <c r="E31" s="39" t="s">
        <v>199</v>
      </c>
      <c r="F31" s="76">
        <f>SUMIFS(input_enduse!D:D,input_enduse!A:A,C31,input_enduse!B:B,$A$2,input_enduse!C:C,$A31)</f>
        <v>1</v>
      </c>
      <c r="G31" s="76">
        <v>1</v>
      </c>
      <c r="H31" s="76">
        <v>0</v>
      </c>
      <c r="I31" s="76">
        <v>0</v>
      </c>
      <c r="J31" s="77"/>
      <c r="K31" s="19"/>
    </row>
    <row r="32" spans="1:11" s="1" customFormat="1" ht="15" x14ac:dyDescent="0.2">
      <c r="A32" s="1" t="s">
        <v>179</v>
      </c>
      <c r="C32" s="1" t="s">
        <v>200</v>
      </c>
      <c r="E32" s="39" t="s">
        <v>201</v>
      </c>
      <c r="F32" s="76">
        <f>SUMIFS(input_enduse!D:D,input_enduse!A:A,C32,input_enduse!B:B,$A$2,input_enduse!C:C,$A32)</f>
        <v>0.99280140479740298</v>
      </c>
      <c r="G32" s="76">
        <f>SUMIFS(input_enduse!E:E,input_enduse!A:A,C32,input_enduse!B:B,$A$2,input_enduse!C:C,$A32)</f>
        <v>0.99605549938424998</v>
      </c>
      <c r="H32" s="76">
        <f>SUMIFS(input_enduse!F:F,input_enduse!A:A,C32,input_enduse!B:B,$A$2,input_enduse!C:C,$A32)</f>
        <v>3.9445006157503701E-3</v>
      </c>
      <c r="I32" s="76">
        <f>SUMIFS(input_enduse!G:G,input_enduse!A:A,C32,input_enduse!B:B,$A$2,input_enduse!C:C,$A32)</f>
        <v>0</v>
      </c>
      <c r="J32" s="77"/>
      <c r="K32" s="19"/>
    </row>
    <row r="33" spans="1:14" s="1" customFormat="1" ht="15" x14ac:dyDescent="0.2">
      <c r="A33" s="1" t="s">
        <v>179</v>
      </c>
      <c r="C33" s="1" t="s">
        <v>202</v>
      </c>
      <c r="E33" s="39" t="s">
        <v>203</v>
      </c>
      <c r="F33" s="76">
        <f>SUMIFS(input_enduse!D:D,input_enduse!A:A,C33,input_enduse!B:B,$A$2,input_enduse!C:C,$A33)</f>
        <v>0.26170765272038499</v>
      </c>
      <c r="G33" s="76">
        <v>1</v>
      </c>
      <c r="H33" s="76">
        <v>0</v>
      </c>
      <c r="I33" s="76">
        <v>0</v>
      </c>
      <c r="J33" s="77"/>
      <c r="K33" s="19"/>
      <c r="M33" s="2" t="s">
        <v>164</v>
      </c>
      <c r="N33" s="2"/>
    </row>
    <row r="34" spans="1:14" s="1" customFormat="1" ht="15" x14ac:dyDescent="0.2">
      <c r="A34" s="1" t="s">
        <v>179</v>
      </c>
      <c r="C34" s="1" t="s">
        <v>204</v>
      </c>
      <c r="E34" s="39" t="s">
        <v>205</v>
      </c>
      <c r="F34" s="76">
        <f>SUMIFS(input_enduse!D:D,input_enduse!A:A,C34,input_enduse!B:B,$A$2,input_enduse!C:C,$A34)</f>
        <v>0.98808791139819196</v>
      </c>
      <c r="G34" s="76">
        <v>1</v>
      </c>
      <c r="H34" s="76">
        <v>0</v>
      </c>
      <c r="I34" s="76">
        <v>0</v>
      </c>
      <c r="J34" s="77"/>
      <c r="K34" s="19"/>
      <c r="M34" s="92" t="s">
        <v>166</v>
      </c>
      <c r="N34" s="92" t="s">
        <v>172</v>
      </c>
    </row>
    <row r="35" spans="1:14" s="1" customFormat="1" ht="15" x14ac:dyDescent="0.2">
      <c r="A35" s="1" t="s">
        <v>179</v>
      </c>
      <c r="C35" s="1" t="s">
        <v>206</v>
      </c>
      <c r="E35" s="39" t="s">
        <v>207</v>
      </c>
      <c r="F35" s="76">
        <f>SUMIFS(input_enduse!D:D,input_enduse!A:A,C35,input_enduse!B:B,$A$2,input_enduse!C:C,$A35)</f>
        <v>0.88772210660862905</v>
      </c>
      <c r="G35" s="76">
        <v>1</v>
      </c>
      <c r="H35" s="76">
        <v>0</v>
      </c>
      <c r="I35" s="76">
        <v>0</v>
      </c>
      <c r="J35" s="77"/>
      <c r="K35" s="19"/>
      <c r="M35" s="6" t="s">
        <v>144</v>
      </c>
      <c r="N35" s="7">
        <f>SUMIFS(input_figure_gas!D:D,input_figure_gas!A:A,M35,input_figure_gas!B:B,$A$2)</f>
        <v>0.29453503122362301</v>
      </c>
    </row>
    <row r="36" spans="1:14" s="1" customFormat="1" ht="15" x14ac:dyDescent="0.2">
      <c r="A36" s="1" t="s">
        <v>179</v>
      </c>
      <c r="C36" s="1" t="s">
        <v>141</v>
      </c>
      <c r="E36" s="39" t="s">
        <v>208</v>
      </c>
      <c r="F36" s="76">
        <f>SUMIFS(input_enduse!D:D,input_enduse!A:A,C36,input_enduse!B:B,$A$2,input_enduse!C:C,$A36)</f>
        <v>0.99901059566921901</v>
      </c>
      <c r="G36" s="76">
        <v>1</v>
      </c>
      <c r="H36" s="76">
        <v>0</v>
      </c>
      <c r="I36" s="76">
        <v>0</v>
      </c>
      <c r="J36" s="77"/>
      <c r="K36" s="19"/>
      <c r="M36" s="6" t="s">
        <v>142</v>
      </c>
      <c r="N36" s="7">
        <f>SUMIFS(input_figure_gas!D:D,input_figure_gas!A:A,M36,input_figure_gas!B:B,$A$2)</f>
        <v>2.8529837691780899E-2</v>
      </c>
    </row>
    <row r="37" spans="1:14" s="1" customFormat="1" ht="15" x14ac:dyDescent="0.2">
      <c r="A37" s="1" t="s">
        <v>179</v>
      </c>
      <c r="C37" s="1" t="s">
        <v>209</v>
      </c>
      <c r="E37" s="39" t="s">
        <v>209</v>
      </c>
      <c r="F37" s="76">
        <f>SUMIFS(input_enduse!D:D,input_enduse!A:A,C37,input_enduse!B:B,$A$2,input_enduse!C:C,$A37)</f>
        <v>0.21125429977113899</v>
      </c>
      <c r="G37" s="76">
        <v>1</v>
      </c>
      <c r="H37" s="76">
        <v>0</v>
      </c>
      <c r="I37" s="76">
        <v>0</v>
      </c>
      <c r="J37" s="77"/>
      <c r="K37" s="19"/>
      <c r="M37" s="6" t="s">
        <v>143</v>
      </c>
      <c r="N37" s="7">
        <f>SUMIFS(input_figure_gas!D:D,input_figure_gas!A:A,M37,input_figure_gas!B:B,$A$2)</f>
        <v>7.8713243099028704E-2</v>
      </c>
    </row>
    <row r="38" spans="1:14" s="1" customFormat="1" ht="15" x14ac:dyDescent="0.2">
      <c r="A38" s="1" t="s">
        <v>179</v>
      </c>
      <c r="C38" s="1" t="s">
        <v>210</v>
      </c>
      <c r="E38" s="39" t="s">
        <v>210</v>
      </c>
      <c r="F38" s="76">
        <f>SUMIFS(input_enduse!D:D,input_enduse!A:A,C38,input_enduse!B:B,$A$2,input_enduse!C:C,$A38)</f>
        <v>0.24329207572672501</v>
      </c>
      <c r="G38" s="76">
        <v>1</v>
      </c>
      <c r="H38" s="76">
        <v>0</v>
      </c>
      <c r="I38" s="76">
        <v>0</v>
      </c>
      <c r="J38" s="77"/>
      <c r="K38" s="19"/>
      <c r="M38" s="6" t="s">
        <v>139</v>
      </c>
      <c r="N38" s="7">
        <f>SUMIFS(input_figure_gas!D:D,input_figure_gas!A:A,M38,input_figure_gas!B:B,$A$2)</f>
        <v>4.5883436986653203E-2</v>
      </c>
    </row>
    <row r="39" spans="1:14" s="1" customFormat="1" ht="15" x14ac:dyDescent="0.2">
      <c r="E39" s="78"/>
      <c r="F39" s="78"/>
      <c r="G39" s="78"/>
      <c r="H39" s="78"/>
      <c r="I39" s="78"/>
      <c r="J39" s="78"/>
      <c r="K39" s="8"/>
      <c r="M39" s="6" t="s">
        <v>141</v>
      </c>
      <c r="N39" s="7">
        <f>SUMIFS(input_figure_gas!D:D,input_figure_gas!A:A,M39,input_figure_gas!B:B,$A$2)</f>
        <v>0.148539176446429</v>
      </c>
    </row>
    <row r="40" spans="1:14" s="1" customFormat="1" ht="15" x14ac:dyDescent="0.25">
      <c r="E40" s="87" t="s">
        <v>276</v>
      </c>
      <c r="F40" s="88"/>
      <c r="G40" s="88"/>
      <c r="H40" s="88"/>
      <c r="I40" s="89"/>
      <c r="J40" s="72"/>
      <c r="K40" s="18"/>
      <c r="M40" s="6" t="s">
        <v>146</v>
      </c>
      <c r="N40" s="7">
        <f>SUMIFS(input_figure_gas!D:D,input_figure_gas!A:A,M40,input_figure_gas!B:B,$A$2)</f>
        <v>0.117129045017331</v>
      </c>
    </row>
    <row r="41" spans="1:14" s="1" customFormat="1" ht="15" x14ac:dyDescent="0.2">
      <c r="C41" s="1" t="s">
        <v>183</v>
      </c>
      <c r="E41" s="25" t="s">
        <v>183</v>
      </c>
      <c r="F41" s="25" t="s">
        <v>184</v>
      </c>
      <c r="G41" s="25" t="s">
        <v>185</v>
      </c>
      <c r="H41" s="25" t="s">
        <v>186</v>
      </c>
      <c r="I41" s="25" t="s">
        <v>187</v>
      </c>
      <c r="J41" s="75"/>
      <c r="K41" s="3"/>
      <c r="M41" s="6" t="s">
        <v>147</v>
      </c>
      <c r="N41" s="7">
        <f>SUMIFS(input_figure_gas!D:D,input_figure_gas!A:A,M41,input_figure_gas!B:B,$A$2)</f>
        <v>4.9017700373157197E-2</v>
      </c>
    </row>
    <row r="42" spans="1:14" s="1" customFormat="1" ht="15" x14ac:dyDescent="0.2">
      <c r="A42" s="1" t="s">
        <v>144</v>
      </c>
      <c r="C42" s="1" t="s">
        <v>188</v>
      </c>
      <c r="E42" s="39" t="s">
        <v>188</v>
      </c>
      <c r="F42" s="76">
        <f>SUMIFS(input_enduse!D:D,input_enduse!A:A,C42,input_enduse!B:B,$A$2,input_enduse!C:C,$A42)</f>
        <v>0.96726725710853501</v>
      </c>
      <c r="G42" s="76">
        <f>SUMIFS(input_enduse!E:E,input_enduse!A:A,C42,input_enduse!B:B,$A$2,input_enduse!C:C,$A42)</f>
        <v>3.5818048047855398E-2</v>
      </c>
      <c r="H42" s="76">
        <f>SUMIFS(input_enduse!F:F,input_enduse!A:A,C42,input_enduse!B:B,$A$2,input_enduse!C:C,$A42)</f>
        <v>0.96418195195214496</v>
      </c>
      <c r="I42" s="76">
        <f>SUMIFS(input_enduse!G:G,input_enduse!A:A,C42,input_enduse!B:B,$A$2,input_enduse!C:C,$A42)</f>
        <v>0</v>
      </c>
      <c r="J42" s="77"/>
      <c r="K42" s="19"/>
      <c r="M42" s="5" t="s">
        <v>148</v>
      </c>
      <c r="N42" s="7">
        <f>SUMIFS(input_figure_gas!D:D,input_figure_gas!A:A,M42,input_figure_gas!B:B,$A$2)</f>
        <v>2.5065912393844802E-4</v>
      </c>
    </row>
    <row r="43" spans="1:14" s="1" customFormat="1" ht="15" x14ac:dyDescent="0.2">
      <c r="A43" s="1" t="s">
        <v>144</v>
      </c>
      <c r="C43" s="1" t="s">
        <v>189</v>
      </c>
      <c r="E43" s="39" t="s">
        <v>189</v>
      </c>
      <c r="F43" s="76">
        <f>SUMIFS(input_enduse!D:D,input_enduse!A:A,C43,input_enduse!B:B,$A$2,input_enduse!C:C,$A43)</f>
        <v>0.97567639477615398</v>
      </c>
      <c r="G43" s="76">
        <f>SUMIFS(input_enduse!E:E,input_enduse!A:A,C43,input_enduse!B:B,$A$2,input_enduse!C:C,$A43)</f>
        <v>1</v>
      </c>
      <c r="H43" s="76">
        <f>SUMIFS(input_enduse!F:F,input_enduse!A:A,C43,input_enduse!B:B,$A$2,input_enduse!C:C,$A43)</f>
        <v>0</v>
      </c>
      <c r="I43" s="76">
        <f>SUMIFS(input_enduse!G:G,input_enduse!A:A,C43,input_enduse!B:B,$A$2,input_enduse!C:C,$A43)</f>
        <v>0</v>
      </c>
      <c r="J43" s="77"/>
      <c r="K43" s="19"/>
      <c r="M43" s="6" t="s">
        <v>138</v>
      </c>
      <c r="N43" s="7">
        <f>SUMIFS(input_figure_gas!D:D,input_figure_gas!A:A,M43,input_figure_gas!B:B,$A$2)</f>
        <v>0.185943780836612</v>
      </c>
    </row>
    <row r="44" spans="1:14" s="1" customFormat="1" ht="15" x14ac:dyDescent="0.2">
      <c r="A44" s="1" t="s">
        <v>144</v>
      </c>
      <c r="C44" s="1" t="s">
        <v>190</v>
      </c>
      <c r="E44" s="39" t="s">
        <v>190</v>
      </c>
      <c r="F44" s="76">
        <f>SUMIFS(input_enduse!D:D,input_enduse!A:A,C44,input_enduse!B:B,$A$2,input_enduse!C:C,$A44)</f>
        <v>0.97567639477615398</v>
      </c>
      <c r="G44" s="76">
        <v>1</v>
      </c>
      <c r="H44" s="76">
        <v>0</v>
      </c>
      <c r="I44" s="76">
        <v>0</v>
      </c>
      <c r="J44" s="77"/>
      <c r="K44" s="19"/>
      <c r="M44" s="6" t="s">
        <v>140</v>
      </c>
      <c r="N44" s="7">
        <f>SUMIFS(input_figure_gas!D:D,input_figure_gas!A:A,M44,input_figure_gas!B:B,$A$2)</f>
        <v>1.79797790361498E-2</v>
      </c>
    </row>
    <row r="45" spans="1:14" s="1" customFormat="1" ht="15" x14ac:dyDescent="0.2">
      <c r="A45" s="1" t="s">
        <v>144</v>
      </c>
      <c r="C45" s="1" t="s">
        <v>191</v>
      </c>
      <c r="E45" s="39" t="s">
        <v>191</v>
      </c>
      <c r="F45" s="76">
        <f>SUMIFS(input_enduse!D:D,input_enduse!A:A,C45,input_enduse!B:B,$A$2,input_enduse!C:C,$A45)</f>
        <v>0</v>
      </c>
      <c r="G45" s="76">
        <v>1</v>
      </c>
      <c r="H45" s="76">
        <v>0</v>
      </c>
      <c r="I45" s="76">
        <v>0</v>
      </c>
      <c r="J45" s="77"/>
      <c r="K45" s="19"/>
      <c r="M45" s="6" t="s">
        <v>145</v>
      </c>
      <c r="N45" s="7">
        <f>SUMIFS(input_figure_gas!D:D,input_figure_gas!A:A,M45,input_figure_gas!B:B,$A$2)</f>
        <v>2.9492086609223801E-2</v>
      </c>
    </row>
    <row r="46" spans="1:14" s="1" customFormat="1" ht="15" x14ac:dyDescent="0.2">
      <c r="A46" s="1" t="s">
        <v>144</v>
      </c>
      <c r="C46" s="1" t="s">
        <v>192</v>
      </c>
      <c r="E46" s="39" t="s">
        <v>192</v>
      </c>
      <c r="F46" s="76">
        <f>SUMIFS(input_enduse!D:D,input_enduse!A:A,C46,input_enduse!B:B,$A$2,input_enduse!C:C,$A46)</f>
        <v>0</v>
      </c>
      <c r="G46" s="76">
        <v>1</v>
      </c>
      <c r="H46" s="76">
        <v>0</v>
      </c>
      <c r="I46" s="76">
        <v>0</v>
      </c>
      <c r="J46" s="77"/>
      <c r="K46" s="19"/>
      <c r="M46" s="6" t="s">
        <v>149</v>
      </c>
      <c r="N46" s="7">
        <f>SUMIFS(input_figure_gas!D:D,input_figure_gas!A:A,M46,input_figure_gas!B:B,$A$2)</f>
        <v>3.9862235560736703E-3</v>
      </c>
    </row>
    <row r="47" spans="1:14" s="1" customFormat="1" ht="15" x14ac:dyDescent="0.2">
      <c r="A47" s="1" t="s">
        <v>144</v>
      </c>
      <c r="C47" s="1" t="s">
        <v>193</v>
      </c>
      <c r="E47" s="39" t="s">
        <v>194</v>
      </c>
      <c r="F47" s="76">
        <f>SUMIFS(input_enduse!D:D,input_enduse!A:A,C47,input_enduse!B:B,$A$2,input_enduse!C:C,$A47)</f>
        <v>3.7909486658219702E-3</v>
      </c>
      <c r="G47" s="76">
        <f>SUMIFS(input_enduse!E:E,input_enduse!A:A,C47,input_enduse!B:B,$A$2,input_enduse!C:C,$A47)</f>
        <v>0.21493802496785799</v>
      </c>
      <c r="H47" s="76">
        <f>SUMIFS(input_enduse!F:F,input_enduse!A:A,C47,input_enduse!B:B,$A$2,input_enduse!C:C,$A47)</f>
        <v>0.78506197503214203</v>
      </c>
      <c r="I47" s="76">
        <f>SUMIFS(input_enduse!G:G,input_enduse!A:A,C47,input_enduse!B:B,$A$2,input_enduse!C:C,$A47)</f>
        <v>0</v>
      </c>
      <c r="J47" s="77"/>
      <c r="K47" s="19"/>
    </row>
    <row r="48" spans="1:14" s="1" customFormat="1" ht="15" x14ac:dyDescent="0.2">
      <c r="A48" s="1" t="s">
        <v>144</v>
      </c>
      <c r="C48" s="1" t="s">
        <v>195</v>
      </c>
      <c r="E48" s="39" t="s">
        <v>195</v>
      </c>
      <c r="F48" s="76">
        <f>SUMIFS(input_enduse!D:D,input_enduse!A:A,C48,input_enduse!B:B,$A$2,input_enduse!C:C,$A48)</f>
        <v>1</v>
      </c>
      <c r="G48" s="76">
        <f>SUMIFS(input_enduse!E:E,input_enduse!A:A,C48,input_enduse!B:B,$A$2,input_enduse!C:C,$A48)</f>
        <v>3.48065503817735E-2</v>
      </c>
      <c r="H48" s="76">
        <f>SUMIFS(input_enduse!F:F,input_enduse!A:A,C48,input_enduse!B:B,$A$2,input_enduse!C:C,$A48)</f>
        <v>0.87616156899558795</v>
      </c>
      <c r="I48" s="76">
        <f>SUMIFS(input_enduse!G:G,input_enduse!A:A,C48,input_enduse!B:B,$A$2,input_enduse!C:C,$A48)</f>
        <v>8.9031880622638199E-2</v>
      </c>
      <c r="J48" s="77"/>
      <c r="K48" s="19"/>
    </row>
    <row r="49" spans="1:15" s="1" customFormat="1" ht="15" x14ac:dyDescent="0.2">
      <c r="A49" s="1" t="s">
        <v>144</v>
      </c>
      <c r="E49" s="25" t="s">
        <v>183</v>
      </c>
      <c r="F49" s="25" t="s">
        <v>196</v>
      </c>
      <c r="G49" s="25" t="s">
        <v>185</v>
      </c>
      <c r="H49" s="25" t="s">
        <v>186</v>
      </c>
      <c r="I49" s="25" t="s">
        <v>187</v>
      </c>
      <c r="J49" s="75"/>
      <c r="K49" s="3"/>
    </row>
    <row r="50" spans="1:15" s="1" customFormat="1" ht="15" x14ac:dyDescent="0.2">
      <c r="A50" s="1" t="s">
        <v>144</v>
      </c>
      <c r="C50" s="1" t="s">
        <v>197</v>
      </c>
      <c r="E50" s="39" t="s">
        <v>197</v>
      </c>
      <c r="F50" s="76">
        <v>1</v>
      </c>
      <c r="G50" s="76">
        <v>1</v>
      </c>
      <c r="H50" s="76">
        <v>0</v>
      </c>
      <c r="I50" s="76">
        <v>0</v>
      </c>
      <c r="J50" s="77"/>
      <c r="K50" s="19"/>
    </row>
    <row r="51" spans="1:15" s="1" customFormat="1" ht="15" x14ac:dyDescent="0.2">
      <c r="A51" s="1" t="s">
        <v>144</v>
      </c>
      <c r="C51" s="1" t="s">
        <v>198</v>
      </c>
      <c r="E51" s="39" t="s">
        <v>198</v>
      </c>
      <c r="F51" s="76">
        <f>SUMIFS(input_enduse!D:D,input_enduse!A:A,C51,input_enduse!B:B,$A$2,input_enduse!C:C,$A51)</f>
        <v>1</v>
      </c>
      <c r="G51" s="76">
        <v>1</v>
      </c>
      <c r="H51" s="76">
        <v>0</v>
      </c>
      <c r="I51" s="76">
        <v>0</v>
      </c>
      <c r="J51" s="77"/>
      <c r="K51" s="19"/>
    </row>
    <row r="52" spans="1:15" s="1" customFormat="1" ht="15" x14ac:dyDescent="0.2">
      <c r="A52" s="1" t="s">
        <v>144</v>
      </c>
      <c r="C52" s="1" t="s">
        <v>199</v>
      </c>
      <c r="E52" s="39" t="s">
        <v>199</v>
      </c>
      <c r="F52" s="76">
        <f>SUMIFS(input_enduse!D:D,input_enduse!A:A,C52,input_enduse!B:B,$A$2,input_enduse!C:C,$A52)</f>
        <v>1</v>
      </c>
      <c r="G52" s="76">
        <v>1</v>
      </c>
      <c r="H52" s="76">
        <v>0</v>
      </c>
      <c r="I52" s="76">
        <v>0</v>
      </c>
      <c r="J52" s="77"/>
      <c r="K52" s="19"/>
    </row>
    <row r="53" spans="1:15" s="1" customFormat="1" ht="15" x14ac:dyDescent="0.2">
      <c r="A53" s="1" t="s">
        <v>144</v>
      </c>
      <c r="C53" s="1" t="s">
        <v>200</v>
      </c>
      <c r="E53" s="39" t="s">
        <v>201</v>
      </c>
      <c r="F53" s="76">
        <f>SUMIFS(input_enduse!D:D,input_enduse!A:A,C53,input_enduse!B:B,$A$2,input_enduse!C:C,$A53)</f>
        <v>1</v>
      </c>
      <c r="G53" s="76">
        <f>SUMIFS(input_enduse!E:E,input_enduse!A:A,C53,input_enduse!B:B,$A$2,input_enduse!C:C,$A53)</f>
        <v>1</v>
      </c>
      <c r="H53" s="76">
        <f>SUMIFS(input_enduse!F:F,input_enduse!A:A,C53,input_enduse!B:B,$A$2,input_enduse!C:C,$A53)</f>
        <v>0</v>
      </c>
      <c r="I53" s="76">
        <f>SUMIFS(input_enduse!G:G,input_enduse!A:A,C53,input_enduse!B:B,$A$2,input_enduse!C:C,$A53)</f>
        <v>0</v>
      </c>
      <c r="J53" s="77"/>
      <c r="K53" s="19"/>
    </row>
    <row r="54" spans="1:15" s="1" customFormat="1" ht="15" x14ac:dyDescent="0.2">
      <c r="A54" s="1" t="s">
        <v>144</v>
      </c>
      <c r="C54" s="1" t="s">
        <v>202</v>
      </c>
      <c r="E54" s="39" t="s">
        <v>203</v>
      </c>
      <c r="F54" s="76">
        <f>SUMIFS(input_enduse!D:D,input_enduse!A:A,C54,input_enduse!B:B,$A$2,input_enduse!C:C,$A54)</f>
        <v>5.89526381807337E-2</v>
      </c>
      <c r="G54" s="76">
        <v>1</v>
      </c>
      <c r="H54" s="76">
        <v>0</v>
      </c>
      <c r="I54" s="76">
        <v>0</v>
      </c>
      <c r="J54" s="77"/>
      <c r="K54" s="19"/>
    </row>
    <row r="55" spans="1:15" s="1" customFormat="1" ht="15" x14ac:dyDescent="0.2">
      <c r="A55" s="1" t="s">
        <v>144</v>
      </c>
      <c r="C55" s="1" t="s">
        <v>204</v>
      </c>
      <c r="E55" s="39" t="s">
        <v>205</v>
      </c>
      <c r="F55" s="76">
        <f>SUMIFS(input_enduse!D:D,input_enduse!A:A,C55,input_enduse!B:B,$A$2,input_enduse!C:C,$A55)</f>
        <v>1</v>
      </c>
      <c r="G55" s="76">
        <v>1</v>
      </c>
      <c r="H55" s="76">
        <v>0</v>
      </c>
      <c r="I55" s="76">
        <v>0</v>
      </c>
      <c r="J55" s="77"/>
      <c r="K55" s="19"/>
    </row>
    <row r="56" spans="1:15" s="1" customFormat="1" ht="15" x14ac:dyDescent="0.2">
      <c r="A56" s="1" t="s">
        <v>144</v>
      </c>
      <c r="C56" s="1" t="s">
        <v>206</v>
      </c>
      <c r="E56" s="39" t="s">
        <v>207</v>
      </c>
      <c r="F56" s="76">
        <f>SUMIFS(input_enduse!D:D,input_enduse!A:A,C56,input_enduse!B:B,$A$2,input_enduse!C:C,$A56)</f>
        <v>1</v>
      </c>
      <c r="G56" s="76">
        <v>1</v>
      </c>
      <c r="H56" s="76">
        <v>0</v>
      </c>
      <c r="I56" s="76">
        <v>0</v>
      </c>
      <c r="J56" s="77"/>
      <c r="K56" s="19"/>
    </row>
    <row r="57" spans="1:15" s="1" customFormat="1" ht="15" x14ac:dyDescent="0.2">
      <c r="A57" s="1" t="s">
        <v>144</v>
      </c>
      <c r="C57" s="1" t="s">
        <v>141</v>
      </c>
      <c r="E57" s="39" t="s">
        <v>208</v>
      </c>
      <c r="F57" s="76">
        <f>SUMIFS(input_enduse!D:D,input_enduse!A:A,C57,input_enduse!B:B,$A$2,input_enduse!C:C,$A57)</f>
        <v>1</v>
      </c>
      <c r="G57" s="76">
        <v>1</v>
      </c>
      <c r="H57" s="76">
        <v>0</v>
      </c>
      <c r="I57" s="76">
        <v>0</v>
      </c>
      <c r="J57" s="77"/>
      <c r="K57" s="19"/>
    </row>
    <row r="58" spans="1:15" s="1" customFormat="1" ht="15" x14ac:dyDescent="0.2">
      <c r="A58" s="1" t="s">
        <v>144</v>
      </c>
      <c r="C58" s="1" t="s">
        <v>209</v>
      </c>
      <c r="E58" s="39" t="s">
        <v>209</v>
      </c>
      <c r="F58" s="76">
        <f>SUMIFS(input_enduse!D:D,input_enduse!A:A,C58,input_enduse!B:B,$A$2,input_enduse!C:C,$A58)</f>
        <v>0.51999573650092201</v>
      </c>
      <c r="G58" s="76">
        <v>1</v>
      </c>
      <c r="H58" s="76">
        <v>0</v>
      </c>
      <c r="I58" s="76">
        <v>0</v>
      </c>
      <c r="J58" s="77"/>
      <c r="K58" s="19"/>
      <c r="M58" s="95" t="str">
        <f>E40</f>
        <v>Table 10-3: College End-Use Penetration/Saturation and Fuel Share</v>
      </c>
      <c r="N58" s="96">
        <f>F45</f>
        <v>0</v>
      </c>
      <c r="O58" s="96">
        <f>F46</f>
        <v>0</v>
      </c>
    </row>
    <row r="59" spans="1:15" s="1" customFormat="1" ht="15" x14ac:dyDescent="0.2">
      <c r="A59" s="1" t="s">
        <v>144</v>
      </c>
      <c r="C59" s="1" t="s">
        <v>210</v>
      </c>
      <c r="E59" s="39" t="s">
        <v>210</v>
      </c>
      <c r="F59" s="76">
        <f>SUMIFS(input_enduse!D:D,input_enduse!A:A,C59,input_enduse!B:B,$A$2,input_enduse!C:C,$A59)</f>
        <v>3.7685580231099199E-2</v>
      </c>
      <c r="G59" s="76">
        <v>1</v>
      </c>
      <c r="H59" s="76">
        <v>0</v>
      </c>
      <c r="I59" s="76">
        <v>0</v>
      </c>
      <c r="J59" s="77"/>
      <c r="K59" s="19"/>
      <c r="M59" s="95" t="str">
        <f>E61</f>
        <v>Table 10-4: Food Stores End-Use Penetration/Saturation and Fuel Share</v>
      </c>
      <c r="N59" s="97">
        <f>F66</f>
        <v>4.0747679746070201E-2</v>
      </c>
      <c r="O59" s="96">
        <f>F67</f>
        <v>4.0694898022276403E-2</v>
      </c>
    </row>
    <row r="60" spans="1:15" s="1" customFormat="1" ht="15" x14ac:dyDescent="0.2">
      <c r="E60" s="78"/>
      <c r="F60" s="78"/>
      <c r="G60" s="78"/>
      <c r="H60" s="78"/>
      <c r="I60" s="78"/>
      <c r="J60" s="78"/>
      <c r="K60" s="8"/>
      <c r="M60" s="95" t="str">
        <f>E82</f>
        <v>Table 10-5: Health Care End-Use Penetration/Saturation and Fuel Share</v>
      </c>
      <c r="N60" s="96">
        <f>F87</f>
        <v>0</v>
      </c>
      <c r="O60" s="96">
        <f>F88</f>
        <v>0</v>
      </c>
    </row>
    <row r="61" spans="1:15" s="1" customFormat="1" ht="15" x14ac:dyDescent="0.25">
      <c r="E61" s="87" t="s">
        <v>277</v>
      </c>
      <c r="F61" s="88"/>
      <c r="G61" s="88"/>
      <c r="H61" s="88"/>
      <c r="I61" s="89"/>
      <c r="J61" s="72"/>
      <c r="K61" s="18"/>
      <c r="M61" s="95" t="str">
        <f>E103</f>
        <v>Table 10-6: Lodging End-Use Penetration/Saturation and Fuel Share</v>
      </c>
      <c r="N61" s="96">
        <f>F108</f>
        <v>0</v>
      </c>
      <c r="O61" s="96">
        <f>F109</f>
        <v>0</v>
      </c>
    </row>
    <row r="62" spans="1:15" s="1" customFormat="1" ht="15" x14ac:dyDescent="0.2">
      <c r="C62" s="1" t="s">
        <v>183</v>
      </c>
      <c r="E62" s="25" t="s">
        <v>183</v>
      </c>
      <c r="F62" s="25" t="s">
        <v>184</v>
      </c>
      <c r="G62" s="25" t="s">
        <v>185</v>
      </c>
      <c r="H62" s="25" t="s">
        <v>186</v>
      </c>
      <c r="I62" s="25" t="s">
        <v>187</v>
      </c>
      <c r="J62" s="75"/>
      <c r="K62" s="3"/>
      <c r="M62" s="95" t="str">
        <f>E124</f>
        <v>Table 10-7: Miscellaneous End-Use Penetration/Saturation and Fuel Share</v>
      </c>
      <c r="N62" s="96">
        <f>F129</f>
        <v>0</v>
      </c>
      <c r="O62" s="96">
        <f>F130</f>
        <v>0</v>
      </c>
    </row>
    <row r="63" spans="1:15" s="1" customFormat="1" ht="15" x14ac:dyDescent="0.2">
      <c r="A63" s="1" t="s">
        <v>142</v>
      </c>
      <c r="C63" s="1" t="s">
        <v>188</v>
      </c>
      <c r="E63" s="39" t="s">
        <v>188</v>
      </c>
      <c r="F63" s="76">
        <f>SUMIFS(input_enduse!D:D,input_enduse!A:A,C63,input_enduse!B:B,$A$2,input_enduse!C:C,$A63)</f>
        <v>0.83911283530606995</v>
      </c>
      <c r="G63" s="76">
        <f>SUMIFS(input_enduse!E:E,input_enduse!A:A,C63,input_enduse!B:B,$A$2,input_enduse!C:C,$A63)</f>
        <v>0.36415294057155101</v>
      </c>
      <c r="H63" s="76">
        <f>SUMIFS(input_enduse!F:F,input_enduse!A:A,C63,input_enduse!B:B,$A$2,input_enduse!C:C,$A63)</f>
        <v>0.63584705942844799</v>
      </c>
      <c r="I63" s="76">
        <f>SUMIFS(input_enduse!G:G,input_enduse!A:A,C63,input_enduse!B:B,$A$2,input_enduse!C:C,$A63)</f>
        <v>0</v>
      </c>
      <c r="J63" s="77"/>
      <c r="K63" s="19"/>
      <c r="M63" s="95" t="str">
        <f>E145</f>
        <v>Table 10-8: Large Office End-Use Penetration/Saturation and Fuel Share</v>
      </c>
      <c r="N63" s="96">
        <f>F150</f>
        <v>0</v>
      </c>
      <c r="O63" s="96">
        <f>F151</f>
        <v>0</v>
      </c>
    </row>
    <row r="64" spans="1:15" s="1" customFormat="1" ht="15" x14ac:dyDescent="0.2">
      <c r="A64" s="1" t="s">
        <v>142</v>
      </c>
      <c r="C64" s="1" t="s">
        <v>189</v>
      </c>
      <c r="E64" s="39" t="s">
        <v>189</v>
      </c>
      <c r="F64" s="76">
        <f>SUMIFS(input_enduse!D:D,input_enduse!A:A,C64,input_enduse!B:B,$A$2,input_enduse!C:C,$A64)</f>
        <v>0.87097912556574997</v>
      </c>
      <c r="G64" s="76">
        <f>SUMIFS(input_enduse!E:E,input_enduse!A:A,C64,input_enduse!B:B,$A$2,input_enduse!C:C,$A64)</f>
        <v>1</v>
      </c>
      <c r="H64" s="76">
        <f>SUMIFS(input_enduse!F:F,input_enduse!A:A,C64,input_enduse!B:B,$A$2,input_enduse!C:C,$A64)</f>
        <v>0</v>
      </c>
      <c r="I64" s="76">
        <f>SUMIFS(input_enduse!G:G,input_enduse!A:A,C64,input_enduse!B:B,$A$2,input_enduse!C:C,$A64)</f>
        <v>0</v>
      </c>
      <c r="J64" s="77"/>
      <c r="K64" s="19"/>
      <c r="M64" s="95" t="str">
        <f>E166</f>
        <v>Table 10-9: Small Office End-Use Penetration/Saturation and Fuel Share</v>
      </c>
      <c r="N64" s="96">
        <f>F171</f>
        <v>0</v>
      </c>
      <c r="O64" s="96">
        <f>F172</f>
        <v>0</v>
      </c>
    </row>
    <row r="65" spans="1:15" s="1" customFormat="1" ht="15" x14ac:dyDescent="0.2">
      <c r="A65" s="1" t="s">
        <v>142</v>
      </c>
      <c r="C65" s="1" t="s">
        <v>190</v>
      </c>
      <c r="E65" s="39" t="s">
        <v>190</v>
      </c>
      <c r="F65" s="76">
        <f>SUMIFS(input_enduse!D:D,input_enduse!A:A,C65,input_enduse!B:B,$A$2,input_enduse!C:C,$A65)</f>
        <v>0.88478857397892996</v>
      </c>
      <c r="G65" s="76">
        <v>1</v>
      </c>
      <c r="H65" s="76">
        <v>0</v>
      </c>
      <c r="I65" s="76">
        <v>0</v>
      </c>
      <c r="J65" s="77"/>
      <c r="K65" s="19"/>
      <c r="M65" s="95" t="str">
        <f>E187</f>
        <v>Table 10-10: Restaurant End-Use Penetration/Saturation and Fuel Share</v>
      </c>
      <c r="N65" s="96">
        <f>F192</f>
        <v>2.08553013726996E-2</v>
      </c>
      <c r="O65" s="96">
        <f>F193</f>
        <v>1.65726652293362E-2</v>
      </c>
    </row>
    <row r="66" spans="1:15" s="1" customFormat="1" ht="15" x14ac:dyDescent="0.2">
      <c r="A66" s="1" t="s">
        <v>142</v>
      </c>
      <c r="C66" s="1" t="s">
        <v>191</v>
      </c>
      <c r="E66" s="39" t="s">
        <v>191</v>
      </c>
      <c r="F66" s="76">
        <f>SUMIFS(input_enduse!D:D,input_enduse!A:A,C66,input_enduse!B:B,$A$2,input_enduse!C:C,$A66)</f>
        <v>4.0747679746070201E-2</v>
      </c>
      <c r="G66" s="76">
        <v>1</v>
      </c>
      <c r="H66" s="76">
        <v>0</v>
      </c>
      <c r="I66" s="76">
        <v>0</v>
      </c>
      <c r="J66" s="77"/>
      <c r="K66" s="19"/>
      <c r="M66" s="95" t="str">
        <f>E208</f>
        <v>Table 10-11: Retail End-Use Penetration/Saturation and Fuel Share</v>
      </c>
      <c r="N66" s="96">
        <f>F213</f>
        <v>0</v>
      </c>
      <c r="O66" s="96">
        <f>F214</f>
        <v>0</v>
      </c>
    </row>
    <row r="67" spans="1:15" s="1" customFormat="1" ht="15" x14ac:dyDescent="0.2">
      <c r="A67" s="1" t="s">
        <v>142</v>
      </c>
      <c r="C67" s="1" t="s">
        <v>192</v>
      </c>
      <c r="E67" s="39" t="s">
        <v>192</v>
      </c>
      <c r="F67" s="76">
        <f>SUMIFS(input_enduse!D:D,input_enduse!A:A,C67,input_enduse!B:B,$A$2,input_enduse!C:C,$A67)</f>
        <v>4.0694898022276403E-2</v>
      </c>
      <c r="G67" s="76">
        <v>1</v>
      </c>
      <c r="H67" s="76">
        <v>0</v>
      </c>
      <c r="I67" s="76">
        <v>0</v>
      </c>
      <c r="J67" s="77"/>
      <c r="K67" s="19"/>
      <c r="M67" s="95" t="str">
        <f>E229</f>
        <v>Table 10-12: School End-Use Penetration/Saturation and Fuel Share</v>
      </c>
      <c r="N67" s="96">
        <f>F234</f>
        <v>0</v>
      </c>
      <c r="O67" s="96">
        <f>F235</f>
        <v>0</v>
      </c>
    </row>
    <row r="68" spans="1:15" s="1" customFormat="1" ht="15" x14ac:dyDescent="0.2">
      <c r="A68" s="1" t="s">
        <v>142</v>
      </c>
      <c r="C68" s="1" t="s">
        <v>193</v>
      </c>
      <c r="E68" s="39" t="s">
        <v>194</v>
      </c>
      <c r="F68" s="76">
        <f>SUMIFS(input_enduse!D:D,input_enduse!A:A,C68,input_enduse!B:B,$A$2,input_enduse!C:C,$A68)</f>
        <v>3.70182400400118E-2</v>
      </c>
      <c r="G68" s="76">
        <f>SUMIFS(input_enduse!E:E,input_enduse!A:A,C68,input_enduse!B:B,$A$2,input_enduse!C:C,$A68)</f>
        <v>0.280735255506742</v>
      </c>
      <c r="H68" s="76">
        <f>SUMIFS(input_enduse!F:F,input_enduse!A:A,C68,input_enduse!B:B,$A$2,input_enduse!C:C,$A68)</f>
        <v>0.71761927847468499</v>
      </c>
      <c r="I68" s="76">
        <f>SUMIFS(input_enduse!G:G,input_enduse!A:A,C68,input_enduse!B:B,$A$2,input_enduse!C:C,$A68)</f>
        <v>1.6454660185737499E-3</v>
      </c>
      <c r="J68" s="77"/>
      <c r="K68" s="19"/>
      <c r="M68" s="95" t="str">
        <f>E250</f>
        <v>Table 10-13: Refrigerated Warehouse End-Use Penetration/Saturation and Fuel Share</v>
      </c>
      <c r="N68" s="96">
        <f>F255</f>
        <v>0.75365565075309005</v>
      </c>
      <c r="O68" s="96">
        <f>F256</f>
        <v>3.0165871507478698E-2</v>
      </c>
    </row>
    <row r="69" spans="1:15" s="1" customFormat="1" ht="15" x14ac:dyDescent="0.2">
      <c r="A69" s="1" t="s">
        <v>142</v>
      </c>
      <c r="C69" s="1" t="s">
        <v>195</v>
      </c>
      <c r="E69" s="39" t="s">
        <v>195</v>
      </c>
      <c r="F69" s="76">
        <f>SUMIFS(input_enduse!D:D,input_enduse!A:A,C69,input_enduse!B:B,$A$2,input_enduse!C:C,$A69)</f>
        <v>0.99877160283625999</v>
      </c>
      <c r="G69" s="76">
        <f>SUMIFS(input_enduse!E:E,input_enduse!A:A,C69,input_enduse!B:B,$A$2,input_enduse!C:C,$A69)</f>
        <v>0.32156150621111002</v>
      </c>
      <c r="H69" s="76">
        <f>SUMIFS(input_enduse!F:F,input_enduse!A:A,C69,input_enduse!B:B,$A$2,input_enduse!C:C,$A69)</f>
        <v>0.67402311222785005</v>
      </c>
      <c r="I69" s="76">
        <f>SUMIFS(input_enduse!G:G,input_enduse!A:A,C69,input_enduse!B:B,$A$2,input_enduse!C:C,$A69)</f>
        <v>4.4153815610401799E-3</v>
      </c>
      <c r="J69" s="77"/>
      <c r="K69" s="19"/>
      <c r="M69" s="95" t="str">
        <f>E271</f>
        <v>Table 10-14: Unrefrigerated Warehouse End-Use Penetration/Saturation and Fuel Share</v>
      </c>
      <c r="N69" s="96">
        <f>F276</f>
        <v>1.23502097793771E-2</v>
      </c>
      <c r="O69" s="96">
        <f>F277</f>
        <v>1.9362492047248401E-3</v>
      </c>
    </row>
    <row r="70" spans="1:15" s="1" customFormat="1" ht="15" x14ac:dyDescent="0.2">
      <c r="A70" s="1" t="s">
        <v>142</v>
      </c>
      <c r="E70" s="25" t="s">
        <v>183</v>
      </c>
      <c r="F70" s="25" t="s">
        <v>196</v>
      </c>
      <c r="G70" s="25" t="s">
        <v>185</v>
      </c>
      <c r="H70" s="25" t="s">
        <v>186</v>
      </c>
      <c r="I70" s="25" t="s">
        <v>187</v>
      </c>
      <c r="J70" s="75"/>
      <c r="K70" s="3"/>
    </row>
    <row r="71" spans="1:15" s="1" customFormat="1" ht="15" x14ac:dyDescent="0.2">
      <c r="A71" s="1" t="s">
        <v>142</v>
      </c>
      <c r="C71" s="1" t="s">
        <v>197</v>
      </c>
      <c r="E71" s="39" t="s">
        <v>197</v>
      </c>
      <c r="F71" s="76">
        <v>1</v>
      </c>
      <c r="G71" s="76">
        <v>1</v>
      </c>
      <c r="H71" s="76">
        <v>0</v>
      </c>
      <c r="I71" s="76">
        <v>0</v>
      </c>
      <c r="J71" s="77"/>
      <c r="K71" s="19"/>
    </row>
    <row r="72" spans="1:15" s="1" customFormat="1" ht="15" x14ac:dyDescent="0.2">
      <c r="A72" s="1" t="s">
        <v>142</v>
      </c>
      <c r="C72" s="1" t="s">
        <v>198</v>
      </c>
      <c r="E72" s="39" t="s">
        <v>198</v>
      </c>
      <c r="F72" s="76">
        <f>SUMIFS(input_enduse!D:D,input_enduse!A:A,C72,input_enduse!B:B,$A$2,input_enduse!C:C,$A72)</f>
        <v>0.98859782590399403</v>
      </c>
      <c r="G72" s="76">
        <v>1</v>
      </c>
      <c r="H72" s="76">
        <v>0</v>
      </c>
      <c r="I72" s="76">
        <v>0</v>
      </c>
      <c r="J72" s="77"/>
      <c r="K72" s="19"/>
    </row>
    <row r="73" spans="1:15" s="1" customFormat="1" ht="15" x14ac:dyDescent="0.2">
      <c r="A73" s="1" t="s">
        <v>142</v>
      </c>
      <c r="C73" s="1" t="s">
        <v>199</v>
      </c>
      <c r="E73" s="39" t="s">
        <v>199</v>
      </c>
      <c r="F73" s="76">
        <f>SUMIFS(input_enduse!D:D,input_enduse!A:A,C73,input_enduse!B:B,$A$2,input_enduse!C:C,$A73)</f>
        <v>1</v>
      </c>
      <c r="G73" s="76">
        <v>1</v>
      </c>
      <c r="H73" s="76">
        <v>0</v>
      </c>
      <c r="I73" s="76">
        <v>0</v>
      </c>
      <c r="J73" s="77"/>
      <c r="K73" s="19"/>
    </row>
    <row r="74" spans="1:15" s="1" customFormat="1" ht="15" x14ac:dyDescent="0.2">
      <c r="A74" s="1" t="s">
        <v>142</v>
      </c>
      <c r="C74" s="1" t="s">
        <v>200</v>
      </c>
      <c r="E74" s="39" t="s">
        <v>201</v>
      </c>
      <c r="F74" s="76">
        <f>SUMIFS(input_enduse!D:D,input_enduse!A:A,C74,input_enduse!B:B,$A$2,input_enduse!C:C,$A74)</f>
        <v>1</v>
      </c>
      <c r="G74" s="76">
        <f>SUMIFS(input_enduse!E:E,input_enduse!A:A,C74,input_enduse!B:B,$A$2,input_enduse!C:C,$A74)</f>
        <v>0.99998220976360597</v>
      </c>
      <c r="H74" s="76">
        <f>SUMIFS(input_enduse!F:F,input_enduse!A:A,C74,input_enduse!B:B,$A$2,input_enduse!C:C,$A74)</f>
        <v>1.7790236394456599E-5</v>
      </c>
      <c r="I74" s="76">
        <f>SUMIFS(input_enduse!G:G,input_enduse!A:A,C74,input_enduse!B:B,$A$2,input_enduse!C:C,$A74)</f>
        <v>0</v>
      </c>
      <c r="J74" s="77"/>
      <c r="K74" s="19"/>
    </row>
    <row r="75" spans="1:15" s="1" customFormat="1" ht="15" x14ac:dyDescent="0.2">
      <c r="A75" s="1" t="s">
        <v>142</v>
      </c>
      <c r="C75" s="1" t="s">
        <v>202</v>
      </c>
      <c r="E75" s="39" t="s">
        <v>203</v>
      </c>
      <c r="F75" s="76">
        <f>SUMIFS(input_enduse!D:D,input_enduse!A:A,C75,input_enduse!B:B,$A$2,input_enduse!C:C,$A75)</f>
        <v>0.82911305420651704</v>
      </c>
      <c r="G75" s="76">
        <v>1</v>
      </c>
      <c r="H75" s="76">
        <v>0</v>
      </c>
      <c r="I75" s="76">
        <v>0</v>
      </c>
      <c r="J75" s="77"/>
      <c r="K75" s="19"/>
    </row>
    <row r="76" spans="1:15" s="1" customFormat="1" ht="15" x14ac:dyDescent="0.2">
      <c r="A76" s="1" t="s">
        <v>142</v>
      </c>
      <c r="C76" s="1" t="s">
        <v>204</v>
      </c>
      <c r="E76" s="39" t="s">
        <v>205</v>
      </c>
      <c r="F76" s="76">
        <f>SUMIFS(input_enduse!D:D,input_enduse!A:A,C76,input_enduse!B:B,$A$2,input_enduse!C:C,$A76)</f>
        <v>1</v>
      </c>
      <c r="G76" s="76">
        <v>1</v>
      </c>
      <c r="H76" s="76">
        <v>0</v>
      </c>
      <c r="I76" s="76">
        <v>0</v>
      </c>
      <c r="J76" s="77"/>
      <c r="K76" s="19"/>
    </row>
    <row r="77" spans="1:15" s="1" customFormat="1" ht="15" x14ac:dyDescent="0.2">
      <c r="A77" s="1" t="s">
        <v>142</v>
      </c>
      <c r="C77" s="1" t="s">
        <v>206</v>
      </c>
      <c r="E77" s="39" t="s">
        <v>207</v>
      </c>
      <c r="F77" s="76">
        <f>SUMIFS(input_enduse!D:D,input_enduse!A:A,C77,input_enduse!B:B,$A$2,input_enduse!C:C,$A77)</f>
        <v>1</v>
      </c>
      <c r="G77" s="76">
        <v>1</v>
      </c>
      <c r="H77" s="76">
        <v>0</v>
      </c>
      <c r="I77" s="76">
        <v>0</v>
      </c>
      <c r="J77" s="77"/>
      <c r="K77" s="19"/>
    </row>
    <row r="78" spans="1:15" s="1" customFormat="1" ht="15" x14ac:dyDescent="0.2">
      <c r="A78" s="1" t="s">
        <v>142</v>
      </c>
      <c r="C78" s="1" t="s">
        <v>141</v>
      </c>
      <c r="E78" s="39" t="s">
        <v>208</v>
      </c>
      <c r="F78" s="76">
        <f>SUMIFS(input_enduse!D:D,input_enduse!A:A,C78,input_enduse!B:B,$A$2,input_enduse!C:C,$A78)</f>
        <v>1</v>
      </c>
      <c r="G78" s="76">
        <v>1</v>
      </c>
      <c r="H78" s="76">
        <v>0</v>
      </c>
      <c r="I78" s="76">
        <v>0</v>
      </c>
      <c r="J78" s="77"/>
      <c r="K78" s="19"/>
    </row>
    <row r="79" spans="1:15" s="1" customFormat="1" ht="15" x14ac:dyDescent="0.2">
      <c r="A79" s="1" t="s">
        <v>142</v>
      </c>
      <c r="C79" s="1" t="s">
        <v>209</v>
      </c>
      <c r="E79" s="39" t="s">
        <v>209</v>
      </c>
      <c r="F79" s="76">
        <f>SUMIFS(input_enduse!D:D,input_enduse!A:A,C79,input_enduse!B:B,$A$2,input_enduse!C:C,$A79)</f>
        <v>0.178145257036814</v>
      </c>
      <c r="G79" s="76">
        <v>1</v>
      </c>
      <c r="H79" s="76">
        <v>0</v>
      </c>
      <c r="I79" s="76">
        <v>0</v>
      </c>
      <c r="J79" s="77"/>
      <c r="K79" s="19"/>
    </row>
    <row r="80" spans="1:15" s="1" customFormat="1" ht="15" x14ac:dyDescent="0.2">
      <c r="A80" s="1" t="s">
        <v>142</v>
      </c>
      <c r="C80" s="1" t="s">
        <v>210</v>
      </c>
      <c r="E80" s="39" t="s">
        <v>210</v>
      </c>
      <c r="F80" s="76">
        <f>SUMIFS(input_enduse!D:D,input_enduse!A:A,C80,input_enduse!B:B,$A$2,input_enduse!C:C,$A80)</f>
        <v>0.142103646580308</v>
      </c>
      <c r="G80" s="76">
        <v>1</v>
      </c>
      <c r="H80" s="76">
        <v>0</v>
      </c>
      <c r="I80" s="76">
        <v>0</v>
      </c>
      <c r="J80" s="77"/>
      <c r="K80" s="19"/>
    </row>
    <row r="81" spans="1:11" s="1" customFormat="1" ht="15" x14ac:dyDescent="0.2">
      <c r="E81" s="78"/>
      <c r="F81" s="78"/>
      <c r="G81" s="78"/>
      <c r="H81" s="78"/>
      <c r="I81" s="78"/>
      <c r="J81" s="78"/>
      <c r="K81" s="8"/>
    </row>
    <row r="82" spans="1:11" s="1" customFormat="1" ht="15" x14ac:dyDescent="0.25">
      <c r="E82" s="87" t="s">
        <v>278</v>
      </c>
      <c r="F82" s="88"/>
      <c r="G82" s="88"/>
      <c r="H82" s="88"/>
      <c r="I82" s="89"/>
      <c r="J82" s="72"/>
      <c r="K82" s="18"/>
    </row>
    <row r="83" spans="1:11" s="1" customFormat="1" ht="15" x14ac:dyDescent="0.2">
      <c r="C83" s="1" t="s">
        <v>183</v>
      </c>
      <c r="E83" s="25" t="s">
        <v>183</v>
      </c>
      <c r="F83" s="25" t="s">
        <v>184</v>
      </c>
      <c r="G83" s="25" t="s">
        <v>185</v>
      </c>
      <c r="H83" s="25" t="s">
        <v>186</v>
      </c>
      <c r="I83" s="25" t="s">
        <v>187</v>
      </c>
      <c r="J83" s="75"/>
      <c r="K83" s="3"/>
    </row>
    <row r="84" spans="1:11" s="1" customFormat="1" ht="15" x14ac:dyDescent="0.2">
      <c r="A84" s="1" t="s">
        <v>143</v>
      </c>
      <c r="C84" s="1" t="s">
        <v>188</v>
      </c>
      <c r="E84" s="39" t="s">
        <v>188</v>
      </c>
      <c r="F84" s="76">
        <f>SUMIFS(input_enduse!D:D,input_enduse!A:A,C84,input_enduse!B:B,$A$2,input_enduse!C:C,$A84)</f>
        <v>0.98816392682665799</v>
      </c>
      <c r="G84" s="76">
        <f>SUMIFS(input_enduse!E:E,input_enduse!A:A,C84,input_enduse!B:B,$A$2,input_enduse!C:C,$A84)</f>
        <v>4.8702573345120001E-2</v>
      </c>
      <c r="H84" s="76">
        <f>SUMIFS(input_enduse!F:F,input_enduse!A:A,C84,input_enduse!B:B,$A$2,input_enduse!C:C,$A84)</f>
        <v>0.95129742665488004</v>
      </c>
      <c r="I84" s="76">
        <f>SUMIFS(input_enduse!G:G,input_enduse!A:A,C84,input_enduse!B:B,$A$2,input_enduse!C:C,$A84)</f>
        <v>0</v>
      </c>
      <c r="J84" s="77"/>
      <c r="K84" s="19"/>
    </row>
    <row r="85" spans="1:11" s="1" customFormat="1" ht="15" x14ac:dyDescent="0.2">
      <c r="A85" s="1" t="s">
        <v>143</v>
      </c>
      <c r="C85" s="1" t="s">
        <v>189</v>
      </c>
      <c r="E85" s="39" t="s">
        <v>189</v>
      </c>
      <c r="F85" s="76">
        <f>SUMIFS(input_enduse!D:D,input_enduse!A:A,C85,input_enduse!B:B,$A$2,input_enduse!C:C,$A85)</f>
        <v>0.98525496300836701</v>
      </c>
      <c r="G85" s="76">
        <f>SUMIFS(input_enduse!E:E,input_enduse!A:A,C85,input_enduse!B:B,$A$2,input_enduse!C:C,$A85)</f>
        <v>1</v>
      </c>
      <c r="H85" s="76">
        <f>SUMIFS(input_enduse!F:F,input_enduse!A:A,C85,input_enduse!B:B,$A$2,input_enduse!C:C,$A85)</f>
        <v>0</v>
      </c>
      <c r="I85" s="76">
        <f>SUMIFS(input_enduse!G:G,input_enduse!A:A,C85,input_enduse!B:B,$A$2,input_enduse!C:C,$A85)</f>
        <v>0</v>
      </c>
      <c r="J85" s="77"/>
      <c r="K85" s="19"/>
    </row>
    <row r="86" spans="1:11" s="1" customFormat="1" ht="15" x14ac:dyDescent="0.2">
      <c r="A86" s="1" t="s">
        <v>143</v>
      </c>
      <c r="C86" s="1" t="s">
        <v>190</v>
      </c>
      <c r="E86" s="39" t="s">
        <v>190</v>
      </c>
      <c r="F86" s="76">
        <f>SUMIFS(input_enduse!D:D,input_enduse!A:A,C86,input_enduse!B:B,$A$2,input_enduse!C:C,$A86)</f>
        <v>0.98851648345390397</v>
      </c>
      <c r="G86" s="76">
        <v>1</v>
      </c>
      <c r="H86" s="76">
        <v>0</v>
      </c>
      <c r="I86" s="76">
        <v>0</v>
      </c>
      <c r="J86" s="77"/>
      <c r="K86" s="19"/>
    </row>
    <row r="87" spans="1:11" s="1" customFormat="1" ht="15" x14ac:dyDescent="0.2">
      <c r="A87" s="1" t="s">
        <v>143</v>
      </c>
      <c r="C87" s="1" t="s">
        <v>191</v>
      </c>
      <c r="E87" s="39" t="s">
        <v>191</v>
      </c>
      <c r="F87" s="76">
        <f>SUMIFS(input_enduse!D:D,input_enduse!A:A,C87,input_enduse!B:B,$A$2,input_enduse!C:C,$A87)</f>
        <v>0</v>
      </c>
      <c r="G87" s="76">
        <v>1</v>
      </c>
      <c r="H87" s="76">
        <v>0</v>
      </c>
      <c r="I87" s="76">
        <v>0</v>
      </c>
      <c r="J87" s="77"/>
      <c r="K87" s="19"/>
    </row>
    <row r="88" spans="1:11" s="1" customFormat="1" ht="15" x14ac:dyDescent="0.2">
      <c r="A88" s="1" t="s">
        <v>143</v>
      </c>
      <c r="C88" s="1" t="s">
        <v>192</v>
      </c>
      <c r="E88" s="39" t="s">
        <v>192</v>
      </c>
      <c r="F88" s="76">
        <f>SUMIFS(input_enduse!D:D,input_enduse!A:A,C88,input_enduse!B:B,$A$2,input_enduse!C:C,$A88)</f>
        <v>0</v>
      </c>
      <c r="G88" s="76">
        <v>1</v>
      </c>
      <c r="H88" s="76">
        <v>0</v>
      </c>
      <c r="I88" s="76">
        <v>0</v>
      </c>
      <c r="J88" s="77"/>
      <c r="K88" s="19"/>
    </row>
    <row r="89" spans="1:11" s="1" customFormat="1" ht="15" x14ac:dyDescent="0.2">
      <c r="A89" s="1" t="s">
        <v>143</v>
      </c>
      <c r="C89" s="1" t="s">
        <v>193</v>
      </c>
      <c r="E89" s="39" t="s">
        <v>194</v>
      </c>
      <c r="F89" s="76">
        <f>SUMIFS(input_enduse!D:D,input_enduse!A:A,C89,input_enduse!B:B,$A$2,input_enduse!C:C,$A89)</f>
        <v>1.6376701381086801E-2</v>
      </c>
      <c r="G89" s="76">
        <f>SUMIFS(input_enduse!E:E,input_enduse!A:A,C89,input_enduse!B:B,$A$2,input_enduse!C:C,$A89)</f>
        <v>0.166537737159975</v>
      </c>
      <c r="H89" s="76">
        <f>SUMIFS(input_enduse!F:F,input_enduse!A:A,C89,input_enduse!B:B,$A$2,input_enduse!C:C,$A89)</f>
        <v>0.833462262840025</v>
      </c>
      <c r="I89" s="76">
        <f>SUMIFS(input_enduse!G:G,input_enduse!A:A,C89,input_enduse!B:B,$A$2,input_enduse!C:C,$A89)</f>
        <v>0</v>
      </c>
      <c r="J89" s="77"/>
      <c r="K89" s="19"/>
    </row>
    <row r="90" spans="1:11" s="1" customFormat="1" ht="15" x14ac:dyDescent="0.2">
      <c r="A90" s="1" t="s">
        <v>143</v>
      </c>
      <c r="C90" s="1" t="s">
        <v>195</v>
      </c>
      <c r="E90" s="39" t="s">
        <v>195</v>
      </c>
      <c r="F90" s="76">
        <f>SUMIFS(input_enduse!D:D,input_enduse!A:A,C90,input_enduse!B:B,$A$2,input_enduse!C:C,$A90)</f>
        <v>1</v>
      </c>
      <c r="G90" s="76">
        <f>SUMIFS(input_enduse!E:E,input_enduse!A:A,C90,input_enduse!B:B,$A$2,input_enduse!C:C,$A90)</f>
        <v>3.1846157137552601E-2</v>
      </c>
      <c r="H90" s="76">
        <f>SUMIFS(input_enduse!F:F,input_enduse!A:A,C90,input_enduse!B:B,$A$2,input_enduse!C:C,$A90)</f>
        <v>0.95510206207042403</v>
      </c>
      <c r="I90" s="76">
        <f>SUMIFS(input_enduse!G:G,input_enduse!A:A,C90,input_enduse!B:B,$A$2,input_enduse!C:C,$A90)</f>
        <v>1.3051780792023401E-2</v>
      </c>
      <c r="J90" s="77"/>
      <c r="K90" s="19"/>
    </row>
    <row r="91" spans="1:11" s="1" customFormat="1" ht="15" x14ac:dyDescent="0.2">
      <c r="A91" s="1" t="s">
        <v>143</v>
      </c>
      <c r="E91" s="25" t="s">
        <v>183</v>
      </c>
      <c r="F91" s="25" t="s">
        <v>196</v>
      </c>
      <c r="G91" s="25" t="s">
        <v>185</v>
      </c>
      <c r="H91" s="25" t="s">
        <v>186</v>
      </c>
      <c r="I91" s="25" t="s">
        <v>187</v>
      </c>
      <c r="J91" s="75"/>
      <c r="K91" s="3"/>
    </row>
    <row r="92" spans="1:11" s="1" customFormat="1" ht="15" x14ac:dyDescent="0.2">
      <c r="A92" s="1" t="s">
        <v>143</v>
      </c>
      <c r="C92" s="1" t="s">
        <v>197</v>
      </c>
      <c r="E92" s="39" t="s">
        <v>197</v>
      </c>
      <c r="F92" s="76">
        <v>1</v>
      </c>
      <c r="G92" s="76">
        <v>1</v>
      </c>
      <c r="H92" s="76">
        <v>0</v>
      </c>
      <c r="I92" s="76">
        <v>0</v>
      </c>
      <c r="J92" s="77"/>
      <c r="K92" s="19"/>
    </row>
    <row r="93" spans="1:11" s="1" customFormat="1" ht="15" x14ac:dyDescent="0.2">
      <c r="A93" s="1" t="s">
        <v>143</v>
      </c>
      <c r="C93" s="1" t="s">
        <v>198</v>
      </c>
      <c r="E93" s="39" t="s">
        <v>198</v>
      </c>
      <c r="F93" s="76">
        <f>SUMIFS(input_enduse!D:D,input_enduse!A:A,C93,input_enduse!B:B,$A$2,input_enduse!C:C,$A93)</f>
        <v>1</v>
      </c>
      <c r="G93" s="76">
        <v>1</v>
      </c>
      <c r="H93" s="76">
        <v>0</v>
      </c>
      <c r="I93" s="76">
        <v>0</v>
      </c>
      <c r="J93" s="77"/>
      <c r="K93" s="19"/>
    </row>
    <row r="94" spans="1:11" s="1" customFormat="1" ht="15" x14ac:dyDescent="0.2">
      <c r="A94" s="1" t="s">
        <v>143</v>
      </c>
      <c r="C94" s="1" t="s">
        <v>199</v>
      </c>
      <c r="E94" s="39" t="s">
        <v>199</v>
      </c>
      <c r="F94" s="76">
        <f>SUMIFS(input_enduse!D:D,input_enduse!A:A,C94,input_enduse!B:B,$A$2,input_enduse!C:C,$A94)</f>
        <v>1</v>
      </c>
      <c r="G94" s="76">
        <v>1</v>
      </c>
      <c r="H94" s="76">
        <v>0</v>
      </c>
      <c r="I94" s="76">
        <v>0</v>
      </c>
      <c r="J94" s="77"/>
      <c r="K94" s="19"/>
    </row>
    <row r="95" spans="1:11" s="1" customFormat="1" ht="15" x14ac:dyDescent="0.2">
      <c r="A95" s="1" t="s">
        <v>143</v>
      </c>
      <c r="C95" s="1" t="s">
        <v>200</v>
      </c>
      <c r="E95" s="39" t="s">
        <v>201</v>
      </c>
      <c r="F95" s="76">
        <f>SUMIFS(input_enduse!D:D,input_enduse!A:A,C95,input_enduse!B:B,$A$2,input_enduse!C:C,$A95)</f>
        <v>1</v>
      </c>
      <c r="G95" s="76">
        <f>SUMIFS(input_enduse!E:E,input_enduse!A:A,C95,input_enduse!B:B,$A$2,input_enduse!C:C,$A95)</f>
        <v>1</v>
      </c>
      <c r="H95" s="76">
        <f>SUMIFS(input_enduse!F:F,input_enduse!A:A,C95,input_enduse!B:B,$A$2,input_enduse!C:C,$A95)</f>
        <v>0</v>
      </c>
      <c r="I95" s="76">
        <f>SUMIFS(input_enduse!G:G,input_enduse!A:A,C95,input_enduse!B:B,$A$2,input_enduse!C:C,$A95)</f>
        <v>0</v>
      </c>
      <c r="J95" s="77"/>
      <c r="K95" s="19"/>
    </row>
    <row r="96" spans="1:11" s="1" customFormat="1" ht="15" x14ac:dyDescent="0.2">
      <c r="A96" s="1" t="s">
        <v>143</v>
      </c>
      <c r="C96" s="1" t="s">
        <v>202</v>
      </c>
      <c r="E96" s="39" t="s">
        <v>203</v>
      </c>
      <c r="F96" s="76">
        <f>SUMIFS(input_enduse!D:D,input_enduse!A:A,C96,input_enduse!B:B,$A$2,input_enduse!C:C,$A96)</f>
        <v>0.16690934223679799</v>
      </c>
      <c r="G96" s="76">
        <v>1</v>
      </c>
      <c r="H96" s="76">
        <v>0</v>
      </c>
      <c r="I96" s="76">
        <v>0</v>
      </c>
      <c r="J96" s="77"/>
      <c r="K96" s="19"/>
    </row>
    <row r="97" spans="1:11" s="1" customFormat="1" ht="15" x14ac:dyDescent="0.2">
      <c r="A97" s="1" t="s">
        <v>143</v>
      </c>
      <c r="C97" s="1" t="s">
        <v>204</v>
      </c>
      <c r="E97" s="39" t="s">
        <v>205</v>
      </c>
      <c r="F97" s="76">
        <f>SUMIFS(input_enduse!D:D,input_enduse!A:A,C97,input_enduse!B:B,$A$2,input_enduse!C:C,$A97)</f>
        <v>1</v>
      </c>
      <c r="G97" s="76">
        <v>1</v>
      </c>
      <c r="H97" s="76">
        <v>0</v>
      </c>
      <c r="I97" s="76">
        <v>0</v>
      </c>
      <c r="J97" s="77"/>
      <c r="K97" s="19"/>
    </row>
    <row r="98" spans="1:11" s="1" customFormat="1" ht="15" x14ac:dyDescent="0.2">
      <c r="A98" s="1" t="s">
        <v>143</v>
      </c>
      <c r="C98" s="1" t="s">
        <v>206</v>
      </c>
      <c r="E98" s="39" t="s">
        <v>207</v>
      </c>
      <c r="F98" s="76">
        <f>SUMIFS(input_enduse!D:D,input_enduse!A:A,C98,input_enduse!B:B,$A$2,input_enduse!C:C,$A98)</f>
        <v>1</v>
      </c>
      <c r="G98" s="76">
        <v>1</v>
      </c>
      <c r="H98" s="76">
        <v>0</v>
      </c>
      <c r="I98" s="76">
        <v>0</v>
      </c>
      <c r="J98" s="77"/>
      <c r="K98" s="19"/>
    </row>
    <row r="99" spans="1:11" s="1" customFormat="1" ht="15" x14ac:dyDescent="0.2">
      <c r="A99" s="1" t="s">
        <v>143</v>
      </c>
      <c r="C99" s="1" t="s">
        <v>141</v>
      </c>
      <c r="E99" s="39" t="s">
        <v>208</v>
      </c>
      <c r="F99" s="76">
        <f>SUMIFS(input_enduse!D:D,input_enduse!A:A,C99,input_enduse!B:B,$A$2,input_enduse!C:C,$A99)</f>
        <v>1</v>
      </c>
      <c r="G99" s="76">
        <v>1</v>
      </c>
      <c r="H99" s="76">
        <v>0</v>
      </c>
      <c r="I99" s="76">
        <v>0</v>
      </c>
      <c r="J99" s="77"/>
      <c r="K99" s="19"/>
    </row>
    <row r="100" spans="1:11" s="1" customFormat="1" ht="15" x14ac:dyDescent="0.2">
      <c r="A100" s="1" t="s">
        <v>143</v>
      </c>
      <c r="C100" s="1" t="s">
        <v>209</v>
      </c>
      <c r="E100" s="39" t="s">
        <v>209</v>
      </c>
      <c r="F100" s="76">
        <f>SUMIFS(input_enduse!D:D,input_enduse!A:A,C100,input_enduse!B:B,$A$2,input_enduse!C:C,$A100)</f>
        <v>0.28259916298566101</v>
      </c>
      <c r="G100" s="76">
        <v>1</v>
      </c>
      <c r="H100" s="76">
        <v>0</v>
      </c>
      <c r="I100" s="76">
        <v>0</v>
      </c>
      <c r="J100" s="77"/>
      <c r="K100" s="19"/>
    </row>
    <row r="101" spans="1:11" s="1" customFormat="1" ht="15" x14ac:dyDescent="0.2">
      <c r="A101" s="1" t="s">
        <v>143</v>
      </c>
      <c r="C101" s="1" t="s">
        <v>210</v>
      </c>
      <c r="E101" s="39" t="s">
        <v>210</v>
      </c>
      <c r="F101" s="76">
        <f>SUMIFS(input_enduse!D:D,input_enduse!A:A,C101,input_enduse!B:B,$A$2,input_enduse!C:C,$A101)</f>
        <v>2.4318627822073599E-2</v>
      </c>
      <c r="G101" s="76">
        <v>1</v>
      </c>
      <c r="H101" s="76">
        <v>0</v>
      </c>
      <c r="I101" s="76">
        <v>0</v>
      </c>
      <c r="J101" s="77"/>
      <c r="K101" s="19"/>
    </row>
    <row r="102" spans="1:11" s="1" customFormat="1" ht="15" x14ac:dyDescent="0.2">
      <c r="E102" s="78"/>
      <c r="F102" s="78"/>
      <c r="G102" s="78"/>
      <c r="H102" s="78"/>
      <c r="I102" s="78"/>
      <c r="J102" s="78"/>
      <c r="K102" s="8"/>
    </row>
    <row r="103" spans="1:11" s="1" customFormat="1" ht="15" x14ac:dyDescent="0.25">
      <c r="E103" s="87" t="s">
        <v>279</v>
      </c>
      <c r="F103" s="88"/>
      <c r="G103" s="88"/>
      <c r="H103" s="88"/>
      <c r="I103" s="89"/>
      <c r="J103" s="72"/>
      <c r="K103" s="18"/>
    </row>
    <row r="104" spans="1:11" s="1" customFormat="1" ht="15" x14ac:dyDescent="0.2">
      <c r="C104" s="1" t="s">
        <v>183</v>
      </c>
      <c r="E104" s="25" t="s">
        <v>183</v>
      </c>
      <c r="F104" s="25" t="s">
        <v>215</v>
      </c>
      <c r="G104" s="25" t="s">
        <v>185</v>
      </c>
      <c r="H104" s="25" t="s">
        <v>186</v>
      </c>
      <c r="I104" s="25" t="s">
        <v>187</v>
      </c>
      <c r="J104" s="75"/>
      <c r="K104" s="3"/>
    </row>
    <row r="105" spans="1:11" s="1" customFormat="1" ht="15" x14ac:dyDescent="0.2">
      <c r="A105" s="1" t="s">
        <v>139</v>
      </c>
      <c r="C105" s="1" t="s">
        <v>188</v>
      </c>
      <c r="E105" s="39" t="s">
        <v>188</v>
      </c>
      <c r="F105" s="76">
        <f>SUMIFS(input_enduse!D:D,input_enduse!A:A,C105,input_enduse!B:B,$A$2,input_enduse!C:C,$A105)</f>
        <v>0.99666319930535796</v>
      </c>
      <c r="G105" s="76">
        <f>SUMIFS(input_enduse!E:E,input_enduse!A:A,C105,input_enduse!B:B,$A$2,input_enduse!C:C,$A105)</f>
        <v>0.36464768394847902</v>
      </c>
      <c r="H105" s="76">
        <f>SUMIFS(input_enduse!F:F,input_enduse!A:A,C105,input_enduse!B:B,$A$2,input_enduse!C:C,$A105)</f>
        <v>0.63535231605152098</v>
      </c>
      <c r="I105" s="76">
        <f>SUMIFS(input_enduse!G:G,input_enduse!A:A,C105,input_enduse!B:B,$A$2,input_enduse!C:C,$A105)</f>
        <v>0</v>
      </c>
      <c r="J105" s="77"/>
      <c r="K105" s="19"/>
    </row>
    <row r="106" spans="1:11" s="1" customFormat="1" ht="15" x14ac:dyDescent="0.2">
      <c r="A106" s="1" t="s">
        <v>139</v>
      </c>
      <c r="C106" s="1" t="s">
        <v>189</v>
      </c>
      <c r="E106" s="39" t="s">
        <v>189</v>
      </c>
      <c r="F106" s="76">
        <f>SUMIFS(input_enduse!D:D,input_enduse!A:A,C106,input_enduse!B:B,$A$2,input_enduse!C:C,$A106)</f>
        <v>0.98108182238824704</v>
      </c>
      <c r="G106" s="76">
        <f>SUMIFS(input_enduse!E:E,input_enduse!A:A,C106,input_enduse!B:B,$A$2,input_enduse!C:C,$A106)</f>
        <v>1</v>
      </c>
      <c r="H106" s="76">
        <f>SUMIFS(input_enduse!F:F,input_enduse!A:A,C106,input_enduse!B:B,$A$2,input_enduse!C:C,$A106)</f>
        <v>0</v>
      </c>
      <c r="I106" s="76">
        <f>SUMIFS(input_enduse!G:G,input_enduse!A:A,C106,input_enduse!B:B,$A$2,input_enduse!C:C,$A106)</f>
        <v>0</v>
      </c>
      <c r="J106" s="77"/>
      <c r="K106" s="19"/>
    </row>
    <row r="107" spans="1:11" s="1" customFormat="1" ht="15" x14ac:dyDescent="0.2">
      <c r="A107" s="1" t="s">
        <v>139</v>
      </c>
      <c r="C107" s="1" t="s">
        <v>190</v>
      </c>
      <c r="E107" s="39" t="s">
        <v>190</v>
      </c>
      <c r="F107" s="76">
        <f>SUMIFS(input_enduse!D:D,input_enduse!A:A,C107,input_enduse!B:B,$A$2,input_enduse!C:C,$A107)</f>
        <v>0.99666319789375002</v>
      </c>
      <c r="G107" s="76">
        <v>1</v>
      </c>
      <c r="H107" s="76">
        <v>0</v>
      </c>
      <c r="I107" s="76">
        <v>0</v>
      </c>
      <c r="J107" s="77"/>
      <c r="K107" s="19"/>
    </row>
    <row r="108" spans="1:11" s="1" customFormat="1" ht="15" x14ac:dyDescent="0.2">
      <c r="A108" s="1" t="s">
        <v>139</v>
      </c>
      <c r="C108" s="1" t="s">
        <v>191</v>
      </c>
      <c r="E108" s="39" t="s">
        <v>191</v>
      </c>
      <c r="F108" s="76">
        <f>SUMIFS(input_enduse!D:D,input_enduse!A:A,C108,input_enduse!B:B,$A$2,input_enduse!C:C,$A108)</f>
        <v>0</v>
      </c>
      <c r="G108" s="76">
        <v>1</v>
      </c>
      <c r="H108" s="76">
        <v>0</v>
      </c>
      <c r="I108" s="76">
        <v>0</v>
      </c>
      <c r="J108" s="77"/>
      <c r="K108" s="19"/>
    </row>
    <row r="109" spans="1:11" s="1" customFormat="1" ht="15" x14ac:dyDescent="0.2">
      <c r="A109" s="1" t="s">
        <v>139</v>
      </c>
      <c r="C109" s="1" t="s">
        <v>192</v>
      </c>
      <c r="E109" s="39" t="s">
        <v>192</v>
      </c>
      <c r="F109" s="76">
        <f>SUMIFS(input_enduse!D:D,input_enduse!A:A,C109,input_enduse!B:B,$A$2,input_enduse!C:C,$A109)</f>
        <v>0</v>
      </c>
      <c r="G109" s="76">
        <v>1</v>
      </c>
      <c r="H109" s="76">
        <v>0</v>
      </c>
      <c r="I109" s="76">
        <v>0</v>
      </c>
      <c r="J109" s="77"/>
      <c r="K109" s="19"/>
    </row>
    <row r="110" spans="1:11" s="1" customFormat="1" ht="15" x14ac:dyDescent="0.2">
      <c r="A110" s="1" t="s">
        <v>139</v>
      </c>
      <c r="C110" s="1" t="s">
        <v>193</v>
      </c>
      <c r="E110" s="39" t="s">
        <v>194</v>
      </c>
      <c r="F110" s="76">
        <f>SUMIFS(input_enduse!D:D,input_enduse!A:A,C110,input_enduse!B:B,$A$2,input_enduse!C:C,$A110)</f>
        <v>8.9608869700527304E-3</v>
      </c>
      <c r="G110" s="76">
        <f>SUMIFS(input_enduse!E:E,input_enduse!A:A,C110,input_enduse!B:B,$A$2,input_enduse!C:C,$A110)</f>
        <v>0.47362357606822603</v>
      </c>
      <c r="H110" s="76">
        <f>SUMIFS(input_enduse!F:F,input_enduse!A:A,C110,input_enduse!B:B,$A$2,input_enduse!C:C,$A110)</f>
        <v>0.52637642393177397</v>
      </c>
      <c r="I110" s="76">
        <f>SUMIFS(input_enduse!G:G,input_enduse!A:A,C110,input_enduse!B:B,$A$2,input_enduse!C:C,$A110)</f>
        <v>0</v>
      </c>
      <c r="J110" s="77"/>
      <c r="K110" s="19"/>
    </row>
    <row r="111" spans="1:11" s="1" customFormat="1" ht="15" x14ac:dyDescent="0.2">
      <c r="A111" s="1" t="s">
        <v>139</v>
      </c>
      <c r="C111" s="1" t="s">
        <v>195</v>
      </c>
      <c r="E111" s="39" t="s">
        <v>195</v>
      </c>
      <c r="F111" s="76">
        <f>SUMIFS(input_enduse!D:D,input_enduse!A:A,C111,input_enduse!B:B,$A$2,input_enduse!C:C,$A111)</f>
        <v>1</v>
      </c>
      <c r="G111" s="76">
        <f>SUMIFS(input_enduse!E:E,input_enduse!A:A,C111,input_enduse!B:B,$A$2,input_enduse!C:C,$A111)</f>
        <v>0</v>
      </c>
      <c r="H111" s="76">
        <f>SUMIFS(input_enduse!F:F,input_enduse!A:A,C111,input_enduse!B:B,$A$2,input_enduse!C:C,$A111)</f>
        <v>1</v>
      </c>
      <c r="I111" s="76">
        <f>SUMIFS(input_enduse!G:G,input_enduse!A:A,C111,input_enduse!B:B,$A$2,input_enduse!C:C,$A111)</f>
        <v>0</v>
      </c>
      <c r="J111" s="77"/>
      <c r="K111" s="19"/>
    </row>
    <row r="112" spans="1:11" s="1" customFormat="1" ht="15" x14ac:dyDescent="0.2">
      <c r="A112" s="1" t="s">
        <v>139</v>
      </c>
      <c r="E112" s="25" t="s">
        <v>183</v>
      </c>
      <c r="F112" s="25" t="s">
        <v>196</v>
      </c>
      <c r="G112" s="25" t="s">
        <v>185</v>
      </c>
      <c r="H112" s="25" t="s">
        <v>186</v>
      </c>
      <c r="I112" s="25" t="s">
        <v>187</v>
      </c>
      <c r="J112" s="75"/>
      <c r="K112" s="3"/>
    </row>
    <row r="113" spans="1:11" s="1" customFormat="1" ht="15" x14ac:dyDescent="0.2">
      <c r="A113" s="1" t="s">
        <v>139</v>
      </c>
      <c r="C113" s="1" t="s">
        <v>197</v>
      </c>
      <c r="E113" s="39" t="s">
        <v>197</v>
      </c>
      <c r="F113" s="76">
        <v>1</v>
      </c>
      <c r="G113" s="76">
        <v>1</v>
      </c>
      <c r="H113" s="76">
        <v>0</v>
      </c>
      <c r="I113" s="76">
        <v>0</v>
      </c>
      <c r="J113" s="77"/>
      <c r="K113" s="19"/>
    </row>
    <row r="114" spans="1:11" s="1" customFormat="1" ht="15" x14ac:dyDescent="0.2">
      <c r="A114" s="1" t="s">
        <v>139</v>
      </c>
      <c r="C114" s="1" t="s">
        <v>198</v>
      </c>
      <c r="E114" s="39" t="s">
        <v>198</v>
      </c>
      <c r="F114" s="76">
        <f>SUMIFS(input_enduse!D:D,input_enduse!A:A,C114,input_enduse!B:B,$A$2,input_enduse!C:C,$A114)</f>
        <v>1</v>
      </c>
      <c r="G114" s="76">
        <v>1</v>
      </c>
      <c r="H114" s="76">
        <v>0</v>
      </c>
      <c r="I114" s="76">
        <v>0</v>
      </c>
      <c r="J114" s="77"/>
      <c r="K114" s="19"/>
    </row>
    <row r="115" spans="1:11" s="1" customFormat="1" ht="15" x14ac:dyDescent="0.2">
      <c r="A115" s="1" t="s">
        <v>139</v>
      </c>
      <c r="C115" s="1" t="s">
        <v>199</v>
      </c>
      <c r="E115" s="39" t="s">
        <v>199</v>
      </c>
      <c r="F115" s="76">
        <f>SUMIFS(input_enduse!D:D,input_enduse!A:A,C115,input_enduse!B:B,$A$2,input_enduse!C:C,$A115)</f>
        <v>1</v>
      </c>
      <c r="G115" s="76">
        <v>1</v>
      </c>
      <c r="H115" s="76">
        <v>0</v>
      </c>
      <c r="I115" s="76">
        <v>0</v>
      </c>
      <c r="J115" s="77"/>
      <c r="K115" s="19"/>
    </row>
    <row r="116" spans="1:11" s="1" customFormat="1" ht="15" x14ac:dyDescent="0.2">
      <c r="A116" s="1" t="s">
        <v>139</v>
      </c>
      <c r="C116" s="1" t="s">
        <v>200</v>
      </c>
      <c r="E116" s="39" t="s">
        <v>201</v>
      </c>
      <c r="F116" s="76">
        <f>SUMIFS(input_enduse!D:D,input_enduse!A:A,C116,input_enduse!B:B,$A$2,input_enduse!C:C,$A116)</f>
        <v>1</v>
      </c>
      <c r="G116" s="76">
        <f>SUMIFS(input_enduse!E:E,input_enduse!A:A,C116,input_enduse!B:B,$A$2,input_enduse!C:C,$A116)</f>
        <v>1</v>
      </c>
      <c r="H116" s="76">
        <f>SUMIFS(input_enduse!F:F,input_enduse!A:A,C116,input_enduse!B:B,$A$2,input_enduse!C:C,$A116)</f>
        <v>0</v>
      </c>
      <c r="I116" s="76">
        <f>SUMIFS(input_enduse!G:G,input_enduse!A:A,C116,input_enduse!B:B,$A$2,input_enduse!C:C,$A116)</f>
        <v>0</v>
      </c>
      <c r="J116" s="77"/>
      <c r="K116" s="19"/>
    </row>
    <row r="117" spans="1:11" s="1" customFormat="1" ht="15" x14ac:dyDescent="0.2">
      <c r="A117" s="1" t="s">
        <v>139</v>
      </c>
      <c r="C117" s="1" t="s">
        <v>202</v>
      </c>
      <c r="E117" s="39" t="s">
        <v>203</v>
      </c>
      <c r="F117" s="76">
        <f>SUMIFS(input_enduse!D:D,input_enduse!A:A,C117,input_enduse!B:B,$A$2,input_enduse!C:C,$A117)</f>
        <v>0.80363643369826199</v>
      </c>
      <c r="G117" s="76">
        <v>1</v>
      </c>
      <c r="H117" s="76">
        <v>0</v>
      </c>
      <c r="I117" s="76">
        <v>0</v>
      </c>
      <c r="J117" s="77"/>
      <c r="K117" s="19"/>
    </row>
    <row r="118" spans="1:11" s="1" customFormat="1" ht="15" x14ac:dyDescent="0.2">
      <c r="A118" s="1" t="s">
        <v>139</v>
      </c>
      <c r="C118" s="1" t="s">
        <v>204</v>
      </c>
      <c r="E118" s="39" t="s">
        <v>205</v>
      </c>
      <c r="F118" s="76">
        <f>SUMIFS(input_enduse!D:D,input_enduse!A:A,C118,input_enduse!B:B,$A$2,input_enduse!C:C,$A118)</f>
        <v>1</v>
      </c>
      <c r="G118" s="76">
        <v>1</v>
      </c>
      <c r="H118" s="76">
        <v>0</v>
      </c>
      <c r="I118" s="76">
        <v>0</v>
      </c>
      <c r="J118" s="77"/>
      <c r="K118" s="19"/>
    </row>
    <row r="119" spans="1:11" s="1" customFormat="1" ht="15" x14ac:dyDescent="0.2">
      <c r="A119" s="1" t="s">
        <v>139</v>
      </c>
      <c r="C119" s="1" t="s">
        <v>206</v>
      </c>
      <c r="E119" s="39" t="s">
        <v>207</v>
      </c>
      <c r="F119" s="76">
        <f>SUMIFS(input_enduse!D:D,input_enduse!A:A,C119,input_enduse!B:B,$A$2,input_enduse!C:C,$A119)</f>
        <v>1</v>
      </c>
      <c r="G119" s="76">
        <v>1</v>
      </c>
      <c r="H119" s="76">
        <v>0</v>
      </c>
      <c r="I119" s="76">
        <v>0</v>
      </c>
      <c r="J119" s="77"/>
      <c r="K119" s="19"/>
    </row>
    <row r="120" spans="1:11" s="1" customFormat="1" ht="15" x14ac:dyDescent="0.2">
      <c r="A120" s="1" t="s">
        <v>139</v>
      </c>
      <c r="C120" s="1" t="s">
        <v>141</v>
      </c>
      <c r="E120" s="39" t="s">
        <v>208</v>
      </c>
      <c r="F120" s="76">
        <f>SUMIFS(input_enduse!D:D,input_enduse!A:A,C120,input_enduse!B:B,$A$2,input_enduse!C:C,$A120)</f>
        <v>1</v>
      </c>
      <c r="G120" s="76">
        <v>1</v>
      </c>
      <c r="H120" s="76">
        <v>0</v>
      </c>
      <c r="I120" s="76">
        <v>0</v>
      </c>
      <c r="J120" s="77"/>
      <c r="K120" s="19"/>
    </row>
    <row r="121" spans="1:11" s="1" customFormat="1" ht="15" x14ac:dyDescent="0.2">
      <c r="A121" s="1" t="s">
        <v>139</v>
      </c>
      <c r="C121" s="1" t="s">
        <v>209</v>
      </c>
      <c r="E121" s="39" t="s">
        <v>209</v>
      </c>
      <c r="F121" s="76">
        <f>SUMIFS(input_enduse!D:D,input_enduse!A:A,C121,input_enduse!B:B,$A$2,input_enduse!C:C,$A121)</f>
        <v>0.68980342806239503</v>
      </c>
      <c r="G121" s="76">
        <v>1</v>
      </c>
      <c r="H121" s="76">
        <v>0</v>
      </c>
      <c r="I121" s="76">
        <v>0</v>
      </c>
      <c r="J121" s="77"/>
      <c r="K121" s="19"/>
    </row>
    <row r="122" spans="1:11" s="1" customFormat="1" ht="15" x14ac:dyDescent="0.2">
      <c r="A122" s="1" t="s">
        <v>139</v>
      </c>
      <c r="C122" s="1" t="s">
        <v>210</v>
      </c>
      <c r="E122" s="39" t="s">
        <v>210</v>
      </c>
      <c r="F122" s="76">
        <f>SUMIFS(input_enduse!D:D,input_enduse!A:A,C122,input_enduse!B:B,$A$2,input_enduse!C:C,$A122)</f>
        <v>8.4167068863912106E-2</v>
      </c>
      <c r="G122" s="76">
        <v>1</v>
      </c>
      <c r="H122" s="76">
        <v>0</v>
      </c>
      <c r="I122" s="76">
        <v>0</v>
      </c>
      <c r="J122" s="77"/>
      <c r="K122" s="19"/>
    </row>
    <row r="123" spans="1:11" s="1" customFormat="1" ht="15" x14ac:dyDescent="0.2">
      <c r="E123" s="78"/>
      <c r="F123" s="78"/>
      <c r="G123" s="78"/>
      <c r="H123" s="78"/>
      <c r="I123" s="78"/>
      <c r="J123" s="78"/>
      <c r="K123" s="8"/>
    </row>
    <row r="124" spans="1:11" s="1" customFormat="1" ht="15" x14ac:dyDescent="0.25">
      <c r="E124" s="87" t="s">
        <v>280</v>
      </c>
      <c r="F124" s="88"/>
      <c r="G124" s="88"/>
      <c r="H124" s="88"/>
      <c r="I124" s="89"/>
      <c r="J124" s="72"/>
      <c r="K124" s="18"/>
    </row>
    <row r="125" spans="1:11" s="1" customFormat="1" ht="15" x14ac:dyDescent="0.2">
      <c r="C125" s="1" t="s">
        <v>183</v>
      </c>
      <c r="E125" s="25" t="s">
        <v>183</v>
      </c>
      <c r="F125" s="25" t="s">
        <v>215</v>
      </c>
      <c r="G125" s="25" t="s">
        <v>185</v>
      </c>
      <c r="H125" s="25" t="s">
        <v>186</v>
      </c>
      <c r="I125" s="25" t="s">
        <v>187</v>
      </c>
      <c r="J125" s="75"/>
      <c r="K125" s="3"/>
    </row>
    <row r="126" spans="1:11" s="1" customFormat="1" ht="15" x14ac:dyDescent="0.2">
      <c r="A126" s="1" t="s">
        <v>141</v>
      </c>
      <c r="C126" s="1" t="s">
        <v>188</v>
      </c>
      <c r="E126" s="39" t="s">
        <v>188</v>
      </c>
      <c r="F126" s="76">
        <f>SUMIFS(input_enduse!D:D,input_enduse!A:A,C126,input_enduse!B:B,$A$2,input_enduse!C:C,$A126)</f>
        <v>0.58347289310897898</v>
      </c>
      <c r="G126" s="76">
        <f>SUMIFS(input_enduse!E:E,input_enduse!A:A,C126,input_enduse!B:B,$A$2,input_enduse!C:C,$A126)</f>
        <v>0.230996531442592</v>
      </c>
      <c r="H126" s="76">
        <f>SUMIFS(input_enduse!F:F,input_enduse!A:A,C126,input_enduse!B:B,$A$2,input_enduse!C:C,$A126)</f>
        <v>0.76900346855740798</v>
      </c>
      <c r="I126" s="76">
        <f>SUMIFS(input_enduse!G:G,input_enduse!A:A,C126,input_enduse!B:B,$A$2,input_enduse!C:C,$A126)</f>
        <v>0</v>
      </c>
      <c r="J126" s="77"/>
      <c r="K126" s="19"/>
    </row>
    <row r="127" spans="1:11" s="1" customFormat="1" ht="15" x14ac:dyDescent="0.2">
      <c r="A127" s="1" t="s">
        <v>141</v>
      </c>
      <c r="C127" s="1" t="s">
        <v>189</v>
      </c>
      <c r="E127" s="39" t="s">
        <v>189</v>
      </c>
      <c r="F127" s="76">
        <f>SUMIFS(input_enduse!D:D,input_enduse!A:A,C127,input_enduse!B:B,$A$2,input_enduse!C:C,$A127)</f>
        <v>0.56322974321795904</v>
      </c>
      <c r="G127" s="76">
        <f>SUMIFS(input_enduse!E:E,input_enduse!A:A,C127,input_enduse!B:B,$A$2,input_enduse!C:C,$A127)</f>
        <v>1</v>
      </c>
      <c r="H127" s="76">
        <f>SUMIFS(input_enduse!F:F,input_enduse!A:A,C127,input_enduse!B:B,$A$2,input_enduse!C:C,$A127)</f>
        <v>0</v>
      </c>
      <c r="I127" s="76">
        <f>SUMIFS(input_enduse!G:G,input_enduse!A:A,C127,input_enduse!B:B,$A$2,input_enduse!C:C,$A127)</f>
        <v>0</v>
      </c>
      <c r="J127" s="77"/>
      <c r="K127" s="19"/>
    </row>
    <row r="128" spans="1:11" s="1" customFormat="1" ht="15" x14ac:dyDescent="0.2">
      <c r="A128" s="1" t="s">
        <v>141</v>
      </c>
      <c r="C128" s="1" t="s">
        <v>190</v>
      </c>
      <c r="E128" s="39" t="s">
        <v>190</v>
      </c>
      <c r="F128" s="76">
        <f>SUMIFS(input_enduse!D:D,input_enduse!A:A,C128,input_enduse!B:B,$A$2,input_enduse!C:C,$A128)</f>
        <v>0.68170796355357499</v>
      </c>
      <c r="G128" s="76">
        <v>1</v>
      </c>
      <c r="H128" s="76">
        <v>0</v>
      </c>
      <c r="I128" s="76">
        <v>0</v>
      </c>
      <c r="J128" s="77"/>
      <c r="K128" s="19"/>
    </row>
    <row r="129" spans="1:11" s="1" customFormat="1" ht="15" x14ac:dyDescent="0.2">
      <c r="A129" s="1" t="s">
        <v>141</v>
      </c>
      <c r="C129" s="1" t="s">
        <v>191</v>
      </c>
      <c r="E129" s="39" t="s">
        <v>191</v>
      </c>
      <c r="F129" s="76">
        <f>SUMIFS(input_enduse!D:D,input_enduse!A:A,C129,input_enduse!B:B,$A$2,input_enduse!C:C,$A129)</f>
        <v>0</v>
      </c>
      <c r="G129" s="76">
        <v>1</v>
      </c>
      <c r="H129" s="76">
        <v>0</v>
      </c>
      <c r="I129" s="76">
        <v>0</v>
      </c>
      <c r="J129" s="77"/>
      <c r="K129" s="19"/>
    </row>
    <row r="130" spans="1:11" s="1" customFormat="1" ht="15" x14ac:dyDescent="0.2">
      <c r="A130" s="1" t="s">
        <v>141</v>
      </c>
      <c r="C130" s="1" t="s">
        <v>192</v>
      </c>
      <c r="E130" s="39" t="s">
        <v>192</v>
      </c>
      <c r="F130" s="76">
        <f>SUMIFS(input_enduse!D:D,input_enduse!A:A,C130,input_enduse!B:B,$A$2,input_enduse!C:C,$A130)</f>
        <v>0</v>
      </c>
      <c r="G130" s="76">
        <v>1</v>
      </c>
      <c r="H130" s="76">
        <v>0</v>
      </c>
      <c r="I130" s="76">
        <v>0</v>
      </c>
      <c r="J130" s="77"/>
      <c r="K130" s="19"/>
    </row>
    <row r="131" spans="1:11" s="1" customFormat="1" ht="15" x14ac:dyDescent="0.2">
      <c r="A131" s="1" t="s">
        <v>141</v>
      </c>
      <c r="C131" s="1" t="s">
        <v>193</v>
      </c>
      <c r="E131" s="39" t="s">
        <v>194</v>
      </c>
      <c r="F131" s="76">
        <f>SUMIFS(input_enduse!D:D,input_enduse!A:A,C131,input_enduse!B:B,$A$2,input_enduse!C:C,$A131)</f>
        <v>5.1417322572249596E-3</v>
      </c>
      <c r="G131" s="76">
        <f>SUMIFS(input_enduse!E:E,input_enduse!A:A,C131,input_enduse!B:B,$A$2,input_enduse!C:C,$A131)</f>
        <v>0.30447556415889798</v>
      </c>
      <c r="H131" s="76">
        <f>SUMIFS(input_enduse!F:F,input_enduse!A:A,C131,input_enduse!B:B,$A$2,input_enduse!C:C,$A131)</f>
        <v>0.69552443584110202</v>
      </c>
      <c r="I131" s="76">
        <f>SUMIFS(input_enduse!G:G,input_enduse!A:A,C131,input_enduse!B:B,$A$2,input_enduse!C:C,$A131)</f>
        <v>0</v>
      </c>
      <c r="J131" s="77"/>
      <c r="K131" s="19"/>
    </row>
    <row r="132" spans="1:11" s="1" customFormat="1" ht="15" x14ac:dyDescent="0.2">
      <c r="A132" s="1" t="s">
        <v>141</v>
      </c>
      <c r="C132" s="1" t="s">
        <v>195</v>
      </c>
      <c r="E132" s="39" t="s">
        <v>195</v>
      </c>
      <c r="F132" s="76">
        <f>SUMIFS(input_enduse!D:D,input_enduse!A:A,C132,input_enduse!B:B,$A$2,input_enduse!C:C,$A132)</f>
        <v>0.92897991613494801</v>
      </c>
      <c r="G132" s="76">
        <f>SUMIFS(input_enduse!E:E,input_enduse!A:A,C132,input_enduse!B:B,$A$2,input_enduse!C:C,$A132)</f>
        <v>0.398593486532557</v>
      </c>
      <c r="H132" s="76">
        <f>SUMIFS(input_enduse!F:F,input_enduse!A:A,C132,input_enduse!B:B,$A$2,input_enduse!C:C,$A132)</f>
        <v>0.601406513467443</v>
      </c>
      <c r="I132" s="76">
        <f>SUMIFS(input_enduse!G:G,input_enduse!A:A,C132,input_enduse!B:B,$A$2,input_enduse!C:C,$A132)</f>
        <v>0</v>
      </c>
      <c r="J132" s="77"/>
      <c r="K132" s="19"/>
    </row>
    <row r="133" spans="1:11" s="1" customFormat="1" ht="15" x14ac:dyDescent="0.2">
      <c r="A133" s="1" t="s">
        <v>141</v>
      </c>
      <c r="E133" s="25" t="s">
        <v>183</v>
      </c>
      <c r="F133" s="25" t="s">
        <v>196</v>
      </c>
      <c r="G133" s="25" t="s">
        <v>185</v>
      </c>
      <c r="H133" s="25" t="s">
        <v>186</v>
      </c>
      <c r="I133" s="25" t="s">
        <v>187</v>
      </c>
      <c r="J133" s="75"/>
      <c r="K133" s="3"/>
    </row>
    <row r="134" spans="1:11" s="1" customFormat="1" ht="15" x14ac:dyDescent="0.2">
      <c r="A134" s="1" t="s">
        <v>141</v>
      </c>
      <c r="C134" s="1" t="s">
        <v>197</v>
      </c>
      <c r="E134" s="39" t="s">
        <v>197</v>
      </c>
      <c r="F134" s="76">
        <v>1</v>
      </c>
      <c r="G134" s="76">
        <v>1</v>
      </c>
      <c r="H134" s="76">
        <v>0</v>
      </c>
      <c r="I134" s="76">
        <v>0</v>
      </c>
      <c r="J134" s="77"/>
      <c r="K134" s="19"/>
    </row>
    <row r="135" spans="1:11" s="1" customFormat="1" ht="15" x14ac:dyDescent="0.2">
      <c r="A135" s="1" t="s">
        <v>141</v>
      </c>
      <c r="C135" s="1" t="s">
        <v>198</v>
      </c>
      <c r="E135" s="39" t="s">
        <v>198</v>
      </c>
      <c r="F135" s="76">
        <f>SUMIFS(input_enduse!D:D,input_enduse!A:A,C135,input_enduse!B:B,$A$2,input_enduse!C:C,$A135)</f>
        <v>0.92732950489143895</v>
      </c>
      <c r="G135" s="76">
        <v>1</v>
      </c>
      <c r="H135" s="76">
        <v>0</v>
      </c>
      <c r="I135" s="76">
        <v>0</v>
      </c>
      <c r="J135" s="77"/>
      <c r="K135" s="19"/>
    </row>
    <row r="136" spans="1:11" s="1" customFormat="1" ht="15" x14ac:dyDescent="0.2">
      <c r="A136" s="1" t="s">
        <v>141</v>
      </c>
      <c r="C136" s="1" t="s">
        <v>199</v>
      </c>
      <c r="E136" s="39" t="s">
        <v>199</v>
      </c>
      <c r="F136" s="76">
        <f>SUMIFS(input_enduse!D:D,input_enduse!A:A,C136,input_enduse!B:B,$A$2,input_enduse!C:C,$A136)</f>
        <v>1</v>
      </c>
      <c r="G136" s="76">
        <v>1</v>
      </c>
      <c r="H136" s="76">
        <v>0</v>
      </c>
      <c r="I136" s="76">
        <v>0</v>
      </c>
      <c r="J136" s="77"/>
      <c r="K136" s="19"/>
    </row>
    <row r="137" spans="1:11" s="1" customFormat="1" ht="15" x14ac:dyDescent="0.2">
      <c r="A137" s="1" t="s">
        <v>141</v>
      </c>
      <c r="C137" s="1" t="s">
        <v>200</v>
      </c>
      <c r="E137" s="39" t="s">
        <v>201</v>
      </c>
      <c r="F137" s="76">
        <f>SUMIFS(input_enduse!D:D,input_enduse!A:A,C137,input_enduse!B:B,$A$2,input_enduse!C:C,$A137)</f>
        <v>0.98917780045493398</v>
      </c>
      <c r="G137" s="76">
        <f>SUMIFS(input_enduse!E:E,input_enduse!A:A,C137,input_enduse!B:B,$A$2,input_enduse!C:C,$A137)</f>
        <v>0.98695518007741601</v>
      </c>
      <c r="H137" s="76">
        <f>SUMIFS(input_enduse!F:F,input_enduse!A:A,C137,input_enduse!B:B,$A$2,input_enduse!C:C,$A137)</f>
        <v>1.3044819922583901E-2</v>
      </c>
      <c r="I137" s="76">
        <f>SUMIFS(input_enduse!G:G,input_enduse!A:A,C137,input_enduse!B:B,$A$2,input_enduse!C:C,$A137)</f>
        <v>0</v>
      </c>
      <c r="J137" s="77"/>
      <c r="K137" s="19"/>
    </row>
    <row r="138" spans="1:11" s="1" customFormat="1" ht="15" x14ac:dyDescent="0.2">
      <c r="A138" s="1" t="s">
        <v>141</v>
      </c>
      <c r="C138" s="1" t="s">
        <v>202</v>
      </c>
      <c r="E138" s="39" t="s">
        <v>203</v>
      </c>
      <c r="F138" s="76">
        <f>SUMIFS(input_enduse!D:D,input_enduse!A:A,C138,input_enduse!B:B,$A$2,input_enduse!C:C,$A138)</f>
        <v>6.2123738249764401E-2</v>
      </c>
      <c r="G138" s="76">
        <v>1</v>
      </c>
      <c r="H138" s="76">
        <v>0</v>
      </c>
      <c r="I138" s="76">
        <v>0</v>
      </c>
      <c r="J138" s="77"/>
      <c r="K138" s="19"/>
    </row>
    <row r="139" spans="1:11" s="1" customFormat="1" ht="15" x14ac:dyDescent="0.2">
      <c r="A139" s="1" t="s">
        <v>141</v>
      </c>
      <c r="C139" s="1" t="s">
        <v>204</v>
      </c>
      <c r="E139" s="39" t="s">
        <v>205</v>
      </c>
      <c r="F139" s="76">
        <f>SUMIFS(input_enduse!D:D,input_enduse!A:A,C139,input_enduse!B:B,$A$2,input_enduse!C:C,$A139)</f>
        <v>0.96827309313693699</v>
      </c>
      <c r="G139" s="76">
        <v>1</v>
      </c>
      <c r="H139" s="76">
        <v>0</v>
      </c>
      <c r="I139" s="76">
        <v>0</v>
      </c>
      <c r="J139" s="77"/>
      <c r="K139" s="19"/>
    </row>
    <row r="140" spans="1:11" s="1" customFormat="1" ht="15" x14ac:dyDescent="0.2">
      <c r="A140" s="1" t="s">
        <v>141</v>
      </c>
      <c r="C140" s="1" t="s">
        <v>206</v>
      </c>
      <c r="E140" s="39" t="s">
        <v>207</v>
      </c>
      <c r="F140" s="76">
        <f>SUMIFS(input_enduse!D:D,input_enduse!A:A,C140,input_enduse!B:B,$A$2,input_enduse!C:C,$A140)</f>
        <v>0.980760371919428</v>
      </c>
      <c r="G140" s="76">
        <v>1</v>
      </c>
      <c r="H140" s="76">
        <v>0</v>
      </c>
      <c r="I140" s="76">
        <v>0</v>
      </c>
      <c r="J140" s="77"/>
      <c r="K140" s="19"/>
    </row>
    <row r="141" spans="1:11" s="1" customFormat="1" ht="15" x14ac:dyDescent="0.2">
      <c r="A141" s="1" t="s">
        <v>141</v>
      </c>
      <c r="C141" s="1" t="s">
        <v>141</v>
      </c>
      <c r="E141" s="39" t="s">
        <v>208</v>
      </c>
      <c r="F141" s="76">
        <f>SUMIFS(input_enduse!D:D,input_enduse!A:A,C141,input_enduse!B:B,$A$2,input_enduse!C:C,$A141)</f>
        <v>1</v>
      </c>
      <c r="G141" s="76">
        <v>1</v>
      </c>
      <c r="H141" s="76">
        <v>0</v>
      </c>
      <c r="I141" s="76">
        <v>0</v>
      </c>
      <c r="J141" s="77"/>
      <c r="K141" s="19"/>
    </row>
    <row r="142" spans="1:11" s="1" customFormat="1" ht="15" x14ac:dyDescent="0.2">
      <c r="A142" s="1" t="s">
        <v>141</v>
      </c>
      <c r="C142" s="1" t="s">
        <v>209</v>
      </c>
      <c r="E142" s="39" t="s">
        <v>209</v>
      </c>
      <c r="F142" s="76">
        <f>SUMIFS(input_enduse!D:D,input_enduse!A:A,C142,input_enduse!B:B,$A$2,input_enduse!C:C,$A142)</f>
        <v>0.56752671601122295</v>
      </c>
      <c r="G142" s="76">
        <v>1</v>
      </c>
      <c r="H142" s="76">
        <v>0</v>
      </c>
      <c r="I142" s="76">
        <v>0</v>
      </c>
      <c r="J142" s="77"/>
      <c r="K142" s="19"/>
    </row>
    <row r="143" spans="1:11" s="1" customFormat="1" ht="15" x14ac:dyDescent="0.2">
      <c r="A143" s="1" t="s">
        <v>141</v>
      </c>
      <c r="C143" s="1" t="s">
        <v>210</v>
      </c>
      <c r="E143" s="39" t="s">
        <v>210</v>
      </c>
      <c r="F143" s="76">
        <f>SUMIFS(input_enduse!D:D,input_enduse!A:A,C143,input_enduse!B:B,$A$2,input_enduse!C:C,$A143)</f>
        <v>0.65320358210943896</v>
      </c>
      <c r="G143" s="76">
        <v>1</v>
      </c>
      <c r="H143" s="76">
        <v>0</v>
      </c>
      <c r="I143" s="76">
        <v>0</v>
      </c>
      <c r="J143" s="77"/>
      <c r="K143" s="19"/>
    </row>
    <row r="144" spans="1:11" s="1" customFormat="1" ht="15" x14ac:dyDescent="0.2">
      <c r="E144" s="78"/>
      <c r="F144" s="78"/>
      <c r="G144" s="78"/>
      <c r="H144" s="78"/>
      <c r="I144" s="78"/>
      <c r="J144" s="78"/>
      <c r="K144" s="8"/>
    </row>
    <row r="145" spans="1:11" s="1" customFormat="1" ht="15" x14ac:dyDescent="0.25">
      <c r="E145" s="87" t="s">
        <v>281</v>
      </c>
      <c r="F145" s="88"/>
      <c r="G145" s="88"/>
      <c r="H145" s="88"/>
      <c r="I145" s="89"/>
      <c r="J145" s="72"/>
      <c r="K145" s="18"/>
    </row>
    <row r="146" spans="1:11" s="1" customFormat="1" ht="15" x14ac:dyDescent="0.2">
      <c r="C146" s="1" t="s">
        <v>183</v>
      </c>
      <c r="E146" s="25" t="s">
        <v>183</v>
      </c>
      <c r="F146" s="25" t="s">
        <v>215</v>
      </c>
      <c r="G146" s="25" t="s">
        <v>185</v>
      </c>
      <c r="H146" s="25" t="s">
        <v>186</v>
      </c>
      <c r="I146" s="25" t="s">
        <v>187</v>
      </c>
      <c r="J146" s="75"/>
      <c r="K146" s="3"/>
    </row>
    <row r="147" spans="1:11" s="1" customFormat="1" ht="15" x14ac:dyDescent="0.2">
      <c r="A147" s="1" t="s">
        <v>146</v>
      </c>
      <c r="C147" s="1" t="s">
        <v>188</v>
      </c>
      <c r="E147" s="39" t="s">
        <v>188</v>
      </c>
      <c r="F147" s="76">
        <f>SUMIFS(input_enduse!D:D,input_enduse!A:A,C147,input_enduse!B:B,$A$2,input_enduse!C:C,$A147)</f>
        <v>0.98810464031263401</v>
      </c>
      <c r="G147" s="76">
        <f>SUMIFS(input_enduse!E:E,input_enduse!A:A,C147,input_enduse!B:B,$A$2,input_enduse!C:C,$A147)</f>
        <v>7.8992239207978002E-2</v>
      </c>
      <c r="H147" s="76">
        <f>SUMIFS(input_enduse!F:F,input_enduse!A:A,C147,input_enduse!B:B,$A$2,input_enduse!C:C,$A147)</f>
        <v>0.92100776079202196</v>
      </c>
      <c r="I147" s="76">
        <f>SUMIFS(input_enduse!G:G,input_enduse!A:A,C147,input_enduse!B:B,$A$2,input_enduse!C:C,$A147)</f>
        <v>0</v>
      </c>
      <c r="J147" s="77"/>
      <c r="K147" s="19"/>
    </row>
    <row r="148" spans="1:11" s="1" customFormat="1" ht="15" x14ac:dyDescent="0.2">
      <c r="A148" s="1" t="s">
        <v>146</v>
      </c>
      <c r="C148" s="1" t="s">
        <v>189</v>
      </c>
      <c r="E148" s="39" t="s">
        <v>189</v>
      </c>
      <c r="F148" s="76">
        <f>SUMIFS(input_enduse!D:D,input_enduse!A:A,C148,input_enduse!B:B,$A$2,input_enduse!C:C,$A148)</f>
        <v>0.96917413297246402</v>
      </c>
      <c r="G148" s="76">
        <f>SUMIFS(input_enduse!E:E,input_enduse!A:A,C148,input_enduse!B:B,$A$2,input_enduse!C:C,$A148)</f>
        <v>1</v>
      </c>
      <c r="H148" s="76">
        <f>SUMIFS(input_enduse!F:F,input_enduse!A:A,C148,input_enduse!B:B,$A$2,input_enduse!C:C,$A148)</f>
        <v>0</v>
      </c>
      <c r="I148" s="76">
        <f>SUMIFS(input_enduse!G:G,input_enduse!A:A,C148,input_enduse!B:B,$A$2,input_enduse!C:C,$A148)</f>
        <v>0</v>
      </c>
      <c r="J148" s="77"/>
      <c r="K148" s="19"/>
    </row>
    <row r="149" spans="1:11" s="1" customFormat="1" ht="15" x14ac:dyDescent="0.2">
      <c r="A149" s="1" t="s">
        <v>146</v>
      </c>
      <c r="C149" s="1" t="s">
        <v>190</v>
      </c>
      <c r="E149" s="39" t="s">
        <v>190</v>
      </c>
      <c r="F149" s="76">
        <f>SUMIFS(input_enduse!D:D,input_enduse!A:A,C149,input_enduse!B:B,$A$2,input_enduse!C:C,$A149)</f>
        <v>0.99038169075172799</v>
      </c>
      <c r="G149" s="76">
        <v>1</v>
      </c>
      <c r="H149" s="76">
        <v>0</v>
      </c>
      <c r="I149" s="76">
        <v>0</v>
      </c>
      <c r="J149" s="77"/>
      <c r="K149" s="19"/>
    </row>
    <row r="150" spans="1:11" s="1" customFormat="1" ht="15" x14ac:dyDescent="0.2">
      <c r="A150" s="1" t="s">
        <v>146</v>
      </c>
      <c r="C150" s="1" t="s">
        <v>191</v>
      </c>
      <c r="E150" s="39" t="s">
        <v>191</v>
      </c>
      <c r="F150" s="76">
        <f>SUMIFS(input_enduse!D:D,input_enduse!A:A,C150,input_enduse!B:B,$A$2,input_enduse!C:C,$A150)</f>
        <v>0</v>
      </c>
      <c r="G150" s="76">
        <v>1</v>
      </c>
      <c r="H150" s="76">
        <v>0</v>
      </c>
      <c r="I150" s="76">
        <v>0</v>
      </c>
      <c r="J150" s="77"/>
      <c r="K150" s="19"/>
    </row>
    <row r="151" spans="1:11" s="1" customFormat="1" ht="15" x14ac:dyDescent="0.2">
      <c r="A151" s="1" t="s">
        <v>146</v>
      </c>
      <c r="C151" s="1" t="s">
        <v>192</v>
      </c>
      <c r="E151" s="39" t="s">
        <v>192</v>
      </c>
      <c r="F151" s="76">
        <f>SUMIFS(input_enduse!D:D,input_enduse!A:A,C151,input_enduse!B:B,$A$2,input_enduse!C:C,$A151)</f>
        <v>0</v>
      </c>
      <c r="G151" s="76">
        <v>1</v>
      </c>
      <c r="H151" s="76">
        <v>0</v>
      </c>
      <c r="I151" s="76">
        <v>0</v>
      </c>
      <c r="J151" s="77"/>
      <c r="K151" s="19"/>
    </row>
    <row r="152" spans="1:11" s="1" customFormat="1" ht="15" x14ac:dyDescent="0.2">
      <c r="A152" s="1" t="s">
        <v>146</v>
      </c>
      <c r="C152" s="1" t="s">
        <v>193</v>
      </c>
      <c r="E152" s="39" t="s">
        <v>194</v>
      </c>
      <c r="F152" s="76">
        <f>SUMIFS(input_enduse!D:D,input_enduse!A:A,C152,input_enduse!B:B,$A$2,input_enduse!C:C,$A152)</f>
        <v>8.4965566326821607E-3</v>
      </c>
      <c r="G152" s="76">
        <f>SUMIFS(input_enduse!E:E,input_enduse!A:A,C152,input_enduse!B:B,$A$2,input_enduse!C:C,$A152)</f>
        <v>0.39633146699101901</v>
      </c>
      <c r="H152" s="76">
        <f>SUMIFS(input_enduse!F:F,input_enduse!A:A,C152,input_enduse!B:B,$A$2,input_enduse!C:C,$A152)</f>
        <v>0.60366853300898105</v>
      </c>
      <c r="I152" s="76">
        <f>SUMIFS(input_enduse!G:G,input_enduse!A:A,C152,input_enduse!B:B,$A$2,input_enduse!C:C,$A152)</f>
        <v>0</v>
      </c>
      <c r="J152" s="77"/>
      <c r="K152" s="19"/>
    </row>
    <row r="153" spans="1:11" s="1" customFormat="1" ht="15" x14ac:dyDescent="0.2">
      <c r="A153" s="1" t="s">
        <v>146</v>
      </c>
      <c r="C153" s="1" t="s">
        <v>195</v>
      </c>
      <c r="E153" s="39" t="s">
        <v>195</v>
      </c>
      <c r="F153" s="76">
        <f>SUMIFS(input_enduse!D:D,input_enduse!A:A,C153,input_enduse!B:B,$A$2,input_enduse!C:C,$A153)</f>
        <v>1</v>
      </c>
      <c r="G153" s="76">
        <f>SUMIFS(input_enduse!E:E,input_enduse!A:A,C153,input_enduse!B:B,$A$2,input_enduse!C:C,$A153)</f>
        <v>0.28959664704219201</v>
      </c>
      <c r="H153" s="76">
        <f>SUMIFS(input_enduse!F:F,input_enduse!A:A,C153,input_enduse!B:B,$A$2,input_enduse!C:C,$A153)</f>
        <v>0.71040335295780799</v>
      </c>
      <c r="I153" s="76">
        <f>SUMIFS(input_enduse!G:G,input_enduse!A:A,C153,input_enduse!B:B,$A$2,input_enduse!C:C,$A153)</f>
        <v>0</v>
      </c>
      <c r="J153" s="77"/>
      <c r="K153" s="19"/>
    </row>
    <row r="154" spans="1:11" s="1" customFormat="1" ht="15" x14ac:dyDescent="0.2">
      <c r="A154" s="1" t="s">
        <v>146</v>
      </c>
      <c r="E154" s="25" t="s">
        <v>183</v>
      </c>
      <c r="F154" s="25" t="s">
        <v>196</v>
      </c>
      <c r="G154" s="25" t="s">
        <v>185</v>
      </c>
      <c r="H154" s="25" t="s">
        <v>186</v>
      </c>
      <c r="I154" s="25" t="s">
        <v>187</v>
      </c>
      <c r="J154" s="75"/>
      <c r="K154" s="3"/>
    </row>
    <row r="155" spans="1:11" s="1" customFormat="1" ht="15" x14ac:dyDescent="0.2">
      <c r="A155" s="1" t="s">
        <v>146</v>
      </c>
      <c r="C155" s="1" t="s">
        <v>197</v>
      </c>
      <c r="E155" s="39" t="s">
        <v>197</v>
      </c>
      <c r="F155" s="76">
        <v>1</v>
      </c>
      <c r="G155" s="76">
        <v>1</v>
      </c>
      <c r="H155" s="76">
        <v>0</v>
      </c>
      <c r="I155" s="76">
        <v>0</v>
      </c>
      <c r="J155" s="77"/>
      <c r="K155" s="19"/>
    </row>
    <row r="156" spans="1:11" s="1" customFormat="1" ht="15" x14ac:dyDescent="0.2">
      <c r="A156" s="1" t="s">
        <v>146</v>
      </c>
      <c r="C156" s="1" t="s">
        <v>198</v>
      </c>
      <c r="E156" s="39" t="s">
        <v>198</v>
      </c>
      <c r="F156" s="76">
        <f>SUMIFS(input_enduse!D:D,input_enduse!A:A,C156,input_enduse!B:B,$A$2,input_enduse!C:C,$A156)</f>
        <v>1</v>
      </c>
      <c r="G156" s="76">
        <v>1</v>
      </c>
      <c r="H156" s="76">
        <v>0</v>
      </c>
      <c r="I156" s="76">
        <v>0</v>
      </c>
      <c r="J156" s="77"/>
      <c r="K156" s="19"/>
    </row>
    <row r="157" spans="1:11" s="1" customFormat="1" ht="15" x14ac:dyDescent="0.2">
      <c r="A157" s="1" t="s">
        <v>146</v>
      </c>
      <c r="C157" s="1" t="s">
        <v>199</v>
      </c>
      <c r="E157" s="39" t="s">
        <v>199</v>
      </c>
      <c r="F157" s="76">
        <f>SUMIFS(input_enduse!D:D,input_enduse!A:A,C157,input_enduse!B:B,$A$2,input_enduse!C:C,$A157)</f>
        <v>1</v>
      </c>
      <c r="G157" s="76">
        <v>1</v>
      </c>
      <c r="H157" s="76">
        <v>0</v>
      </c>
      <c r="I157" s="76">
        <v>0</v>
      </c>
      <c r="J157" s="77"/>
      <c r="K157" s="19"/>
    </row>
    <row r="158" spans="1:11" s="1" customFormat="1" ht="15" x14ac:dyDescent="0.2">
      <c r="A158" s="1" t="s">
        <v>146</v>
      </c>
      <c r="C158" s="1" t="s">
        <v>200</v>
      </c>
      <c r="E158" s="39" t="s">
        <v>201</v>
      </c>
      <c r="F158" s="76">
        <f>SUMIFS(input_enduse!D:D,input_enduse!A:A,C158,input_enduse!B:B,$A$2,input_enduse!C:C,$A158)</f>
        <v>1</v>
      </c>
      <c r="G158" s="76">
        <f>SUMIFS(input_enduse!E:E,input_enduse!A:A,C158,input_enduse!B:B,$A$2,input_enduse!C:C,$A158)</f>
        <v>0.95533482217988297</v>
      </c>
      <c r="H158" s="76">
        <f>SUMIFS(input_enduse!F:F,input_enduse!A:A,C158,input_enduse!B:B,$A$2,input_enduse!C:C,$A158)</f>
        <v>4.4665177820117002E-2</v>
      </c>
      <c r="I158" s="76">
        <f>SUMIFS(input_enduse!G:G,input_enduse!A:A,C158,input_enduse!B:B,$A$2,input_enduse!C:C,$A158)</f>
        <v>0</v>
      </c>
      <c r="J158" s="77"/>
      <c r="K158" s="19"/>
    </row>
    <row r="159" spans="1:11" s="1" customFormat="1" ht="15" x14ac:dyDescent="0.2">
      <c r="A159" s="1" t="s">
        <v>146</v>
      </c>
      <c r="C159" s="1" t="s">
        <v>202</v>
      </c>
      <c r="E159" s="39" t="s">
        <v>203</v>
      </c>
      <c r="F159" s="76">
        <f>SUMIFS(input_enduse!D:D,input_enduse!A:A,C159,input_enduse!B:B,$A$2,input_enduse!C:C,$A159)</f>
        <v>0.51848406140996195</v>
      </c>
      <c r="G159" s="76">
        <v>1</v>
      </c>
      <c r="H159" s="76">
        <v>0</v>
      </c>
      <c r="I159" s="76">
        <v>0</v>
      </c>
      <c r="J159" s="77"/>
      <c r="K159" s="19"/>
    </row>
    <row r="160" spans="1:11" s="1" customFormat="1" ht="15" x14ac:dyDescent="0.2">
      <c r="A160" s="1" t="s">
        <v>146</v>
      </c>
      <c r="C160" s="1" t="s">
        <v>204</v>
      </c>
      <c r="E160" s="39" t="s">
        <v>205</v>
      </c>
      <c r="F160" s="76">
        <f>SUMIFS(input_enduse!D:D,input_enduse!A:A,C160,input_enduse!B:B,$A$2,input_enduse!C:C,$A160)</f>
        <v>1</v>
      </c>
      <c r="G160" s="76">
        <v>1</v>
      </c>
      <c r="H160" s="76">
        <v>0</v>
      </c>
      <c r="I160" s="76">
        <v>0</v>
      </c>
      <c r="J160" s="77"/>
      <c r="K160" s="19"/>
    </row>
    <row r="161" spans="1:11" s="1" customFormat="1" ht="15" x14ac:dyDescent="0.2">
      <c r="A161" s="1" t="s">
        <v>146</v>
      </c>
      <c r="C161" s="1" t="s">
        <v>206</v>
      </c>
      <c r="E161" s="39" t="s">
        <v>207</v>
      </c>
      <c r="F161" s="76">
        <f>SUMIFS(input_enduse!D:D,input_enduse!A:A,C161,input_enduse!B:B,$A$2,input_enduse!C:C,$A161)</f>
        <v>1</v>
      </c>
      <c r="G161" s="76">
        <v>1</v>
      </c>
      <c r="H161" s="76">
        <v>0</v>
      </c>
      <c r="I161" s="76">
        <v>0</v>
      </c>
      <c r="J161" s="77"/>
      <c r="K161" s="19"/>
    </row>
    <row r="162" spans="1:11" s="1" customFormat="1" ht="15" x14ac:dyDescent="0.2">
      <c r="A162" s="1" t="s">
        <v>146</v>
      </c>
      <c r="C162" s="1" t="s">
        <v>141</v>
      </c>
      <c r="E162" s="39" t="s">
        <v>208</v>
      </c>
      <c r="F162" s="76">
        <f>SUMIFS(input_enduse!D:D,input_enduse!A:A,C162,input_enduse!B:B,$A$2,input_enduse!C:C,$A162)</f>
        <v>1</v>
      </c>
      <c r="G162" s="76">
        <v>1</v>
      </c>
      <c r="H162" s="76">
        <v>0</v>
      </c>
      <c r="I162" s="76">
        <v>0</v>
      </c>
      <c r="J162" s="77"/>
      <c r="K162" s="19"/>
    </row>
    <row r="163" spans="1:11" s="1" customFormat="1" ht="15" x14ac:dyDescent="0.2">
      <c r="A163" s="1" t="s">
        <v>146</v>
      </c>
      <c r="C163" s="1" t="s">
        <v>209</v>
      </c>
      <c r="E163" s="39" t="s">
        <v>209</v>
      </c>
      <c r="F163" s="76">
        <f>SUMIFS(input_enduse!D:D,input_enduse!A:A,C163,input_enduse!B:B,$A$2,input_enduse!C:C,$A163)</f>
        <v>0.99372439548457903</v>
      </c>
      <c r="G163" s="76">
        <v>1</v>
      </c>
      <c r="H163" s="76">
        <v>0</v>
      </c>
      <c r="I163" s="76">
        <v>0</v>
      </c>
      <c r="J163" s="77"/>
      <c r="K163" s="19"/>
    </row>
    <row r="164" spans="1:11" s="1" customFormat="1" ht="15" x14ac:dyDescent="0.2">
      <c r="A164" s="1" t="s">
        <v>146</v>
      </c>
      <c r="C164" s="1" t="s">
        <v>210</v>
      </c>
      <c r="E164" s="39" t="s">
        <v>210</v>
      </c>
      <c r="F164" s="76">
        <f>SUMIFS(input_enduse!D:D,input_enduse!A:A,C164,input_enduse!B:B,$A$2,input_enduse!C:C,$A164)</f>
        <v>0.39164977608198598</v>
      </c>
      <c r="G164" s="76">
        <v>1</v>
      </c>
      <c r="H164" s="76">
        <v>0</v>
      </c>
      <c r="I164" s="76">
        <v>0</v>
      </c>
      <c r="J164" s="77"/>
      <c r="K164" s="19"/>
    </row>
    <row r="165" spans="1:11" s="1" customFormat="1" ht="15" x14ac:dyDescent="0.2">
      <c r="E165" s="78"/>
      <c r="F165" s="78"/>
      <c r="G165" s="78"/>
      <c r="H165" s="78"/>
      <c r="I165" s="78"/>
      <c r="J165" s="78"/>
      <c r="K165" s="8"/>
    </row>
    <row r="166" spans="1:11" s="1" customFormat="1" ht="15" x14ac:dyDescent="0.25">
      <c r="E166" s="87" t="s">
        <v>282</v>
      </c>
      <c r="F166" s="88"/>
      <c r="G166" s="88"/>
      <c r="H166" s="88"/>
      <c r="I166" s="89"/>
      <c r="J166" s="72"/>
      <c r="K166" s="18"/>
    </row>
    <row r="167" spans="1:11" s="1" customFormat="1" ht="15" x14ac:dyDescent="0.2">
      <c r="C167" s="1" t="s">
        <v>183</v>
      </c>
      <c r="E167" s="25" t="s">
        <v>183</v>
      </c>
      <c r="F167" s="25" t="s">
        <v>215</v>
      </c>
      <c r="G167" s="25" t="s">
        <v>185</v>
      </c>
      <c r="H167" s="25" t="s">
        <v>186</v>
      </c>
      <c r="I167" s="25" t="s">
        <v>187</v>
      </c>
      <c r="J167" s="75"/>
      <c r="K167" s="3"/>
    </row>
    <row r="168" spans="1:11" s="1" customFormat="1" ht="15" x14ac:dyDescent="0.2">
      <c r="A168" s="1" t="s">
        <v>147</v>
      </c>
      <c r="C168" s="1" t="s">
        <v>188</v>
      </c>
      <c r="E168" s="39" t="s">
        <v>188</v>
      </c>
      <c r="F168" s="76">
        <f>SUMIFS(input_enduse!D:D,input_enduse!A:A,C168,input_enduse!B:B,$A$2,input_enduse!C:C,$A168)</f>
        <v>0.78289082686515199</v>
      </c>
      <c r="G168" s="76">
        <f>SUMIFS(input_enduse!E:E,input_enduse!A:A,C168,input_enduse!B:B,$A$2,input_enduse!C:C,$A168)</f>
        <v>0.44077319604388698</v>
      </c>
      <c r="H168" s="76">
        <f>SUMIFS(input_enduse!F:F,input_enduse!A:A,C168,input_enduse!B:B,$A$2,input_enduse!C:C,$A168)</f>
        <v>0.55922680395611302</v>
      </c>
      <c r="I168" s="76">
        <f>SUMIFS(input_enduse!G:G,input_enduse!A:A,C168,input_enduse!B:B,$A$2,input_enduse!C:C,$A168)</f>
        <v>0</v>
      </c>
      <c r="J168" s="77"/>
      <c r="K168" s="19"/>
    </row>
    <row r="169" spans="1:11" s="1" customFormat="1" ht="15" x14ac:dyDescent="0.2">
      <c r="A169" s="1" t="s">
        <v>147</v>
      </c>
      <c r="C169" s="1" t="s">
        <v>189</v>
      </c>
      <c r="E169" s="39" t="s">
        <v>189</v>
      </c>
      <c r="F169" s="76">
        <f>SUMIFS(input_enduse!D:D,input_enduse!A:A,C169,input_enduse!B:B,$A$2,input_enduse!C:C,$A169)</f>
        <v>0.84901611253360498</v>
      </c>
      <c r="G169" s="76">
        <f>SUMIFS(input_enduse!E:E,input_enduse!A:A,C169,input_enduse!B:B,$A$2,input_enduse!C:C,$A169)</f>
        <v>1</v>
      </c>
      <c r="H169" s="76">
        <f>SUMIFS(input_enduse!F:F,input_enduse!A:A,C169,input_enduse!B:B,$A$2,input_enduse!C:C,$A169)</f>
        <v>0</v>
      </c>
      <c r="I169" s="76">
        <f>SUMIFS(input_enduse!G:G,input_enduse!A:A,C169,input_enduse!B:B,$A$2,input_enduse!C:C,$A169)</f>
        <v>0</v>
      </c>
      <c r="J169" s="77"/>
      <c r="K169" s="19"/>
    </row>
    <row r="170" spans="1:11" s="1" customFormat="1" ht="15" x14ac:dyDescent="0.2">
      <c r="A170" s="1" t="s">
        <v>147</v>
      </c>
      <c r="C170" s="1" t="s">
        <v>190</v>
      </c>
      <c r="E170" s="39" t="s">
        <v>190</v>
      </c>
      <c r="F170" s="76">
        <f>SUMIFS(input_enduse!D:D,input_enduse!A:A,C170,input_enduse!B:B,$A$2,input_enduse!C:C,$A170)</f>
        <v>0.91741343053626001</v>
      </c>
      <c r="G170" s="76">
        <v>1</v>
      </c>
      <c r="H170" s="76">
        <v>0</v>
      </c>
      <c r="I170" s="76">
        <v>0</v>
      </c>
      <c r="J170" s="77"/>
      <c r="K170" s="19"/>
    </row>
    <row r="171" spans="1:11" s="1" customFormat="1" ht="15" x14ac:dyDescent="0.2">
      <c r="A171" s="1" t="s">
        <v>147</v>
      </c>
      <c r="C171" s="1" t="s">
        <v>191</v>
      </c>
      <c r="E171" s="39" t="s">
        <v>191</v>
      </c>
      <c r="F171" s="76">
        <f>SUMIFS(input_enduse!D:D,input_enduse!A:A,C171,input_enduse!B:B,$A$2,input_enduse!C:C,$A171)</f>
        <v>0</v>
      </c>
      <c r="G171" s="76">
        <v>1</v>
      </c>
      <c r="H171" s="76">
        <v>0</v>
      </c>
      <c r="I171" s="76">
        <v>0</v>
      </c>
      <c r="J171" s="77"/>
      <c r="K171" s="19"/>
    </row>
    <row r="172" spans="1:11" s="1" customFormat="1" ht="15" x14ac:dyDescent="0.2">
      <c r="A172" s="1" t="s">
        <v>147</v>
      </c>
      <c r="C172" s="1" t="s">
        <v>192</v>
      </c>
      <c r="E172" s="39" t="s">
        <v>192</v>
      </c>
      <c r="F172" s="76">
        <f>SUMIFS(input_enduse!D:D,input_enduse!A:A,C172,input_enduse!B:B,$A$2,input_enduse!C:C,$A172)</f>
        <v>0</v>
      </c>
      <c r="G172" s="76">
        <v>1</v>
      </c>
      <c r="H172" s="76">
        <v>0</v>
      </c>
      <c r="I172" s="76">
        <v>0</v>
      </c>
      <c r="J172" s="77"/>
      <c r="K172" s="19"/>
    </row>
    <row r="173" spans="1:11" s="1" customFormat="1" ht="15" x14ac:dyDescent="0.2">
      <c r="A173" s="1" t="s">
        <v>147</v>
      </c>
      <c r="C173" s="1" t="s">
        <v>193</v>
      </c>
      <c r="E173" s="39" t="s">
        <v>194</v>
      </c>
      <c r="F173" s="76">
        <f>SUMIFS(input_enduse!D:D,input_enduse!A:A,C173,input_enduse!B:B,$A$2,input_enduse!C:C,$A173)</f>
        <v>9.7019926918848101E-4</v>
      </c>
      <c r="G173" s="76">
        <f>SUMIFS(input_enduse!E:E,input_enduse!A:A,C173,input_enduse!B:B,$A$2,input_enduse!C:C,$A173)</f>
        <v>0.16883954095589501</v>
      </c>
      <c r="H173" s="76">
        <f>SUMIFS(input_enduse!F:F,input_enduse!A:A,C173,input_enduse!B:B,$A$2,input_enduse!C:C,$A173)</f>
        <v>0.83116045904410496</v>
      </c>
      <c r="I173" s="76">
        <f>SUMIFS(input_enduse!G:G,input_enduse!A:A,C173,input_enduse!B:B,$A$2,input_enduse!C:C,$A173)</f>
        <v>0</v>
      </c>
      <c r="J173" s="77"/>
      <c r="K173" s="19"/>
    </row>
    <row r="174" spans="1:11" s="1" customFormat="1" ht="15" x14ac:dyDescent="0.2">
      <c r="A174" s="1" t="s">
        <v>147</v>
      </c>
      <c r="C174" s="1" t="s">
        <v>195</v>
      </c>
      <c r="E174" s="39" t="s">
        <v>195</v>
      </c>
      <c r="F174" s="76">
        <f>SUMIFS(input_enduse!D:D,input_enduse!A:A,C174,input_enduse!B:B,$A$2,input_enduse!C:C,$A174)</f>
        <v>0.95013050254977505</v>
      </c>
      <c r="G174" s="76">
        <f>SUMIFS(input_enduse!E:E,input_enduse!A:A,C174,input_enduse!B:B,$A$2,input_enduse!C:C,$A174)</f>
        <v>0.41452182557311701</v>
      </c>
      <c r="H174" s="76">
        <f>SUMIFS(input_enduse!F:F,input_enduse!A:A,C174,input_enduse!B:B,$A$2,input_enduse!C:C,$A174)</f>
        <v>0.58547817442688299</v>
      </c>
      <c r="I174" s="76">
        <f>SUMIFS(input_enduse!G:G,input_enduse!A:A,C174,input_enduse!B:B,$A$2,input_enduse!C:C,$A174)</f>
        <v>0</v>
      </c>
      <c r="J174" s="77"/>
      <c r="K174" s="19"/>
    </row>
    <row r="175" spans="1:11" s="1" customFormat="1" ht="15" x14ac:dyDescent="0.2">
      <c r="A175" s="1" t="s">
        <v>147</v>
      </c>
      <c r="E175" s="25" t="s">
        <v>183</v>
      </c>
      <c r="F175" s="25" t="s">
        <v>196</v>
      </c>
      <c r="G175" s="25" t="s">
        <v>185</v>
      </c>
      <c r="H175" s="25" t="s">
        <v>186</v>
      </c>
      <c r="I175" s="25" t="s">
        <v>187</v>
      </c>
      <c r="J175" s="75"/>
      <c r="K175" s="3"/>
    </row>
    <row r="176" spans="1:11" s="1" customFormat="1" ht="15" x14ac:dyDescent="0.2">
      <c r="A176" s="1" t="s">
        <v>147</v>
      </c>
      <c r="C176" s="1" t="s">
        <v>197</v>
      </c>
      <c r="E176" s="39" t="s">
        <v>197</v>
      </c>
      <c r="F176" s="76">
        <v>1</v>
      </c>
      <c r="G176" s="76">
        <v>1</v>
      </c>
      <c r="H176" s="76">
        <v>0</v>
      </c>
      <c r="I176" s="76">
        <v>0</v>
      </c>
      <c r="J176" s="77"/>
      <c r="K176" s="19"/>
    </row>
    <row r="177" spans="1:11" s="1" customFormat="1" ht="15" x14ac:dyDescent="0.2">
      <c r="A177" s="1" t="s">
        <v>147</v>
      </c>
      <c r="C177" s="1" t="s">
        <v>198</v>
      </c>
      <c r="E177" s="39" t="s">
        <v>198</v>
      </c>
      <c r="F177" s="76">
        <f>SUMIFS(input_enduse!D:D,input_enduse!A:A,C177,input_enduse!B:B,$A$2,input_enduse!C:C,$A177)</f>
        <v>0.86588914681161999</v>
      </c>
      <c r="G177" s="76">
        <v>1</v>
      </c>
      <c r="H177" s="76">
        <v>0</v>
      </c>
      <c r="I177" s="76">
        <v>0</v>
      </c>
      <c r="J177" s="77"/>
      <c r="K177" s="19"/>
    </row>
    <row r="178" spans="1:11" s="1" customFormat="1" ht="15" x14ac:dyDescent="0.2">
      <c r="A178" s="1" t="s">
        <v>147</v>
      </c>
      <c r="C178" s="1" t="s">
        <v>199</v>
      </c>
      <c r="E178" s="39" t="s">
        <v>199</v>
      </c>
      <c r="F178" s="76">
        <f>SUMIFS(input_enduse!D:D,input_enduse!A:A,C178,input_enduse!B:B,$A$2,input_enduse!C:C,$A178)</f>
        <v>1</v>
      </c>
      <c r="G178" s="76">
        <v>1</v>
      </c>
      <c r="H178" s="76">
        <v>0</v>
      </c>
      <c r="I178" s="76">
        <v>0</v>
      </c>
      <c r="J178" s="77"/>
      <c r="K178" s="19"/>
    </row>
    <row r="179" spans="1:11" s="1" customFormat="1" ht="15" x14ac:dyDescent="0.2">
      <c r="A179" s="1" t="s">
        <v>147</v>
      </c>
      <c r="C179" s="1" t="s">
        <v>200</v>
      </c>
      <c r="E179" s="39" t="s">
        <v>201</v>
      </c>
      <c r="F179" s="76">
        <f>SUMIFS(input_enduse!D:D,input_enduse!A:A,C179,input_enduse!B:B,$A$2,input_enduse!C:C,$A179)</f>
        <v>0.97275368819817998</v>
      </c>
      <c r="G179" s="76">
        <f>SUMIFS(input_enduse!E:E,input_enduse!A:A,C179,input_enduse!B:B,$A$2,input_enduse!C:C,$A179)</f>
        <v>0.99741461751870397</v>
      </c>
      <c r="H179" s="76">
        <f>SUMIFS(input_enduse!F:F,input_enduse!A:A,C179,input_enduse!B:B,$A$2,input_enduse!C:C,$A179)</f>
        <v>2.5853824812956598E-3</v>
      </c>
      <c r="I179" s="76">
        <f>SUMIFS(input_enduse!G:G,input_enduse!A:A,C179,input_enduse!B:B,$A$2,input_enduse!C:C,$A179)</f>
        <v>0</v>
      </c>
      <c r="J179" s="77"/>
      <c r="K179" s="19"/>
    </row>
    <row r="180" spans="1:11" s="1" customFormat="1" ht="15" x14ac:dyDescent="0.2">
      <c r="A180" s="1" t="s">
        <v>147</v>
      </c>
      <c r="C180" s="1" t="s">
        <v>202</v>
      </c>
      <c r="E180" s="39" t="s">
        <v>203</v>
      </c>
      <c r="F180" s="76">
        <f>SUMIFS(input_enduse!D:D,input_enduse!A:A,C180,input_enduse!B:B,$A$2,input_enduse!C:C,$A180)</f>
        <v>6.0869792793305802E-2</v>
      </c>
      <c r="G180" s="76">
        <v>1</v>
      </c>
      <c r="H180" s="76">
        <v>0</v>
      </c>
      <c r="I180" s="76">
        <v>0</v>
      </c>
      <c r="J180" s="77"/>
      <c r="K180" s="19"/>
    </row>
    <row r="181" spans="1:11" s="1" customFormat="1" ht="15" x14ac:dyDescent="0.2">
      <c r="A181" s="1" t="s">
        <v>147</v>
      </c>
      <c r="C181" s="1" t="s">
        <v>204</v>
      </c>
      <c r="E181" s="39" t="s">
        <v>205</v>
      </c>
      <c r="F181" s="76">
        <f>SUMIFS(input_enduse!D:D,input_enduse!A:A,C181,input_enduse!B:B,$A$2,input_enduse!C:C,$A181)</f>
        <v>0.97072837893262898</v>
      </c>
      <c r="G181" s="76">
        <v>1</v>
      </c>
      <c r="H181" s="76">
        <v>0</v>
      </c>
      <c r="I181" s="76">
        <v>0</v>
      </c>
      <c r="J181" s="77"/>
      <c r="K181" s="19"/>
    </row>
    <row r="182" spans="1:11" s="1" customFormat="1" ht="15" x14ac:dyDescent="0.2">
      <c r="A182" s="1" t="s">
        <v>147</v>
      </c>
      <c r="C182" s="1" t="s">
        <v>206</v>
      </c>
      <c r="E182" s="39" t="s">
        <v>207</v>
      </c>
      <c r="F182" s="76">
        <f>SUMIFS(input_enduse!D:D,input_enduse!A:A,C182,input_enduse!B:B,$A$2,input_enduse!C:C,$A182)</f>
        <v>0.97275368819817998</v>
      </c>
      <c r="G182" s="76">
        <v>1</v>
      </c>
      <c r="H182" s="76">
        <v>0</v>
      </c>
      <c r="I182" s="76">
        <v>0</v>
      </c>
      <c r="J182" s="77"/>
      <c r="K182" s="19"/>
    </row>
    <row r="183" spans="1:11" s="1" customFormat="1" ht="15" x14ac:dyDescent="0.2">
      <c r="A183" s="1" t="s">
        <v>147</v>
      </c>
      <c r="C183" s="1" t="s">
        <v>141</v>
      </c>
      <c r="E183" s="39" t="s">
        <v>208</v>
      </c>
      <c r="F183" s="76">
        <f>SUMIFS(input_enduse!D:D,input_enduse!A:A,C183,input_enduse!B:B,$A$2,input_enduse!C:C,$A183)</f>
        <v>1</v>
      </c>
      <c r="G183" s="76">
        <v>1</v>
      </c>
      <c r="H183" s="76">
        <v>0</v>
      </c>
      <c r="I183" s="76">
        <v>0</v>
      </c>
      <c r="J183" s="77"/>
      <c r="K183" s="19"/>
    </row>
    <row r="184" spans="1:11" s="1" customFormat="1" ht="15" x14ac:dyDescent="0.2">
      <c r="A184" s="1" t="s">
        <v>147</v>
      </c>
      <c r="C184" s="1" t="s">
        <v>209</v>
      </c>
      <c r="E184" s="39" t="s">
        <v>209</v>
      </c>
      <c r="F184" s="76">
        <f>SUMIFS(input_enduse!D:D,input_enduse!A:A,C184,input_enduse!B:B,$A$2,input_enduse!C:C,$A184)</f>
        <v>0.121275734311437</v>
      </c>
      <c r="G184" s="76">
        <v>1</v>
      </c>
      <c r="H184" s="76">
        <v>0</v>
      </c>
      <c r="I184" s="76">
        <v>0</v>
      </c>
      <c r="J184" s="77"/>
      <c r="K184" s="19"/>
    </row>
    <row r="185" spans="1:11" s="1" customFormat="1" ht="15" x14ac:dyDescent="0.2">
      <c r="A185" s="1" t="s">
        <v>147</v>
      </c>
      <c r="C185" s="1" t="s">
        <v>210</v>
      </c>
      <c r="E185" s="39" t="s">
        <v>210</v>
      </c>
      <c r="F185" s="76">
        <f>SUMIFS(input_enduse!D:D,input_enduse!A:A,C185,input_enduse!B:B,$A$2,input_enduse!C:C,$A185)</f>
        <v>0.18784191716340201</v>
      </c>
      <c r="G185" s="76">
        <v>1</v>
      </c>
      <c r="H185" s="76">
        <v>0</v>
      </c>
      <c r="I185" s="76">
        <v>0</v>
      </c>
      <c r="J185" s="77"/>
      <c r="K185" s="19"/>
    </row>
    <row r="186" spans="1:11" s="1" customFormat="1" ht="15" x14ac:dyDescent="0.2">
      <c r="E186" s="78"/>
      <c r="F186" s="78"/>
      <c r="G186" s="78"/>
      <c r="H186" s="78"/>
      <c r="I186" s="78"/>
      <c r="J186" s="78"/>
      <c r="K186" s="8"/>
    </row>
    <row r="187" spans="1:11" s="1" customFormat="1" ht="15" x14ac:dyDescent="0.25">
      <c r="E187" s="87" t="s">
        <v>283</v>
      </c>
      <c r="F187" s="88"/>
      <c r="G187" s="88"/>
      <c r="H187" s="88"/>
      <c r="I187" s="89"/>
      <c r="J187" s="72"/>
      <c r="K187" s="18"/>
    </row>
    <row r="188" spans="1:11" s="1" customFormat="1" ht="15" x14ac:dyDescent="0.2">
      <c r="C188" s="1" t="s">
        <v>183</v>
      </c>
      <c r="E188" s="25" t="s">
        <v>183</v>
      </c>
      <c r="F188" s="25" t="s">
        <v>215</v>
      </c>
      <c r="G188" s="25" t="s">
        <v>185</v>
      </c>
      <c r="H188" s="25" t="s">
        <v>186</v>
      </c>
      <c r="I188" s="25" t="s">
        <v>187</v>
      </c>
      <c r="J188" s="75"/>
      <c r="K188" s="3"/>
    </row>
    <row r="189" spans="1:11" s="1" customFormat="1" ht="15" x14ac:dyDescent="0.2">
      <c r="A189" s="1" t="s">
        <v>138</v>
      </c>
      <c r="C189" s="1" t="s">
        <v>188</v>
      </c>
      <c r="E189" s="39" t="s">
        <v>188</v>
      </c>
      <c r="F189" s="76">
        <f>SUMIFS(input_enduse!D:D,input_enduse!A:A,C189,input_enduse!B:B,$A$2,input_enduse!C:C,$A189)</f>
        <v>0.839182306904944</v>
      </c>
      <c r="G189" s="76">
        <f>SUMIFS(input_enduse!E:E,input_enduse!A:A,C189,input_enduse!B:B,$A$2,input_enduse!C:C,$A189)</f>
        <v>0.30094512365438197</v>
      </c>
      <c r="H189" s="76">
        <f>SUMIFS(input_enduse!F:F,input_enduse!A:A,C189,input_enduse!B:B,$A$2,input_enduse!C:C,$A189)</f>
        <v>0.69582280369501404</v>
      </c>
      <c r="I189" s="76">
        <f>SUMIFS(input_enduse!G:G,input_enduse!A:A,C189,input_enduse!B:B,$A$2,input_enduse!C:C,$A189)</f>
        <v>3.2320726506034499E-3</v>
      </c>
      <c r="J189" s="77"/>
      <c r="K189" s="19"/>
    </row>
    <row r="190" spans="1:11" s="1" customFormat="1" ht="15" x14ac:dyDescent="0.2">
      <c r="A190" s="1" t="s">
        <v>138</v>
      </c>
      <c r="C190" s="1" t="s">
        <v>189</v>
      </c>
      <c r="E190" s="39" t="s">
        <v>189</v>
      </c>
      <c r="F190" s="76">
        <f>SUMIFS(input_enduse!D:D,input_enduse!A:A,C190,input_enduse!B:B,$A$2,input_enduse!C:C,$A190)</f>
        <v>0.89146492808579303</v>
      </c>
      <c r="G190" s="76">
        <f>SUMIFS(input_enduse!E:E,input_enduse!A:A,C190,input_enduse!B:B,$A$2,input_enduse!C:C,$A190)</f>
        <v>0.99695748189573496</v>
      </c>
      <c r="H190" s="76">
        <f>SUMIFS(input_enduse!F:F,input_enduse!A:A,C190,input_enduse!B:B,$A$2,input_enduse!C:C,$A190)</f>
        <v>0</v>
      </c>
      <c r="I190" s="76">
        <f>SUMIFS(input_enduse!G:G,input_enduse!A:A,C190,input_enduse!B:B,$A$2,input_enduse!C:C,$A190)</f>
        <v>3.0425181042643898E-3</v>
      </c>
      <c r="J190" s="77"/>
      <c r="K190" s="19"/>
    </row>
    <row r="191" spans="1:11" s="1" customFormat="1" ht="15" x14ac:dyDescent="0.2">
      <c r="A191" s="1" t="s">
        <v>138</v>
      </c>
      <c r="C191" s="1" t="s">
        <v>190</v>
      </c>
      <c r="E191" s="39" t="s">
        <v>190</v>
      </c>
      <c r="F191" s="76">
        <f>SUMIFS(input_enduse!D:D,input_enduse!A:A,C191,input_enduse!B:B,$A$2,input_enduse!C:C,$A191)</f>
        <v>0.89838119043778797</v>
      </c>
      <c r="G191" s="76">
        <v>1</v>
      </c>
      <c r="H191" s="76">
        <v>0</v>
      </c>
      <c r="I191" s="76">
        <v>0</v>
      </c>
      <c r="J191" s="77"/>
      <c r="K191" s="19"/>
    </row>
    <row r="192" spans="1:11" s="1" customFormat="1" ht="15" x14ac:dyDescent="0.2">
      <c r="A192" s="1" t="s">
        <v>138</v>
      </c>
      <c r="C192" s="1" t="s">
        <v>191</v>
      </c>
      <c r="E192" s="39" t="s">
        <v>191</v>
      </c>
      <c r="F192" s="76">
        <f>SUMIFS(input_enduse!D:D,input_enduse!A:A,C192,input_enduse!B:B,$A$2,input_enduse!C:C,$A192)</f>
        <v>2.08553013726996E-2</v>
      </c>
      <c r="G192" s="76">
        <v>1</v>
      </c>
      <c r="H192" s="76">
        <v>0</v>
      </c>
      <c r="I192" s="76">
        <v>0</v>
      </c>
      <c r="J192" s="77"/>
      <c r="K192" s="19"/>
    </row>
    <row r="193" spans="1:11" s="1" customFormat="1" ht="15" x14ac:dyDescent="0.2">
      <c r="A193" s="1" t="s">
        <v>138</v>
      </c>
      <c r="C193" s="1" t="s">
        <v>192</v>
      </c>
      <c r="E193" s="39" t="s">
        <v>192</v>
      </c>
      <c r="F193" s="76">
        <f>SUMIFS(input_enduse!D:D,input_enduse!A:A,C193,input_enduse!B:B,$A$2,input_enduse!C:C,$A193)</f>
        <v>1.65726652293362E-2</v>
      </c>
      <c r="G193" s="76">
        <v>1</v>
      </c>
      <c r="H193" s="76">
        <v>0</v>
      </c>
      <c r="I193" s="76">
        <v>0</v>
      </c>
      <c r="J193" s="77"/>
      <c r="K193" s="19"/>
    </row>
    <row r="194" spans="1:11" s="1" customFormat="1" ht="15" x14ac:dyDescent="0.2">
      <c r="A194" s="1" t="s">
        <v>138</v>
      </c>
      <c r="C194" s="1" t="s">
        <v>193</v>
      </c>
      <c r="E194" s="39" t="s">
        <v>194</v>
      </c>
      <c r="F194" s="76">
        <f>SUMIFS(input_enduse!D:D,input_enduse!A:A,C194,input_enduse!B:B,$A$2,input_enduse!C:C,$A194)</f>
        <v>1</v>
      </c>
      <c r="G194" s="76">
        <f>SUMIFS(input_enduse!E:E,input_enduse!A:A,C194,input_enduse!B:B,$A$2,input_enduse!C:C,$A194)</f>
        <v>0.28409463247337102</v>
      </c>
      <c r="H194" s="76">
        <f>SUMIFS(input_enduse!F:F,input_enduse!A:A,C194,input_enduse!B:B,$A$2,input_enduse!C:C,$A194)</f>
        <v>0.71590536752662903</v>
      </c>
      <c r="I194" s="76">
        <f>SUMIFS(input_enduse!G:G,input_enduse!A:A,C194,input_enduse!B:B,$A$2,input_enduse!C:C,$A194)</f>
        <v>0</v>
      </c>
      <c r="J194" s="77"/>
      <c r="K194" s="19"/>
    </row>
    <row r="195" spans="1:11" s="1" customFormat="1" ht="15" x14ac:dyDescent="0.2">
      <c r="A195" s="1" t="s">
        <v>138</v>
      </c>
      <c r="C195" s="1" t="s">
        <v>195</v>
      </c>
      <c r="E195" s="39" t="s">
        <v>195</v>
      </c>
      <c r="F195" s="76">
        <f>SUMIFS(input_enduse!D:D,input_enduse!A:A,C195,input_enduse!B:B,$A$2,input_enduse!C:C,$A195)</f>
        <v>1</v>
      </c>
      <c r="G195" s="76">
        <f>SUMIFS(input_enduse!E:E,input_enduse!A:A,C195,input_enduse!B:B,$A$2,input_enduse!C:C,$A195)</f>
        <v>0.20190548835668601</v>
      </c>
      <c r="H195" s="76">
        <f>SUMIFS(input_enduse!F:F,input_enduse!A:A,C195,input_enduse!B:B,$A$2,input_enduse!C:C,$A195)</f>
        <v>0.79809451164331402</v>
      </c>
      <c r="I195" s="76">
        <f>SUMIFS(input_enduse!G:G,input_enduse!A:A,C195,input_enduse!B:B,$A$2,input_enduse!C:C,$A195)</f>
        <v>0</v>
      </c>
      <c r="J195" s="77"/>
      <c r="K195" s="19"/>
    </row>
    <row r="196" spans="1:11" s="1" customFormat="1" ht="15" x14ac:dyDescent="0.2">
      <c r="A196" s="1" t="s">
        <v>138</v>
      </c>
      <c r="E196" s="25" t="s">
        <v>183</v>
      </c>
      <c r="F196" s="25" t="s">
        <v>196</v>
      </c>
      <c r="G196" s="25" t="s">
        <v>185</v>
      </c>
      <c r="H196" s="25" t="s">
        <v>186</v>
      </c>
      <c r="I196" s="25" t="s">
        <v>187</v>
      </c>
      <c r="J196" s="75"/>
      <c r="K196" s="3"/>
    </row>
    <row r="197" spans="1:11" s="1" customFormat="1" ht="15" x14ac:dyDescent="0.2">
      <c r="A197" s="1" t="s">
        <v>138</v>
      </c>
      <c r="C197" s="1" t="s">
        <v>197</v>
      </c>
      <c r="E197" s="39" t="s">
        <v>197</v>
      </c>
      <c r="F197" s="76">
        <v>1</v>
      </c>
      <c r="G197" s="76">
        <v>1</v>
      </c>
      <c r="H197" s="76">
        <v>0</v>
      </c>
      <c r="I197" s="76">
        <v>0</v>
      </c>
      <c r="J197" s="77"/>
      <c r="K197" s="19"/>
    </row>
    <row r="198" spans="1:11" s="1" customFormat="1" ht="15" x14ac:dyDescent="0.2">
      <c r="A198" s="1" t="s">
        <v>138</v>
      </c>
      <c r="C198" s="1" t="s">
        <v>198</v>
      </c>
      <c r="E198" s="39" t="s">
        <v>198</v>
      </c>
      <c r="F198" s="76">
        <f>SUMIFS(input_enduse!D:D,input_enduse!A:A,C198,input_enduse!B:B,$A$2,input_enduse!C:C,$A198)</f>
        <v>0.93767883068117797</v>
      </c>
      <c r="G198" s="76">
        <v>1</v>
      </c>
      <c r="H198" s="76">
        <v>0</v>
      </c>
      <c r="I198" s="76">
        <v>0</v>
      </c>
      <c r="J198" s="77"/>
      <c r="K198" s="19"/>
    </row>
    <row r="199" spans="1:11" s="1" customFormat="1" ht="15" x14ac:dyDescent="0.2">
      <c r="A199" s="1" t="s">
        <v>138</v>
      </c>
      <c r="C199" s="1" t="s">
        <v>199</v>
      </c>
      <c r="E199" s="39" t="s">
        <v>199</v>
      </c>
      <c r="F199" s="76">
        <f>SUMIFS(input_enduse!D:D,input_enduse!A:A,C199,input_enduse!B:B,$A$2,input_enduse!C:C,$A199)</f>
        <v>1</v>
      </c>
      <c r="G199" s="76">
        <v>1</v>
      </c>
      <c r="H199" s="76">
        <v>0</v>
      </c>
      <c r="I199" s="76">
        <v>0</v>
      </c>
      <c r="J199" s="77"/>
      <c r="K199" s="19"/>
    </row>
    <row r="200" spans="1:11" s="1" customFormat="1" ht="15" x14ac:dyDescent="0.2">
      <c r="A200" s="1" t="s">
        <v>138</v>
      </c>
      <c r="C200" s="1" t="s">
        <v>200</v>
      </c>
      <c r="E200" s="39" t="s">
        <v>201</v>
      </c>
      <c r="F200" s="76">
        <f>SUMIFS(input_enduse!D:D,input_enduse!A:A,C200,input_enduse!B:B,$A$2,input_enduse!C:C,$A200)</f>
        <v>1</v>
      </c>
      <c r="G200" s="76">
        <f>SUMIFS(input_enduse!E:E,input_enduse!A:A,C200,input_enduse!B:B,$A$2,input_enduse!C:C,$A200)</f>
        <v>1</v>
      </c>
      <c r="H200" s="76">
        <f>SUMIFS(input_enduse!F:F,input_enduse!A:A,C200,input_enduse!B:B,$A$2,input_enduse!C:C,$A200)</f>
        <v>0</v>
      </c>
      <c r="I200" s="76">
        <f>SUMIFS(input_enduse!G:G,input_enduse!A:A,C200,input_enduse!B:B,$A$2,input_enduse!C:C,$A200)</f>
        <v>0</v>
      </c>
      <c r="J200" s="77"/>
      <c r="K200" s="19"/>
    </row>
    <row r="201" spans="1:11" s="1" customFormat="1" ht="15" x14ac:dyDescent="0.2">
      <c r="A201" s="1" t="s">
        <v>138</v>
      </c>
      <c r="C201" s="1" t="s">
        <v>202</v>
      </c>
      <c r="E201" s="39" t="s">
        <v>203</v>
      </c>
      <c r="F201" s="76">
        <f>SUMIFS(input_enduse!D:D,input_enduse!A:A,C201,input_enduse!B:B,$A$2,input_enduse!C:C,$A201)</f>
        <v>0.92529879114996605</v>
      </c>
      <c r="G201" s="76">
        <v>1</v>
      </c>
      <c r="H201" s="76">
        <v>0</v>
      </c>
      <c r="I201" s="76">
        <v>0</v>
      </c>
      <c r="J201" s="77"/>
      <c r="K201" s="19"/>
    </row>
    <row r="202" spans="1:11" s="1" customFormat="1" ht="15" x14ac:dyDescent="0.2">
      <c r="A202" s="1" t="s">
        <v>138</v>
      </c>
      <c r="C202" s="1" t="s">
        <v>204</v>
      </c>
      <c r="E202" s="39" t="s">
        <v>205</v>
      </c>
      <c r="F202" s="76">
        <f>SUMIFS(input_enduse!D:D,input_enduse!A:A,C202,input_enduse!B:B,$A$2,input_enduse!C:C,$A202)</f>
        <v>1</v>
      </c>
      <c r="G202" s="76">
        <v>1</v>
      </c>
      <c r="H202" s="76">
        <v>0</v>
      </c>
      <c r="I202" s="76">
        <v>0</v>
      </c>
      <c r="J202" s="77"/>
      <c r="K202" s="19"/>
    </row>
    <row r="203" spans="1:11" s="1" customFormat="1" ht="15" x14ac:dyDescent="0.2">
      <c r="A203" s="1" t="s">
        <v>138</v>
      </c>
      <c r="C203" s="1" t="s">
        <v>206</v>
      </c>
      <c r="E203" s="39" t="s">
        <v>207</v>
      </c>
      <c r="F203" s="76">
        <f>SUMIFS(input_enduse!D:D,input_enduse!A:A,C203,input_enduse!B:B,$A$2,input_enduse!C:C,$A203)</f>
        <v>0.31802747801734499</v>
      </c>
      <c r="G203" s="76">
        <v>1</v>
      </c>
      <c r="H203" s="76">
        <v>0</v>
      </c>
      <c r="I203" s="76">
        <v>0</v>
      </c>
      <c r="J203" s="77"/>
      <c r="K203" s="19"/>
    </row>
    <row r="204" spans="1:11" s="1" customFormat="1" ht="15" x14ac:dyDescent="0.2">
      <c r="A204" s="1" t="s">
        <v>138</v>
      </c>
      <c r="C204" s="1" t="s">
        <v>141</v>
      </c>
      <c r="E204" s="39" t="s">
        <v>208</v>
      </c>
      <c r="F204" s="76">
        <f>SUMIFS(input_enduse!D:D,input_enduse!A:A,C204,input_enduse!B:B,$A$2,input_enduse!C:C,$A204)</f>
        <v>1</v>
      </c>
      <c r="G204" s="76">
        <v>1</v>
      </c>
      <c r="H204" s="76">
        <v>0</v>
      </c>
      <c r="I204" s="76">
        <v>0</v>
      </c>
      <c r="J204" s="77"/>
      <c r="K204" s="19"/>
    </row>
    <row r="205" spans="1:11" s="1" customFormat="1" ht="15" x14ac:dyDescent="0.2">
      <c r="A205" s="1" t="s">
        <v>138</v>
      </c>
      <c r="C205" s="1" t="s">
        <v>209</v>
      </c>
      <c r="E205" s="39" t="s">
        <v>209</v>
      </c>
      <c r="F205" s="76">
        <f>SUMIFS(input_enduse!D:D,input_enduse!A:A,C205,input_enduse!B:B,$A$2,input_enduse!C:C,$A205)</f>
        <v>3.6963686713774202E-2</v>
      </c>
      <c r="G205" s="76">
        <v>1</v>
      </c>
      <c r="H205" s="76">
        <v>0</v>
      </c>
      <c r="I205" s="76">
        <v>0</v>
      </c>
      <c r="J205" s="77"/>
      <c r="K205" s="19"/>
    </row>
    <row r="206" spans="1:11" s="1" customFormat="1" ht="15" x14ac:dyDescent="0.2">
      <c r="A206" s="1" t="s">
        <v>138</v>
      </c>
      <c r="C206" s="1" t="s">
        <v>210</v>
      </c>
      <c r="E206" s="39" t="s">
        <v>210</v>
      </c>
      <c r="F206" s="76">
        <f>SUMIFS(input_enduse!D:D,input_enduse!A:A,C206,input_enduse!B:B,$A$2,input_enduse!C:C,$A206)</f>
        <v>3.6840552576484801E-3</v>
      </c>
      <c r="G206" s="76">
        <v>1</v>
      </c>
      <c r="H206" s="76">
        <v>0</v>
      </c>
      <c r="I206" s="76">
        <v>0</v>
      </c>
      <c r="J206" s="77"/>
      <c r="K206" s="19"/>
    </row>
    <row r="207" spans="1:11" s="1" customFormat="1" ht="15" x14ac:dyDescent="0.2">
      <c r="E207" s="78"/>
      <c r="F207" s="78"/>
      <c r="G207" s="78"/>
      <c r="H207" s="78"/>
      <c r="I207" s="78"/>
      <c r="J207" s="78"/>
      <c r="K207" s="8"/>
    </row>
    <row r="208" spans="1:11" s="1" customFormat="1" ht="15" x14ac:dyDescent="0.25">
      <c r="E208" s="87" t="s">
        <v>284</v>
      </c>
      <c r="F208" s="88"/>
      <c r="G208" s="88"/>
      <c r="H208" s="88"/>
      <c r="I208" s="89"/>
      <c r="J208" s="72"/>
      <c r="K208" s="18"/>
    </row>
    <row r="209" spans="1:11" s="1" customFormat="1" ht="15" x14ac:dyDescent="0.2">
      <c r="C209" s="1" t="s">
        <v>183</v>
      </c>
      <c r="E209" s="25" t="s">
        <v>183</v>
      </c>
      <c r="F209" s="25" t="s">
        <v>215</v>
      </c>
      <c r="G209" s="25" t="s">
        <v>185</v>
      </c>
      <c r="H209" s="25" t="s">
        <v>186</v>
      </c>
      <c r="I209" s="25" t="s">
        <v>187</v>
      </c>
      <c r="J209" s="75"/>
      <c r="K209" s="3"/>
    </row>
    <row r="210" spans="1:11" s="1" customFormat="1" ht="15" x14ac:dyDescent="0.2">
      <c r="A210" s="1" t="s">
        <v>140</v>
      </c>
      <c r="C210" s="1" t="s">
        <v>188</v>
      </c>
      <c r="E210" s="39" t="s">
        <v>188</v>
      </c>
      <c r="F210" s="76">
        <f>SUMIFS(input_enduse!D:D,input_enduse!A:A,C210,input_enduse!B:B,$A$2,input_enduse!C:C,$A210)</f>
        <v>0.75820625036295897</v>
      </c>
      <c r="G210" s="76">
        <f>SUMIFS(input_enduse!E:E,input_enduse!A:A,C210,input_enduse!B:B,$A$2,input_enduse!C:C,$A210)</f>
        <v>0.54287333090797596</v>
      </c>
      <c r="H210" s="76">
        <f>SUMIFS(input_enduse!F:F,input_enduse!A:A,C210,input_enduse!B:B,$A$2,input_enduse!C:C,$A210)</f>
        <v>0.45712666909202399</v>
      </c>
      <c r="I210" s="76">
        <f>SUMIFS(input_enduse!G:G,input_enduse!A:A,C210,input_enduse!B:B,$A$2,input_enduse!C:C,$A210)</f>
        <v>0</v>
      </c>
      <c r="J210" s="77"/>
      <c r="K210" s="19"/>
    </row>
    <row r="211" spans="1:11" s="1" customFormat="1" ht="15" x14ac:dyDescent="0.2">
      <c r="A211" s="1" t="s">
        <v>140</v>
      </c>
      <c r="C211" s="1" t="s">
        <v>189</v>
      </c>
      <c r="E211" s="39" t="s">
        <v>189</v>
      </c>
      <c r="F211" s="76">
        <f>SUMIFS(input_enduse!D:D,input_enduse!A:A,C211,input_enduse!B:B,$A$2,input_enduse!C:C,$A211)</f>
        <v>0.84028579786454205</v>
      </c>
      <c r="G211" s="76">
        <f>SUMIFS(input_enduse!E:E,input_enduse!A:A,C211,input_enduse!B:B,$A$2,input_enduse!C:C,$A211)</f>
        <v>1</v>
      </c>
      <c r="H211" s="76">
        <f>SUMIFS(input_enduse!F:F,input_enduse!A:A,C211,input_enduse!B:B,$A$2,input_enduse!C:C,$A211)</f>
        <v>0</v>
      </c>
      <c r="I211" s="76">
        <f>SUMIFS(input_enduse!G:G,input_enduse!A:A,C211,input_enduse!B:B,$A$2,input_enduse!C:C,$A211)</f>
        <v>0</v>
      </c>
      <c r="J211" s="77"/>
      <c r="K211" s="19"/>
    </row>
    <row r="212" spans="1:11" s="1" customFormat="1" ht="15" x14ac:dyDescent="0.2">
      <c r="A212" s="1" t="s">
        <v>140</v>
      </c>
      <c r="C212" s="1" t="s">
        <v>190</v>
      </c>
      <c r="E212" s="39" t="s">
        <v>190</v>
      </c>
      <c r="F212" s="76">
        <f>SUMIFS(input_enduse!D:D,input_enduse!A:A,C212,input_enduse!B:B,$A$2,input_enduse!C:C,$A212)</f>
        <v>0.87980171292213505</v>
      </c>
      <c r="G212" s="76">
        <v>1</v>
      </c>
      <c r="H212" s="76">
        <v>0</v>
      </c>
      <c r="I212" s="76">
        <v>0</v>
      </c>
      <c r="J212" s="77"/>
      <c r="K212" s="19"/>
    </row>
    <row r="213" spans="1:11" s="1" customFormat="1" ht="15" x14ac:dyDescent="0.2">
      <c r="A213" s="1" t="s">
        <v>140</v>
      </c>
      <c r="C213" s="1" t="s">
        <v>191</v>
      </c>
      <c r="E213" s="39" t="s">
        <v>191</v>
      </c>
      <c r="F213" s="76">
        <f>SUMIFS(input_enduse!D:D,input_enduse!A:A,C213,input_enduse!B:B,$A$2,input_enduse!C:C,$A213)</f>
        <v>0</v>
      </c>
      <c r="G213" s="76">
        <v>1</v>
      </c>
      <c r="H213" s="76">
        <v>0</v>
      </c>
      <c r="I213" s="76">
        <v>0</v>
      </c>
      <c r="J213" s="77"/>
      <c r="K213" s="19"/>
    </row>
    <row r="214" spans="1:11" s="1" customFormat="1" ht="15" x14ac:dyDescent="0.2">
      <c r="A214" s="1" t="s">
        <v>140</v>
      </c>
      <c r="C214" s="1" t="s">
        <v>192</v>
      </c>
      <c r="E214" s="39" t="s">
        <v>192</v>
      </c>
      <c r="F214" s="76">
        <f>SUMIFS(input_enduse!D:D,input_enduse!A:A,C214,input_enduse!B:B,$A$2,input_enduse!C:C,$A214)</f>
        <v>0</v>
      </c>
      <c r="G214" s="76">
        <v>1</v>
      </c>
      <c r="H214" s="76">
        <v>0</v>
      </c>
      <c r="I214" s="76">
        <v>0</v>
      </c>
      <c r="J214" s="77"/>
      <c r="K214" s="19"/>
    </row>
    <row r="215" spans="1:11" s="1" customFormat="1" ht="15" x14ac:dyDescent="0.2">
      <c r="A215" s="1" t="s">
        <v>140</v>
      </c>
      <c r="C215" s="1" t="s">
        <v>193</v>
      </c>
      <c r="E215" s="39" t="s">
        <v>194</v>
      </c>
      <c r="F215" s="76">
        <f>SUMIFS(input_enduse!D:D,input_enduse!A:A,C215,input_enduse!B:B,$A$2,input_enduse!C:C,$A215)</f>
        <v>3.4865270476671598E-4</v>
      </c>
      <c r="G215" s="76">
        <f>SUMIFS(input_enduse!E:E,input_enduse!A:A,C215,input_enduse!B:B,$A$2,input_enduse!C:C,$A215)</f>
        <v>0.57679235581268495</v>
      </c>
      <c r="H215" s="76">
        <f>SUMIFS(input_enduse!F:F,input_enduse!A:A,C215,input_enduse!B:B,$A$2,input_enduse!C:C,$A215)</f>
        <v>0.42320764418731499</v>
      </c>
      <c r="I215" s="76">
        <f>SUMIFS(input_enduse!G:G,input_enduse!A:A,C215,input_enduse!B:B,$A$2,input_enduse!C:C,$A215)</f>
        <v>0</v>
      </c>
      <c r="J215" s="77"/>
      <c r="K215" s="19"/>
    </row>
    <row r="216" spans="1:11" s="1" customFormat="1" ht="15" x14ac:dyDescent="0.2">
      <c r="A216" s="1" t="s">
        <v>140</v>
      </c>
      <c r="C216" s="1" t="s">
        <v>195</v>
      </c>
      <c r="E216" s="39" t="s">
        <v>195</v>
      </c>
      <c r="F216" s="76">
        <f>SUMIFS(input_enduse!D:D,input_enduse!A:A,C216,input_enduse!B:B,$A$2,input_enduse!C:C,$A216)</f>
        <v>0.94812793032101506</v>
      </c>
      <c r="G216" s="76">
        <f>SUMIFS(input_enduse!E:E,input_enduse!A:A,C216,input_enduse!B:B,$A$2,input_enduse!C:C,$A216)</f>
        <v>0.52755673002866599</v>
      </c>
      <c r="H216" s="76">
        <f>SUMIFS(input_enduse!F:F,input_enduse!A:A,C216,input_enduse!B:B,$A$2,input_enduse!C:C,$A216)</f>
        <v>0.47037556209452303</v>
      </c>
      <c r="I216" s="76">
        <f>SUMIFS(input_enduse!G:G,input_enduse!A:A,C216,input_enduse!B:B,$A$2,input_enduse!C:C,$A216)</f>
        <v>2.0677078768107601E-3</v>
      </c>
      <c r="J216" s="77"/>
      <c r="K216" s="19"/>
    </row>
    <row r="217" spans="1:11" s="1" customFormat="1" ht="15" x14ac:dyDescent="0.2">
      <c r="A217" s="1" t="s">
        <v>140</v>
      </c>
      <c r="E217" s="25" t="s">
        <v>183</v>
      </c>
      <c r="F217" s="25" t="s">
        <v>196</v>
      </c>
      <c r="G217" s="25" t="s">
        <v>185</v>
      </c>
      <c r="H217" s="25" t="s">
        <v>186</v>
      </c>
      <c r="I217" s="25" t="s">
        <v>187</v>
      </c>
      <c r="J217" s="75"/>
      <c r="K217" s="3"/>
    </row>
    <row r="218" spans="1:11" s="1" customFormat="1" ht="15" x14ac:dyDescent="0.2">
      <c r="A218" s="1" t="s">
        <v>140</v>
      </c>
      <c r="C218" s="1" t="s">
        <v>197</v>
      </c>
      <c r="E218" s="39" t="s">
        <v>197</v>
      </c>
      <c r="F218" s="76">
        <v>1</v>
      </c>
      <c r="G218" s="76">
        <v>1</v>
      </c>
      <c r="H218" s="76">
        <v>0</v>
      </c>
      <c r="I218" s="76">
        <v>0</v>
      </c>
      <c r="J218" s="77"/>
      <c r="K218" s="19"/>
    </row>
    <row r="219" spans="1:11" s="1" customFormat="1" ht="15" x14ac:dyDescent="0.2">
      <c r="A219" s="1" t="s">
        <v>140</v>
      </c>
      <c r="C219" s="1" t="s">
        <v>198</v>
      </c>
      <c r="E219" s="39" t="s">
        <v>198</v>
      </c>
      <c r="F219" s="76">
        <f>SUMIFS(input_enduse!D:D,input_enduse!A:A,C219,input_enduse!B:B,$A$2,input_enduse!C:C,$A219)</f>
        <v>0.91518180311678599</v>
      </c>
      <c r="G219" s="76">
        <v>1</v>
      </c>
      <c r="H219" s="76">
        <v>0</v>
      </c>
      <c r="I219" s="76">
        <v>0</v>
      </c>
      <c r="J219" s="77"/>
      <c r="K219" s="19"/>
    </row>
    <row r="220" spans="1:11" s="1" customFormat="1" ht="15" x14ac:dyDescent="0.2">
      <c r="A220" s="1" t="s">
        <v>140</v>
      </c>
      <c r="C220" s="1" t="s">
        <v>199</v>
      </c>
      <c r="E220" s="39" t="s">
        <v>199</v>
      </c>
      <c r="F220" s="76">
        <f>SUMIFS(input_enduse!D:D,input_enduse!A:A,C220,input_enduse!B:B,$A$2,input_enduse!C:C,$A220)</f>
        <v>1</v>
      </c>
      <c r="G220" s="76">
        <v>1</v>
      </c>
      <c r="H220" s="76">
        <v>0</v>
      </c>
      <c r="I220" s="76">
        <v>0</v>
      </c>
      <c r="J220" s="77"/>
      <c r="K220" s="19"/>
    </row>
    <row r="221" spans="1:11" s="1" customFormat="1" ht="15" x14ac:dyDescent="0.2">
      <c r="A221" s="1" t="s">
        <v>140</v>
      </c>
      <c r="C221" s="1" t="s">
        <v>200</v>
      </c>
      <c r="E221" s="39" t="s">
        <v>201</v>
      </c>
      <c r="F221" s="76">
        <f>SUMIFS(input_enduse!D:D,input_enduse!A:A,C221,input_enduse!B:B,$A$2,input_enduse!C:C,$A221)</f>
        <v>1</v>
      </c>
      <c r="G221" s="76">
        <f>SUMIFS(input_enduse!E:E,input_enduse!A:A,C221,input_enduse!B:B,$A$2,input_enduse!C:C,$A221)</f>
        <v>1</v>
      </c>
      <c r="H221" s="76">
        <f>SUMIFS(input_enduse!F:F,input_enduse!A:A,C221,input_enduse!B:B,$A$2,input_enduse!C:C,$A221)</f>
        <v>0</v>
      </c>
      <c r="I221" s="76">
        <f>SUMIFS(input_enduse!G:G,input_enduse!A:A,C221,input_enduse!B:B,$A$2,input_enduse!C:C,$A221)</f>
        <v>0</v>
      </c>
      <c r="J221" s="77"/>
      <c r="K221" s="19"/>
    </row>
    <row r="222" spans="1:11" s="1" customFormat="1" ht="15" x14ac:dyDescent="0.2">
      <c r="A222" s="1" t="s">
        <v>140</v>
      </c>
      <c r="C222" s="1" t="s">
        <v>202</v>
      </c>
      <c r="E222" s="39" t="s">
        <v>203</v>
      </c>
      <c r="F222" s="76">
        <f>SUMIFS(input_enduse!D:D,input_enduse!A:A,C222,input_enduse!B:B,$A$2,input_enduse!C:C,$A222)</f>
        <v>8.0409694868729606E-2</v>
      </c>
      <c r="G222" s="76">
        <v>1</v>
      </c>
      <c r="H222" s="76">
        <v>0</v>
      </c>
      <c r="I222" s="76">
        <v>0</v>
      </c>
      <c r="J222" s="77"/>
      <c r="K222" s="19"/>
    </row>
    <row r="223" spans="1:11" s="1" customFormat="1" ht="15" x14ac:dyDescent="0.2">
      <c r="A223" s="1" t="s">
        <v>140</v>
      </c>
      <c r="C223" s="1" t="s">
        <v>204</v>
      </c>
      <c r="E223" s="39" t="s">
        <v>205</v>
      </c>
      <c r="F223" s="76">
        <f>SUMIFS(input_enduse!D:D,input_enduse!A:A,C223,input_enduse!B:B,$A$2,input_enduse!C:C,$A223)</f>
        <v>0.99716307508074198</v>
      </c>
      <c r="G223" s="76">
        <v>1</v>
      </c>
      <c r="H223" s="76">
        <v>0</v>
      </c>
      <c r="I223" s="76">
        <v>0</v>
      </c>
      <c r="J223" s="77"/>
      <c r="K223" s="19"/>
    </row>
    <row r="224" spans="1:11" s="1" customFormat="1" ht="15" x14ac:dyDescent="0.2">
      <c r="A224" s="1" t="s">
        <v>140</v>
      </c>
      <c r="C224" s="1" t="s">
        <v>206</v>
      </c>
      <c r="E224" s="39" t="s">
        <v>207</v>
      </c>
      <c r="F224" s="76">
        <f>SUMIFS(input_enduse!D:D,input_enduse!A:A,C224,input_enduse!B:B,$A$2,input_enduse!C:C,$A224)</f>
        <v>0.99716307508074198</v>
      </c>
      <c r="G224" s="76">
        <v>1</v>
      </c>
      <c r="H224" s="76">
        <v>0</v>
      </c>
      <c r="I224" s="76">
        <v>0</v>
      </c>
      <c r="J224" s="77"/>
      <c r="K224" s="19"/>
    </row>
    <row r="225" spans="1:11" s="1" customFormat="1" ht="15" x14ac:dyDescent="0.2">
      <c r="A225" s="1" t="s">
        <v>140</v>
      </c>
      <c r="C225" s="1" t="s">
        <v>141</v>
      </c>
      <c r="E225" s="39" t="s">
        <v>208</v>
      </c>
      <c r="F225" s="76">
        <f>SUMIFS(input_enduse!D:D,input_enduse!A:A,C225,input_enduse!B:B,$A$2,input_enduse!C:C,$A225)</f>
        <v>1</v>
      </c>
      <c r="G225" s="76">
        <v>1</v>
      </c>
      <c r="H225" s="76">
        <v>0</v>
      </c>
      <c r="I225" s="76">
        <v>0</v>
      </c>
      <c r="J225" s="77"/>
      <c r="K225" s="19"/>
    </row>
    <row r="226" spans="1:11" s="1" customFormat="1" ht="15" x14ac:dyDescent="0.2">
      <c r="A226" s="1" t="s">
        <v>140</v>
      </c>
      <c r="C226" s="1" t="s">
        <v>209</v>
      </c>
      <c r="E226" s="39" t="s">
        <v>209</v>
      </c>
      <c r="F226" s="76">
        <f>SUMIFS(input_enduse!D:D,input_enduse!A:A,C226,input_enduse!B:B,$A$2,input_enduse!C:C,$A226)</f>
        <v>9.8212810811761794E-2</v>
      </c>
      <c r="G226" s="76">
        <v>1</v>
      </c>
      <c r="H226" s="76">
        <v>0</v>
      </c>
      <c r="I226" s="76">
        <v>0</v>
      </c>
      <c r="J226" s="77"/>
      <c r="K226" s="19"/>
    </row>
    <row r="227" spans="1:11" s="1" customFormat="1" ht="15" x14ac:dyDescent="0.2">
      <c r="A227" s="1" t="s">
        <v>140</v>
      </c>
      <c r="C227" s="1" t="s">
        <v>210</v>
      </c>
      <c r="E227" s="39" t="s">
        <v>210</v>
      </c>
      <c r="F227" s="76">
        <f>SUMIFS(input_enduse!D:D,input_enduse!A:A,C227,input_enduse!B:B,$A$2,input_enduse!C:C,$A227)</f>
        <v>0.23905360810427301</v>
      </c>
      <c r="G227" s="76">
        <v>1</v>
      </c>
      <c r="H227" s="76">
        <v>0</v>
      </c>
      <c r="I227" s="76">
        <v>0</v>
      </c>
      <c r="J227" s="77"/>
      <c r="K227" s="19"/>
    </row>
    <row r="228" spans="1:11" s="1" customFormat="1" ht="15" x14ac:dyDescent="0.2">
      <c r="E228" s="78"/>
      <c r="F228" s="78"/>
      <c r="G228" s="78"/>
      <c r="H228" s="78"/>
      <c r="I228" s="78"/>
      <c r="J228" s="78"/>
      <c r="K228" s="8"/>
    </row>
    <row r="229" spans="1:11" s="1" customFormat="1" ht="15" x14ac:dyDescent="0.25">
      <c r="E229" s="87" t="s">
        <v>285</v>
      </c>
      <c r="F229" s="88"/>
      <c r="G229" s="88"/>
      <c r="H229" s="88"/>
      <c r="I229" s="89"/>
      <c r="J229" s="72"/>
      <c r="K229" s="18"/>
    </row>
    <row r="230" spans="1:11" s="1" customFormat="1" ht="15" x14ac:dyDescent="0.2">
      <c r="C230" s="1" t="s">
        <v>183</v>
      </c>
      <c r="E230" s="25" t="s">
        <v>183</v>
      </c>
      <c r="F230" s="25" t="s">
        <v>215</v>
      </c>
      <c r="G230" s="25" t="s">
        <v>185</v>
      </c>
      <c r="H230" s="25" t="s">
        <v>186</v>
      </c>
      <c r="I230" s="25" t="s">
        <v>187</v>
      </c>
      <c r="J230" s="75"/>
      <c r="K230" s="3"/>
    </row>
    <row r="231" spans="1:11" s="1" customFormat="1" ht="15" x14ac:dyDescent="0.2">
      <c r="A231" s="1" t="s">
        <v>145</v>
      </c>
      <c r="C231" s="1" t="s">
        <v>188</v>
      </c>
      <c r="E231" s="39" t="s">
        <v>188</v>
      </c>
      <c r="F231" s="76">
        <f>SUMIFS(input_enduse!D:D,input_enduse!A:A,C231,input_enduse!B:B,$A$2,input_enduse!C:C,$A231)</f>
        <v>0.99510412879022803</v>
      </c>
      <c r="G231" s="76">
        <f>SUMIFS(input_enduse!E:E,input_enduse!A:A,C231,input_enduse!B:B,$A$2,input_enduse!C:C,$A231)</f>
        <v>0.21525739903793001</v>
      </c>
      <c r="H231" s="76">
        <f>SUMIFS(input_enduse!F:F,input_enduse!A:A,C231,input_enduse!B:B,$A$2,input_enduse!C:C,$A231)</f>
        <v>0.78474260096207005</v>
      </c>
      <c r="I231" s="76">
        <f>SUMIFS(input_enduse!G:G,input_enduse!A:A,C231,input_enduse!B:B,$A$2,input_enduse!C:C,$A231)</f>
        <v>0</v>
      </c>
      <c r="J231" s="77"/>
      <c r="K231" s="19"/>
    </row>
    <row r="232" spans="1:11" s="1" customFormat="1" ht="15" x14ac:dyDescent="0.2">
      <c r="A232" s="1" t="s">
        <v>145</v>
      </c>
      <c r="C232" s="1" t="s">
        <v>189</v>
      </c>
      <c r="E232" s="39" t="s">
        <v>189</v>
      </c>
      <c r="F232" s="76">
        <f>SUMIFS(input_enduse!D:D,input_enduse!A:A,C232,input_enduse!B:B,$A$2,input_enduse!C:C,$A232)</f>
        <v>0.99718685446073596</v>
      </c>
      <c r="G232" s="76">
        <f>SUMIFS(input_enduse!E:E,input_enduse!A:A,C232,input_enduse!B:B,$A$2,input_enduse!C:C,$A232)</f>
        <v>1</v>
      </c>
      <c r="H232" s="76">
        <f>SUMIFS(input_enduse!F:F,input_enduse!A:A,C232,input_enduse!B:B,$A$2,input_enduse!C:C,$A232)</f>
        <v>0</v>
      </c>
      <c r="I232" s="76">
        <f>SUMIFS(input_enduse!G:G,input_enduse!A:A,C232,input_enduse!B:B,$A$2,input_enduse!C:C,$A232)</f>
        <v>0</v>
      </c>
      <c r="J232" s="77"/>
      <c r="K232" s="19"/>
    </row>
    <row r="233" spans="1:11" s="1" customFormat="1" ht="15" x14ac:dyDescent="0.2">
      <c r="A233" s="1" t="s">
        <v>145</v>
      </c>
      <c r="C233" s="1" t="s">
        <v>190</v>
      </c>
      <c r="E233" s="39" t="s">
        <v>190</v>
      </c>
      <c r="F233" s="76">
        <f>SUMIFS(input_enduse!D:D,input_enduse!A:A,C233,input_enduse!B:B,$A$2,input_enduse!C:C,$A233)</f>
        <v>0.99718686134151802</v>
      </c>
      <c r="G233" s="76">
        <v>1</v>
      </c>
      <c r="H233" s="76">
        <v>0</v>
      </c>
      <c r="I233" s="76">
        <v>0</v>
      </c>
      <c r="J233" s="77"/>
      <c r="K233" s="19"/>
    </row>
    <row r="234" spans="1:11" s="1" customFormat="1" ht="15" x14ac:dyDescent="0.2">
      <c r="A234" s="1" t="s">
        <v>145</v>
      </c>
      <c r="C234" s="1" t="s">
        <v>191</v>
      </c>
      <c r="E234" s="39" t="s">
        <v>191</v>
      </c>
      <c r="F234" s="76">
        <f>SUMIFS(input_enduse!D:D,input_enduse!A:A,C234,input_enduse!B:B,$A$2,input_enduse!C:C,$A234)</f>
        <v>0</v>
      </c>
      <c r="G234" s="76">
        <v>1</v>
      </c>
      <c r="H234" s="76">
        <v>0</v>
      </c>
      <c r="I234" s="76">
        <v>0</v>
      </c>
      <c r="J234" s="77"/>
      <c r="K234" s="19"/>
    </row>
    <row r="235" spans="1:11" s="1" customFormat="1" ht="15" x14ac:dyDescent="0.2">
      <c r="A235" s="1" t="s">
        <v>145</v>
      </c>
      <c r="C235" s="1" t="s">
        <v>192</v>
      </c>
      <c r="E235" s="39" t="s">
        <v>192</v>
      </c>
      <c r="F235" s="76">
        <f>SUMIFS(input_enduse!D:D,input_enduse!A:A,C235,input_enduse!B:B,$A$2,input_enduse!C:C,$A235)</f>
        <v>0</v>
      </c>
      <c r="G235" s="76">
        <v>1</v>
      </c>
      <c r="H235" s="76">
        <v>0</v>
      </c>
      <c r="I235" s="76">
        <v>0</v>
      </c>
      <c r="J235" s="77"/>
      <c r="K235" s="19"/>
    </row>
    <row r="236" spans="1:11" s="1" customFormat="1" ht="15" x14ac:dyDescent="0.2">
      <c r="A236" s="1" t="s">
        <v>145</v>
      </c>
      <c r="C236" s="1" t="s">
        <v>193</v>
      </c>
      <c r="E236" s="39" t="s">
        <v>194</v>
      </c>
      <c r="F236" s="76">
        <f>SUMIFS(input_enduse!D:D,input_enduse!A:A,C236,input_enduse!B:B,$A$2,input_enduse!C:C,$A236)</f>
        <v>3.0002195192886199E-2</v>
      </c>
      <c r="G236" s="76">
        <f>SUMIFS(input_enduse!E:E,input_enduse!A:A,C236,input_enduse!B:B,$A$2,input_enduse!C:C,$A236)</f>
        <v>0.226867026623819</v>
      </c>
      <c r="H236" s="76">
        <f>SUMIFS(input_enduse!F:F,input_enduse!A:A,C236,input_enduse!B:B,$A$2,input_enduse!C:C,$A236)</f>
        <v>0.77313297337618003</v>
      </c>
      <c r="I236" s="76">
        <f>SUMIFS(input_enduse!G:G,input_enduse!A:A,C236,input_enduse!B:B,$A$2,input_enduse!C:C,$A236)</f>
        <v>0</v>
      </c>
      <c r="J236" s="77"/>
      <c r="K236" s="19"/>
    </row>
    <row r="237" spans="1:11" s="1" customFormat="1" ht="15" x14ac:dyDescent="0.2">
      <c r="A237" s="1" t="s">
        <v>145</v>
      </c>
      <c r="C237" s="1" t="s">
        <v>195</v>
      </c>
      <c r="E237" s="39" t="s">
        <v>195</v>
      </c>
      <c r="F237" s="76">
        <f>SUMIFS(input_enduse!D:D,input_enduse!A:A,C237,input_enduse!B:B,$A$2,input_enduse!C:C,$A237)</f>
        <v>1</v>
      </c>
      <c r="G237" s="76">
        <f>SUMIFS(input_enduse!E:E,input_enduse!A:A,C237,input_enduse!B:B,$A$2,input_enduse!C:C,$A237)</f>
        <v>0.151910619468691</v>
      </c>
      <c r="H237" s="76">
        <f>SUMIFS(input_enduse!F:F,input_enduse!A:A,C237,input_enduse!B:B,$A$2,input_enduse!C:C,$A237)</f>
        <v>0.848089380531309</v>
      </c>
      <c r="I237" s="76">
        <f>SUMIFS(input_enduse!G:G,input_enduse!A:A,C237,input_enduse!B:B,$A$2,input_enduse!C:C,$A237)</f>
        <v>0</v>
      </c>
      <c r="J237" s="77"/>
      <c r="K237" s="19"/>
    </row>
    <row r="238" spans="1:11" s="1" customFormat="1" ht="15" x14ac:dyDescent="0.2">
      <c r="A238" s="1" t="s">
        <v>145</v>
      </c>
      <c r="E238" s="25" t="s">
        <v>183</v>
      </c>
      <c r="F238" s="25" t="s">
        <v>196</v>
      </c>
      <c r="G238" s="25" t="s">
        <v>185</v>
      </c>
      <c r="H238" s="25" t="s">
        <v>186</v>
      </c>
      <c r="I238" s="25" t="s">
        <v>187</v>
      </c>
      <c r="J238" s="75"/>
      <c r="K238" s="3"/>
    </row>
    <row r="239" spans="1:11" s="1" customFormat="1" ht="15" x14ac:dyDescent="0.2">
      <c r="A239" s="1" t="s">
        <v>145</v>
      </c>
      <c r="C239" s="1" t="s">
        <v>197</v>
      </c>
      <c r="E239" s="39" t="s">
        <v>197</v>
      </c>
      <c r="F239" s="76">
        <v>1</v>
      </c>
      <c r="G239" s="76">
        <v>1</v>
      </c>
      <c r="H239" s="76">
        <v>0</v>
      </c>
      <c r="I239" s="76">
        <v>0</v>
      </c>
      <c r="J239" s="77"/>
      <c r="K239" s="19"/>
    </row>
    <row r="240" spans="1:11" s="1" customFormat="1" ht="15" x14ac:dyDescent="0.2">
      <c r="A240" s="1" t="s">
        <v>145</v>
      </c>
      <c r="C240" s="1" t="s">
        <v>198</v>
      </c>
      <c r="E240" s="39" t="s">
        <v>198</v>
      </c>
      <c r="F240" s="76">
        <f>SUMIFS(input_enduse!D:D,input_enduse!A:A,C240,input_enduse!B:B,$A$2,input_enduse!C:C,$A240)</f>
        <v>1</v>
      </c>
      <c r="G240" s="76">
        <v>1</v>
      </c>
      <c r="H240" s="76">
        <v>0</v>
      </c>
      <c r="I240" s="76">
        <v>0</v>
      </c>
      <c r="J240" s="77"/>
      <c r="K240" s="19"/>
    </row>
    <row r="241" spans="1:11" s="1" customFormat="1" ht="15" x14ac:dyDescent="0.2">
      <c r="A241" s="1" t="s">
        <v>145</v>
      </c>
      <c r="C241" s="1" t="s">
        <v>199</v>
      </c>
      <c r="E241" s="39" t="s">
        <v>199</v>
      </c>
      <c r="F241" s="76">
        <f>SUMIFS(input_enduse!D:D,input_enduse!A:A,C241,input_enduse!B:B,$A$2,input_enduse!C:C,$A241)</f>
        <v>1</v>
      </c>
      <c r="G241" s="76">
        <v>1</v>
      </c>
      <c r="H241" s="76">
        <v>0</v>
      </c>
      <c r="I241" s="76">
        <v>0</v>
      </c>
      <c r="J241" s="77"/>
      <c r="K241" s="19"/>
    </row>
    <row r="242" spans="1:11" s="1" customFormat="1" ht="15" x14ac:dyDescent="0.2">
      <c r="A242" s="1" t="s">
        <v>145</v>
      </c>
      <c r="C242" s="1" t="s">
        <v>200</v>
      </c>
      <c r="E242" s="39" t="s">
        <v>201</v>
      </c>
      <c r="F242" s="76">
        <f>SUMIFS(input_enduse!D:D,input_enduse!A:A,C242,input_enduse!B:B,$A$2,input_enduse!C:C,$A242)</f>
        <v>1</v>
      </c>
      <c r="G242" s="76">
        <f>SUMIFS(input_enduse!E:E,input_enduse!A:A,C242,input_enduse!B:B,$A$2,input_enduse!C:C,$A242)</f>
        <v>0.97569809410930097</v>
      </c>
      <c r="H242" s="76">
        <f>SUMIFS(input_enduse!F:F,input_enduse!A:A,C242,input_enduse!B:B,$A$2,input_enduse!C:C,$A242)</f>
        <v>2.4301905890699398E-2</v>
      </c>
      <c r="I242" s="76">
        <f>SUMIFS(input_enduse!G:G,input_enduse!A:A,C242,input_enduse!B:B,$A$2,input_enduse!C:C,$A242)</f>
        <v>0</v>
      </c>
      <c r="J242" s="77"/>
      <c r="K242" s="19"/>
    </row>
    <row r="243" spans="1:11" s="1" customFormat="1" ht="15" x14ac:dyDescent="0.2">
      <c r="A243" s="1" t="s">
        <v>145</v>
      </c>
      <c r="C243" s="1" t="s">
        <v>202</v>
      </c>
      <c r="E243" s="39" t="s">
        <v>203</v>
      </c>
      <c r="F243" s="76">
        <f>SUMIFS(input_enduse!D:D,input_enduse!A:A,C243,input_enduse!B:B,$A$2,input_enduse!C:C,$A243)</f>
        <v>0.565979078608849</v>
      </c>
      <c r="G243" s="76">
        <v>1</v>
      </c>
      <c r="H243" s="76">
        <v>0</v>
      </c>
      <c r="I243" s="76">
        <v>0</v>
      </c>
      <c r="J243" s="77"/>
      <c r="K243" s="19"/>
    </row>
    <row r="244" spans="1:11" s="1" customFormat="1" ht="15" x14ac:dyDescent="0.2">
      <c r="A244" s="1" t="s">
        <v>145</v>
      </c>
      <c r="C244" s="1" t="s">
        <v>204</v>
      </c>
      <c r="E244" s="39" t="s">
        <v>205</v>
      </c>
      <c r="F244" s="76">
        <f>SUMIFS(input_enduse!D:D,input_enduse!A:A,C244,input_enduse!B:B,$A$2,input_enduse!C:C,$A244)</f>
        <v>1</v>
      </c>
      <c r="G244" s="76">
        <v>1</v>
      </c>
      <c r="H244" s="76">
        <v>0</v>
      </c>
      <c r="I244" s="76">
        <v>0</v>
      </c>
      <c r="J244" s="77"/>
      <c r="K244" s="19"/>
    </row>
    <row r="245" spans="1:11" s="1" customFormat="1" ht="15" x14ac:dyDescent="0.2">
      <c r="A245" s="1" t="s">
        <v>145</v>
      </c>
      <c r="C245" s="1" t="s">
        <v>206</v>
      </c>
      <c r="E245" s="39" t="s">
        <v>207</v>
      </c>
      <c r="F245" s="76">
        <f>SUMIFS(input_enduse!D:D,input_enduse!A:A,C245,input_enduse!B:B,$A$2,input_enduse!C:C,$A245)</f>
        <v>1</v>
      </c>
      <c r="G245" s="76">
        <v>1</v>
      </c>
      <c r="H245" s="76">
        <v>0</v>
      </c>
      <c r="I245" s="76">
        <v>0</v>
      </c>
      <c r="J245" s="77"/>
      <c r="K245" s="19"/>
    </row>
    <row r="246" spans="1:11" s="1" customFormat="1" ht="15" x14ac:dyDescent="0.2">
      <c r="A246" s="1" t="s">
        <v>145</v>
      </c>
      <c r="C246" s="1" t="s">
        <v>141</v>
      </c>
      <c r="E246" s="39" t="s">
        <v>208</v>
      </c>
      <c r="F246" s="76">
        <f>SUMIFS(input_enduse!D:D,input_enduse!A:A,C246,input_enduse!B:B,$A$2,input_enduse!C:C,$A246)</f>
        <v>1</v>
      </c>
      <c r="G246" s="76">
        <v>1</v>
      </c>
      <c r="H246" s="76">
        <v>0</v>
      </c>
      <c r="I246" s="76">
        <v>0</v>
      </c>
      <c r="J246" s="77"/>
      <c r="K246" s="19"/>
    </row>
    <row r="247" spans="1:11" s="1" customFormat="1" ht="15" x14ac:dyDescent="0.2">
      <c r="A247" s="1" t="s">
        <v>145</v>
      </c>
      <c r="C247" s="1" t="s">
        <v>209</v>
      </c>
      <c r="E247" s="39" t="s">
        <v>209</v>
      </c>
      <c r="F247" s="76">
        <f>SUMIFS(input_enduse!D:D,input_enduse!A:A,C247,input_enduse!B:B,$A$2,input_enduse!C:C,$A247)</f>
        <v>0.42940179745668799</v>
      </c>
      <c r="G247" s="76">
        <v>1</v>
      </c>
      <c r="H247" s="76">
        <v>0</v>
      </c>
      <c r="I247" s="76">
        <v>0</v>
      </c>
      <c r="J247" s="77"/>
      <c r="K247" s="19"/>
    </row>
    <row r="248" spans="1:11" s="1" customFormat="1" ht="15" x14ac:dyDescent="0.2">
      <c r="A248" s="1" t="s">
        <v>145</v>
      </c>
      <c r="C248" s="1" t="s">
        <v>210</v>
      </c>
      <c r="E248" s="39" t="s">
        <v>210</v>
      </c>
      <c r="F248" s="76">
        <f>SUMIFS(input_enduse!D:D,input_enduse!A:A,C248,input_enduse!B:B,$A$2,input_enduse!C:C,$A248)</f>
        <v>8.7028416686020002E-2</v>
      </c>
      <c r="G248" s="76">
        <v>1</v>
      </c>
      <c r="H248" s="76">
        <v>0</v>
      </c>
      <c r="I248" s="76">
        <v>0</v>
      </c>
      <c r="J248" s="77"/>
      <c r="K248" s="19"/>
    </row>
    <row r="249" spans="1:11" s="1" customFormat="1" ht="15" x14ac:dyDescent="0.2">
      <c r="E249" s="78"/>
      <c r="F249" s="78"/>
      <c r="G249" s="78"/>
      <c r="H249" s="78"/>
      <c r="I249" s="78"/>
      <c r="J249" s="78"/>
      <c r="K249" s="8"/>
    </row>
    <row r="250" spans="1:11" s="1" customFormat="1" ht="15" x14ac:dyDescent="0.25">
      <c r="E250" s="87" t="s">
        <v>286</v>
      </c>
      <c r="F250" s="88"/>
      <c r="G250" s="88"/>
      <c r="H250" s="88"/>
      <c r="I250" s="89"/>
      <c r="J250" s="72"/>
      <c r="K250" s="18"/>
    </row>
    <row r="251" spans="1:11" s="1" customFormat="1" ht="15" x14ac:dyDescent="0.2">
      <c r="C251" s="1" t="s">
        <v>183</v>
      </c>
      <c r="E251" s="25" t="s">
        <v>183</v>
      </c>
      <c r="F251" s="25" t="s">
        <v>215</v>
      </c>
      <c r="G251" s="25" t="s">
        <v>185</v>
      </c>
      <c r="H251" s="25" t="s">
        <v>186</v>
      </c>
      <c r="I251" s="25" t="s">
        <v>187</v>
      </c>
      <c r="J251" s="75"/>
      <c r="K251" s="3"/>
    </row>
    <row r="252" spans="1:11" s="1" customFormat="1" ht="15" x14ac:dyDescent="0.2">
      <c r="A252" s="1" t="s">
        <v>148</v>
      </c>
      <c r="C252" s="1" t="s">
        <v>188</v>
      </c>
      <c r="E252" s="39" t="s">
        <v>188</v>
      </c>
      <c r="F252" s="76">
        <f>SUMIFS(input_enduse!D:D,input_enduse!A:A,C252,input_enduse!B:B,$A$2,input_enduse!C:C,$A252)</f>
        <v>0.18012711032751499</v>
      </c>
      <c r="G252" s="76">
        <f>SUMIFS(input_enduse!E:E,input_enduse!A:A,C252,input_enduse!B:B,$A$2,input_enduse!C:C,$A252)</f>
        <v>0.76633248215637695</v>
      </c>
      <c r="H252" s="76">
        <f>SUMIFS(input_enduse!F:F,input_enduse!A:A,C252,input_enduse!B:B,$A$2,input_enduse!C:C,$A252)</f>
        <v>0.233667517843623</v>
      </c>
      <c r="I252" s="76">
        <f>SUMIFS(input_enduse!G:G,input_enduse!A:A,C252,input_enduse!B:B,$A$2,input_enduse!C:C,$A252)</f>
        <v>0</v>
      </c>
      <c r="J252" s="77"/>
      <c r="K252" s="19"/>
    </row>
    <row r="253" spans="1:11" s="1" customFormat="1" ht="15" x14ac:dyDescent="0.2">
      <c r="A253" s="1" t="s">
        <v>148</v>
      </c>
      <c r="C253" s="1" t="s">
        <v>189</v>
      </c>
      <c r="E253" s="39" t="s">
        <v>189</v>
      </c>
      <c r="F253" s="76">
        <f>SUMIFS(input_enduse!D:D,input_enduse!A:A,C253,input_enduse!B:B,$A$2,input_enduse!C:C,$A253)</f>
        <v>0.19581952943250899</v>
      </c>
      <c r="G253" s="76">
        <f>SUMIFS(input_enduse!E:E,input_enduse!A:A,C253,input_enduse!B:B,$A$2,input_enduse!C:C,$A253)</f>
        <v>1</v>
      </c>
      <c r="H253" s="76">
        <f>SUMIFS(input_enduse!F:F,input_enduse!A:A,C253,input_enduse!B:B,$A$2,input_enduse!C:C,$A253)</f>
        <v>0</v>
      </c>
      <c r="I253" s="76">
        <f>SUMIFS(input_enduse!G:G,input_enduse!A:A,C253,input_enduse!B:B,$A$2,input_enduse!C:C,$A253)</f>
        <v>0</v>
      </c>
      <c r="J253" s="77"/>
      <c r="K253" s="19"/>
    </row>
    <row r="254" spans="1:11" s="1" customFormat="1" ht="15" x14ac:dyDescent="0.2">
      <c r="A254" s="1" t="s">
        <v>148</v>
      </c>
      <c r="C254" s="1" t="s">
        <v>190</v>
      </c>
      <c r="E254" s="39" t="s">
        <v>190</v>
      </c>
      <c r="F254" s="76">
        <f>SUMIFS(input_enduse!D:D,input_enduse!A:A,C254,input_enduse!B:B,$A$2,input_enduse!C:C,$A254)</f>
        <v>0.216178469433113</v>
      </c>
      <c r="G254" s="76">
        <v>1</v>
      </c>
      <c r="H254" s="76">
        <v>0</v>
      </c>
      <c r="I254" s="76">
        <v>0</v>
      </c>
      <c r="J254" s="77"/>
      <c r="K254" s="19"/>
    </row>
    <row r="255" spans="1:11" s="1" customFormat="1" ht="15" x14ac:dyDescent="0.2">
      <c r="A255" s="1" t="s">
        <v>148</v>
      </c>
      <c r="C255" s="1" t="s">
        <v>191</v>
      </c>
      <c r="E255" s="39" t="s">
        <v>191</v>
      </c>
      <c r="F255" s="76">
        <f>SUMIFS(input_enduse!D:D,input_enduse!A:A,C255,input_enduse!B:B,$A$2,input_enduse!C:C,$A255)</f>
        <v>0.75365565075309005</v>
      </c>
      <c r="G255" s="76">
        <v>1</v>
      </c>
      <c r="H255" s="76">
        <v>0</v>
      </c>
      <c r="I255" s="76">
        <v>0</v>
      </c>
      <c r="J255" s="77"/>
      <c r="K255" s="19"/>
    </row>
    <row r="256" spans="1:11" s="1" customFormat="1" ht="15" x14ac:dyDescent="0.2">
      <c r="A256" s="1" t="s">
        <v>148</v>
      </c>
      <c r="C256" s="1" t="s">
        <v>192</v>
      </c>
      <c r="E256" s="39" t="s">
        <v>192</v>
      </c>
      <c r="F256" s="76">
        <f>SUMIFS(input_enduse!D:D,input_enduse!A:A,C256,input_enduse!B:B,$A$2,input_enduse!C:C,$A256)</f>
        <v>3.0165871507478698E-2</v>
      </c>
      <c r="G256" s="76">
        <v>1</v>
      </c>
      <c r="H256" s="76">
        <v>0</v>
      </c>
      <c r="I256" s="76">
        <v>0</v>
      </c>
      <c r="J256" s="77"/>
      <c r="K256" s="19"/>
    </row>
    <row r="257" spans="1:11" s="1" customFormat="1" ht="15" x14ac:dyDescent="0.2">
      <c r="A257" s="1" t="s">
        <v>148</v>
      </c>
      <c r="C257" s="1" t="s">
        <v>193</v>
      </c>
      <c r="E257" s="39" t="s">
        <v>194</v>
      </c>
      <c r="F257" s="76">
        <f>SUMIFS(input_enduse!D:D,input_enduse!A:A,C257,input_enduse!B:B,$A$2,input_enduse!C:C,$A257)</f>
        <v>0</v>
      </c>
      <c r="G257" s="76">
        <f>SUMIFS(input_enduse!E:E,input_enduse!A:A,C257,input_enduse!B:B,$A$2,input_enduse!C:C,$A257)</f>
        <v>0</v>
      </c>
      <c r="H257" s="76">
        <f>SUMIFS(input_enduse!F:F,input_enduse!A:A,C257,input_enduse!B:B,$A$2,input_enduse!C:C,$A257)</f>
        <v>0</v>
      </c>
      <c r="I257" s="76">
        <f>SUMIFS(input_enduse!G:G,input_enduse!A:A,C257,input_enduse!B:B,$A$2,input_enduse!C:C,$A257)</f>
        <v>0</v>
      </c>
      <c r="J257" s="77"/>
      <c r="K257" s="19"/>
    </row>
    <row r="258" spans="1:11" s="1" customFormat="1" ht="15" x14ac:dyDescent="0.2">
      <c r="A258" s="1" t="s">
        <v>148</v>
      </c>
      <c r="C258" s="1" t="s">
        <v>195</v>
      </c>
      <c r="E258" s="39" t="s">
        <v>195</v>
      </c>
      <c r="F258" s="76">
        <f>SUMIFS(input_enduse!D:D,input_enduse!A:A,C258,input_enduse!B:B,$A$2,input_enduse!C:C,$A258)</f>
        <v>0.99294626648956996</v>
      </c>
      <c r="G258" s="76">
        <f>SUMIFS(input_enduse!E:E,input_enduse!A:A,C258,input_enduse!B:B,$A$2,input_enduse!C:C,$A258)</f>
        <v>0.784457438790091</v>
      </c>
      <c r="H258" s="76">
        <f>SUMIFS(input_enduse!F:F,input_enduse!A:A,C258,input_enduse!B:B,$A$2,input_enduse!C:C,$A258)</f>
        <v>0.215542561209909</v>
      </c>
      <c r="I258" s="76">
        <f>SUMIFS(input_enduse!G:G,input_enduse!A:A,C258,input_enduse!B:B,$A$2,input_enduse!C:C,$A258)</f>
        <v>0</v>
      </c>
      <c r="J258" s="77"/>
      <c r="K258" s="19"/>
    </row>
    <row r="259" spans="1:11" s="1" customFormat="1" ht="15" x14ac:dyDescent="0.2">
      <c r="A259" s="1" t="s">
        <v>148</v>
      </c>
      <c r="E259" s="25" t="s">
        <v>183</v>
      </c>
      <c r="F259" s="25" t="s">
        <v>196</v>
      </c>
      <c r="G259" s="25" t="s">
        <v>185</v>
      </c>
      <c r="H259" s="25" t="s">
        <v>186</v>
      </c>
      <c r="I259" s="25" t="s">
        <v>187</v>
      </c>
      <c r="J259" s="75"/>
      <c r="K259" s="3"/>
    </row>
    <row r="260" spans="1:11" s="1" customFormat="1" ht="15" x14ac:dyDescent="0.2">
      <c r="A260" s="1" t="s">
        <v>148</v>
      </c>
      <c r="C260" s="1" t="s">
        <v>197</v>
      </c>
      <c r="E260" s="39" t="s">
        <v>197</v>
      </c>
      <c r="F260" s="76">
        <v>1</v>
      </c>
      <c r="G260" s="76">
        <v>1</v>
      </c>
      <c r="H260" s="76">
        <v>0</v>
      </c>
      <c r="I260" s="76">
        <v>0</v>
      </c>
      <c r="J260" s="77"/>
      <c r="K260" s="19"/>
    </row>
    <row r="261" spans="1:11" s="1" customFormat="1" ht="15" x14ac:dyDescent="0.2">
      <c r="A261" s="1" t="s">
        <v>148</v>
      </c>
      <c r="C261" s="1" t="s">
        <v>198</v>
      </c>
      <c r="E261" s="39" t="s">
        <v>198</v>
      </c>
      <c r="F261" s="76">
        <f>SUMIFS(input_enduse!D:D,input_enduse!A:A,C261,input_enduse!B:B,$A$2,input_enduse!C:C,$A261)</f>
        <v>1</v>
      </c>
      <c r="G261" s="76">
        <v>1</v>
      </c>
      <c r="H261" s="76">
        <v>0</v>
      </c>
      <c r="I261" s="76">
        <v>0</v>
      </c>
      <c r="J261" s="77"/>
      <c r="K261" s="19"/>
    </row>
    <row r="262" spans="1:11" s="1" customFormat="1" ht="15" x14ac:dyDescent="0.2">
      <c r="A262" s="1" t="s">
        <v>148</v>
      </c>
      <c r="C262" s="1" t="s">
        <v>199</v>
      </c>
      <c r="E262" s="39" t="s">
        <v>199</v>
      </c>
      <c r="F262" s="76">
        <f>SUMIFS(input_enduse!D:D,input_enduse!A:A,C262,input_enduse!B:B,$A$2,input_enduse!C:C,$A262)</f>
        <v>1</v>
      </c>
      <c r="G262" s="76">
        <v>1</v>
      </c>
      <c r="H262" s="76">
        <v>0</v>
      </c>
      <c r="I262" s="76">
        <v>0</v>
      </c>
      <c r="J262" s="77"/>
      <c r="K262" s="19"/>
    </row>
    <row r="263" spans="1:11" s="1" customFormat="1" ht="15" x14ac:dyDescent="0.2">
      <c r="A263" s="1" t="s">
        <v>148</v>
      </c>
      <c r="C263" s="1" t="s">
        <v>200</v>
      </c>
      <c r="E263" s="39" t="s">
        <v>201</v>
      </c>
      <c r="F263" s="76">
        <f>SUMIFS(input_enduse!D:D,input_enduse!A:A,C263,input_enduse!B:B,$A$2,input_enduse!C:C,$A263)</f>
        <v>1</v>
      </c>
      <c r="G263" s="76">
        <f>SUMIFS(input_enduse!E:E,input_enduse!A:A,C263,input_enduse!B:B,$A$2,input_enduse!C:C,$A263)</f>
        <v>1</v>
      </c>
      <c r="H263" s="76">
        <f>SUMIFS(input_enduse!F:F,input_enduse!A:A,C263,input_enduse!B:B,$A$2,input_enduse!C:C,$A263)</f>
        <v>0</v>
      </c>
      <c r="I263" s="76">
        <f>SUMIFS(input_enduse!G:G,input_enduse!A:A,C263,input_enduse!B:B,$A$2,input_enduse!C:C,$A263)</f>
        <v>0</v>
      </c>
      <c r="J263" s="77"/>
      <c r="K263" s="19"/>
    </row>
    <row r="264" spans="1:11" s="1" customFormat="1" ht="15" x14ac:dyDescent="0.2">
      <c r="A264" s="1" t="s">
        <v>148</v>
      </c>
      <c r="C264" s="1" t="s">
        <v>202</v>
      </c>
      <c r="E264" s="39" t="s">
        <v>203</v>
      </c>
      <c r="F264" s="76">
        <f>SUMIFS(input_enduse!D:D,input_enduse!A:A,C264,input_enduse!B:B,$A$2,input_enduse!C:C,$A264)</f>
        <v>0.64453971811469002</v>
      </c>
      <c r="G264" s="76">
        <v>1</v>
      </c>
      <c r="H264" s="76">
        <v>0</v>
      </c>
      <c r="I264" s="76">
        <v>0</v>
      </c>
      <c r="J264" s="77"/>
      <c r="K264" s="19"/>
    </row>
    <row r="265" spans="1:11" s="1" customFormat="1" ht="15" x14ac:dyDescent="0.2">
      <c r="A265" s="1" t="s">
        <v>148</v>
      </c>
      <c r="C265" s="1" t="s">
        <v>204</v>
      </c>
      <c r="E265" s="39" t="s">
        <v>205</v>
      </c>
      <c r="F265" s="76">
        <f>SUMIFS(input_enduse!D:D,input_enduse!A:A,C265,input_enduse!B:B,$A$2,input_enduse!C:C,$A265)</f>
        <v>1</v>
      </c>
      <c r="G265" s="76">
        <v>1</v>
      </c>
      <c r="H265" s="76">
        <v>0</v>
      </c>
      <c r="I265" s="76">
        <v>0</v>
      </c>
      <c r="J265" s="77"/>
      <c r="K265" s="19"/>
    </row>
    <row r="266" spans="1:11" s="1" customFormat="1" ht="15" x14ac:dyDescent="0.2">
      <c r="A266" s="1" t="s">
        <v>148</v>
      </c>
      <c r="C266" s="1" t="s">
        <v>206</v>
      </c>
      <c r="E266" s="39" t="s">
        <v>207</v>
      </c>
      <c r="F266" s="76">
        <f>SUMIFS(input_enduse!D:D,input_enduse!A:A,C266,input_enduse!B:B,$A$2,input_enduse!C:C,$A266)</f>
        <v>1</v>
      </c>
      <c r="G266" s="76">
        <v>1</v>
      </c>
      <c r="H266" s="76">
        <v>0</v>
      </c>
      <c r="I266" s="76">
        <v>0</v>
      </c>
      <c r="J266" s="77"/>
      <c r="K266" s="19"/>
    </row>
    <row r="267" spans="1:11" s="1" customFormat="1" ht="15" x14ac:dyDescent="0.2">
      <c r="A267" s="1" t="s">
        <v>148</v>
      </c>
      <c r="C267" s="1" t="s">
        <v>141</v>
      </c>
      <c r="E267" s="39" t="s">
        <v>208</v>
      </c>
      <c r="F267" s="76">
        <f>SUMIFS(input_enduse!D:D,input_enduse!A:A,C267,input_enduse!B:B,$A$2,input_enduse!C:C,$A267)</f>
        <v>0.80016053152729205</v>
      </c>
      <c r="G267" s="76">
        <v>1</v>
      </c>
      <c r="H267" s="76">
        <v>0</v>
      </c>
      <c r="I267" s="76">
        <v>0</v>
      </c>
      <c r="J267" s="77"/>
      <c r="K267" s="19"/>
    </row>
    <row r="268" spans="1:11" s="1" customFormat="1" ht="15" x14ac:dyDescent="0.2">
      <c r="A268" s="1" t="s">
        <v>148</v>
      </c>
      <c r="C268" s="1" t="s">
        <v>209</v>
      </c>
      <c r="E268" s="39" t="s">
        <v>209</v>
      </c>
      <c r="F268" s="76">
        <f>SUMIFS(input_enduse!D:D,input_enduse!A:A,C268,input_enduse!B:B,$A$2,input_enduse!C:C,$A268)</f>
        <v>0.342352251466159</v>
      </c>
      <c r="G268" s="76">
        <v>1</v>
      </c>
      <c r="H268" s="76">
        <v>0</v>
      </c>
      <c r="I268" s="76">
        <v>0</v>
      </c>
      <c r="J268" s="77"/>
      <c r="K268" s="19"/>
    </row>
    <row r="269" spans="1:11" s="1" customFormat="1" ht="15" x14ac:dyDescent="0.2">
      <c r="A269" s="1" t="s">
        <v>148</v>
      </c>
      <c r="C269" s="1" t="s">
        <v>210</v>
      </c>
      <c r="E269" s="39" t="s">
        <v>210</v>
      </c>
      <c r="F269" s="76">
        <f>SUMIFS(input_enduse!D:D,input_enduse!A:A,C269,input_enduse!B:B,$A$2,input_enduse!C:C,$A269)</f>
        <v>0.108534550739345</v>
      </c>
      <c r="G269" s="76">
        <v>1</v>
      </c>
      <c r="H269" s="76">
        <v>0</v>
      </c>
      <c r="I269" s="76">
        <v>0</v>
      </c>
      <c r="J269" s="77"/>
      <c r="K269" s="19"/>
    </row>
    <row r="270" spans="1:11" s="1" customFormat="1" ht="15" x14ac:dyDescent="0.2">
      <c r="E270" s="78"/>
      <c r="F270" s="78"/>
      <c r="G270" s="78"/>
      <c r="H270" s="78"/>
      <c r="I270" s="78"/>
      <c r="J270" s="78"/>
      <c r="K270" s="8"/>
    </row>
    <row r="271" spans="1:11" s="1" customFormat="1" ht="15" x14ac:dyDescent="0.25">
      <c r="E271" s="87" t="s">
        <v>287</v>
      </c>
      <c r="F271" s="88"/>
      <c r="G271" s="88"/>
      <c r="H271" s="88"/>
      <c r="I271" s="89"/>
      <c r="J271" s="72"/>
      <c r="K271" s="18"/>
    </row>
    <row r="272" spans="1:11" s="1" customFormat="1" ht="15" x14ac:dyDescent="0.2">
      <c r="C272" s="1" t="s">
        <v>183</v>
      </c>
      <c r="E272" s="25" t="s">
        <v>183</v>
      </c>
      <c r="F272" s="25" t="s">
        <v>215</v>
      </c>
      <c r="G272" s="25" t="s">
        <v>185</v>
      </c>
      <c r="H272" s="25" t="s">
        <v>186</v>
      </c>
      <c r="I272" s="25" t="s">
        <v>187</v>
      </c>
      <c r="J272" s="75"/>
      <c r="K272" s="3"/>
    </row>
    <row r="273" spans="1:11" s="1" customFormat="1" ht="15" x14ac:dyDescent="0.2">
      <c r="A273" s="1" t="s">
        <v>149</v>
      </c>
      <c r="C273" s="1" t="s">
        <v>188</v>
      </c>
      <c r="E273" s="39" t="s">
        <v>188</v>
      </c>
      <c r="F273" s="76">
        <f>SUMIFS(input_enduse!D:D,input_enduse!A:A,C273,input_enduse!B:B,$A$2,input_enduse!C:C,$A273)</f>
        <v>0.41714229947986597</v>
      </c>
      <c r="G273" s="76">
        <f>SUMIFS(input_enduse!E:E,input_enduse!A:A,C273,input_enduse!B:B,$A$2,input_enduse!C:C,$A273)</f>
        <v>0.78518965779566297</v>
      </c>
      <c r="H273" s="76">
        <f>SUMIFS(input_enduse!F:F,input_enduse!A:A,C273,input_enduse!B:B,$A$2,input_enduse!C:C,$A273)</f>
        <v>0.21481034220433701</v>
      </c>
      <c r="I273" s="76">
        <f>SUMIFS(input_enduse!G:G,input_enduse!A:A,C273,input_enduse!B:B,$A$2,input_enduse!C:C,$A273)</f>
        <v>0</v>
      </c>
      <c r="J273" s="77"/>
      <c r="K273" s="19"/>
    </row>
    <row r="274" spans="1:11" s="1" customFormat="1" ht="15" x14ac:dyDescent="0.2">
      <c r="A274" s="1" t="s">
        <v>149</v>
      </c>
      <c r="C274" s="1" t="s">
        <v>189</v>
      </c>
      <c r="E274" s="39" t="s">
        <v>189</v>
      </c>
      <c r="F274" s="76">
        <f>SUMIFS(input_enduse!D:D,input_enduse!A:A,C274,input_enduse!B:B,$A$2,input_enduse!C:C,$A274)</f>
        <v>0.50862939978528698</v>
      </c>
      <c r="G274" s="76">
        <f>SUMIFS(input_enduse!E:E,input_enduse!A:A,C274,input_enduse!B:B,$A$2,input_enduse!C:C,$A274)</f>
        <v>1</v>
      </c>
      <c r="H274" s="76">
        <f>SUMIFS(input_enduse!F:F,input_enduse!A:A,C274,input_enduse!B:B,$A$2,input_enduse!C:C,$A274)</f>
        <v>0</v>
      </c>
      <c r="I274" s="76">
        <f>SUMIFS(input_enduse!G:G,input_enduse!A:A,C274,input_enduse!B:B,$A$2,input_enduse!C:C,$A274)</f>
        <v>0</v>
      </c>
      <c r="J274" s="77"/>
      <c r="K274" s="19"/>
    </row>
    <row r="275" spans="1:11" s="1" customFormat="1" ht="15" x14ac:dyDescent="0.2">
      <c r="A275" s="1" t="s">
        <v>149</v>
      </c>
      <c r="C275" s="1" t="s">
        <v>190</v>
      </c>
      <c r="E275" s="39" t="s">
        <v>190</v>
      </c>
      <c r="F275" s="76">
        <f>SUMIFS(input_enduse!D:D,input_enduse!A:A,C275,input_enduse!B:B,$A$2,input_enduse!C:C,$A275)</f>
        <v>0.51013298602165602</v>
      </c>
      <c r="G275" s="76">
        <v>1</v>
      </c>
      <c r="H275" s="76">
        <v>0</v>
      </c>
      <c r="I275" s="76">
        <v>0</v>
      </c>
      <c r="J275" s="77"/>
      <c r="K275" s="19"/>
    </row>
    <row r="276" spans="1:11" s="1" customFormat="1" ht="15" x14ac:dyDescent="0.2">
      <c r="A276" s="1" t="s">
        <v>149</v>
      </c>
      <c r="C276" s="1" t="s">
        <v>191</v>
      </c>
      <c r="E276" s="39" t="s">
        <v>191</v>
      </c>
      <c r="F276" s="76">
        <f>SUMIFS(input_enduse!D:D,input_enduse!A:A,C276,input_enduse!B:B,$A$2,input_enduse!C:C,$A276)</f>
        <v>1.23502097793771E-2</v>
      </c>
      <c r="G276" s="76">
        <v>1</v>
      </c>
      <c r="H276" s="76">
        <v>0</v>
      </c>
      <c r="I276" s="76">
        <v>0</v>
      </c>
      <c r="J276" s="77"/>
      <c r="K276" s="19"/>
    </row>
    <row r="277" spans="1:11" s="1" customFormat="1" ht="15" x14ac:dyDescent="0.2">
      <c r="A277" s="1" t="s">
        <v>149</v>
      </c>
      <c r="C277" s="1" t="s">
        <v>192</v>
      </c>
      <c r="E277" s="39" t="s">
        <v>192</v>
      </c>
      <c r="F277" s="76">
        <f>SUMIFS(input_enduse!D:D,input_enduse!A:A,C277,input_enduse!B:B,$A$2,input_enduse!C:C,$A277)</f>
        <v>1.9362492047248401E-3</v>
      </c>
      <c r="G277" s="76">
        <v>1</v>
      </c>
      <c r="H277" s="76">
        <v>0</v>
      </c>
      <c r="I277" s="76">
        <v>0</v>
      </c>
      <c r="J277" s="77"/>
      <c r="K277" s="19"/>
    </row>
    <row r="278" spans="1:11" s="1" customFormat="1" ht="15" x14ac:dyDescent="0.2">
      <c r="A278" s="1" t="s">
        <v>149</v>
      </c>
      <c r="C278" s="1" t="s">
        <v>193</v>
      </c>
      <c r="E278" s="39" t="s">
        <v>194</v>
      </c>
      <c r="F278" s="76">
        <f>SUMIFS(input_enduse!D:D,input_enduse!A:A,C278,input_enduse!B:B,$A$2,input_enduse!C:C,$A278)</f>
        <v>1.38998827455433E-3</v>
      </c>
      <c r="G278" s="76">
        <f>SUMIFS(input_enduse!E:E,input_enduse!A:A,C278,input_enduse!B:B,$A$2,input_enduse!C:C,$A278)</f>
        <v>0.2</v>
      </c>
      <c r="H278" s="76">
        <f>SUMIFS(input_enduse!F:F,input_enduse!A:A,C278,input_enduse!B:B,$A$2,input_enduse!C:C,$A278)</f>
        <v>0.8</v>
      </c>
      <c r="I278" s="76">
        <f>SUMIFS(input_enduse!G:G,input_enduse!A:A,C278,input_enduse!B:B,$A$2,input_enduse!C:C,$A278)</f>
        <v>0</v>
      </c>
      <c r="J278" s="77"/>
      <c r="K278" s="19"/>
    </row>
    <row r="279" spans="1:11" s="1" customFormat="1" ht="15" x14ac:dyDescent="0.2">
      <c r="A279" s="1" t="s">
        <v>149</v>
      </c>
      <c r="C279" s="1" t="s">
        <v>195</v>
      </c>
      <c r="E279" s="39" t="s">
        <v>195</v>
      </c>
      <c r="F279" s="76">
        <f>SUMIFS(input_enduse!D:D,input_enduse!A:A,C279,input_enduse!B:B,$A$2,input_enduse!C:C,$A279)</f>
        <v>0.55242342985903903</v>
      </c>
      <c r="G279" s="76">
        <f>SUMIFS(input_enduse!E:E,input_enduse!A:A,C279,input_enduse!B:B,$A$2,input_enduse!C:C,$A279)</f>
        <v>0.78233310564795</v>
      </c>
      <c r="H279" s="76">
        <f>SUMIFS(input_enduse!F:F,input_enduse!A:A,C279,input_enduse!B:B,$A$2,input_enduse!C:C,$A279)</f>
        <v>0.217666894352051</v>
      </c>
      <c r="I279" s="76">
        <f>SUMIFS(input_enduse!G:G,input_enduse!A:A,C279,input_enduse!B:B,$A$2,input_enduse!C:C,$A279)</f>
        <v>0</v>
      </c>
      <c r="J279" s="77"/>
      <c r="K279" s="19"/>
    </row>
    <row r="280" spans="1:11" s="1" customFormat="1" ht="15" x14ac:dyDescent="0.2">
      <c r="A280" s="1" t="s">
        <v>149</v>
      </c>
      <c r="E280" s="25" t="s">
        <v>183</v>
      </c>
      <c r="F280" s="25" t="s">
        <v>196</v>
      </c>
      <c r="G280" s="25" t="s">
        <v>185</v>
      </c>
      <c r="H280" s="25" t="s">
        <v>186</v>
      </c>
      <c r="I280" s="25" t="s">
        <v>187</v>
      </c>
      <c r="J280" s="75"/>
      <c r="K280" s="3"/>
    </row>
    <row r="281" spans="1:11" s="1" customFormat="1" ht="15" x14ac:dyDescent="0.2">
      <c r="A281" s="1" t="s">
        <v>149</v>
      </c>
      <c r="C281" s="1" t="s">
        <v>197</v>
      </c>
      <c r="E281" s="39" t="s">
        <v>197</v>
      </c>
      <c r="F281" s="76">
        <v>1</v>
      </c>
      <c r="G281" s="76">
        <v>1</v>
      </c>
      <c r="H281" s="76">
        <v>0</v>
      </c>
      <c r="I281" s="76">
        <v>0</v>
      </c>
      <c r="J281" s="77"/>
      <c r="K281" s="19"/>
    </row>
    <row r="282" spans="1:11" s="1" customFormat="1" ht="15" x14ac:dyDescent="0.2">
      <c r="A282" s="1" t="s">
        <v>149</v>
      </c>
      <c r="C282" s="1" t="s">
        <v>198</v>
      </c>
      <c r="E282" s="39" t="s">
        <v>198</v>
      </c>
      <c r="F282" s="76">
        <f>SUMIFS(input_enduse!D:D,input_enduse!A:A,C282,input_enduse!B:B,$A$2,input_enduse!C:C,$A282)</f>
        <v>0.83861043084173703</v>
      </c>
      <c r="G282" s="76">
        <v>1</v>
      </c>
      <c r="H282" s="76">
        <v>0</v>
      </c>
      <c r="I282" s="76">
        <v>0</v>
      </c>
      <c r="J282" s="77"/>
      <c r="K282" s="19"/>
    </row>
    <row r="283" spans="1:11" s="1" customFormat="1" ht="15" x14ac:dyDescent="0.2">
      <c r="A283" s="1" t="s">
        <v>149</v>
      </c>
      <c r="C283" s="1" t="s">
        <v>199</v>
      </c>
      <c r="E283" s="39" t="s">
        <v>199</v>
      </c>
      <c r="F283" s="76">
        <f>SUMIFS(input_enduse!D:D,input_enduse!A:A,C283,input_enduse!B:B,$A$2,input_enduse!C:C,$A283)</f>
        <v>1</v>
      </c>
      <c r="G283" s="76">
        <v>1</v>
      </c>
      <c r="H283" s="76">
        <v>0</v>
      </c>
      <c r="I283" s="76">
        <v>0</v>
      </c>
      <c r="J283" s="77"/>
      <c r="K283" s="19"/>
    </row>
    <row r="284" spans="1:11" s="1" customFormat="1" ht="15" x14ac:dyDescent="0.2">
      <c r="A284" s="1" t="s">
        <v>149</v>
      </c>
      <c r="C284" s="1" t="s">
        <v>200</v>
      </c>
      <c r="E284" s="39" t="s">
        <v>201</v>
      </c>
      <c r="F284" s="76">
        <f>SUMIFS(input_enduse!D:D,input_enduse!A:A,C284,input_enduse!B:B,$A$2,input_enduse!C:C,$A284)</f>
        <v>1</v>
      </c>
      <c r="G284" s="76">
        <f>SUMIFS(input_enduse!E:E,input_enduse!A:A,C284,input_enduse!B:B,$A$2,input_enduse!C:C,$A284)</f>
        <v>1</v>
      </c>
      <c r="H284" s="76">
        <f>SUMIFS(input_enduse!F:F,input_enduse!A:A,C284,input_enduse!B:B,$A$2,input_enduse!C:C,$A284)</f>
        <v>0</v>
      </c>
      <c r="I284" s="76">
        <f>SUMIFS(input_enduse!G:G,input_enduse!A:A,C284,input_enduse!B:B,$A$2,input_enduse!C:C,$A284)</f>
        <v>0</v>
      </c>
      <c r="J284" s="77"/>
      <c r="K284" s="19"/>
    </row>
    <row r="285" spans="1:11" s="1" customFormat="1" ht="15" x14ac:dyDescent="0.2">
      <c r="A285" s="1" t="s">
        <v>149</v>
      </c>
      <c r="C285" s="1" t="s">
        <v>202</v>
      </c>
      <c r="E285" s="39" t="s">
        <v>203</v>
      </c>
      <c r="F285" s="76">
        <f>SUMIFS(input_enduse!D:D,input_enduse!A:A,C285,input_enduse!B:B,$A$2,input_enduse!C:C,$A285)</f>
        <v>1.8084917325274501E-2</v>
      </c>
      <c r="G285" s="76">
        <v>1</v>
      </c>
      <c r="H285" s="76">
        <v>0</v>
      </c>
      <c r="I285" s="76">
        <v>0</v>
      </c>
      <c r="J285" s="77"/>
      <c r="K285" s="19"/>
    </row>
    <row r="286" spans="1:11" s="1" customFormat="1" ht="15" x14ac:dyDescent="0.2">
      <c r="A286" s="1" t="s">
        <v>149</v>
      </c>
      <c r="C286" s="1" t="s">
        <v>204</v>
      </c>
      <c r="E286" s="39" t="s">
        <v>205</v>
      </c>
      <c r="F286" s="76">
        <f>SUMIFS(input_enduse!D:D,input_enduse!A:A,C286,input_enduse!B:B,$A$2,input_enduse!C:C,$A286)</f>
        <v>1</v>
      </c>
      <c r="G286" s="76">
        <v>1</v>
      </c>
      <c r="H286" s="76">
        <v>0</v>
      </c>
      <c r="I286" s="76">
        <v>0</v>
      </c>
      <c r="J286" s="77"/>
      <c r="K286" s="19"/>
    </row>
    <row r="287" spans="1:11" s="1" customFormat="1" ht="15" x14ac:dyDescent="0.2">
      <c r="A287" s="1" t="s">
        <v>149</v>
      </c>
      <c r="C287" s="1" t="s">
        <v>206</v>
      </c>
      <c r="E287" s="39" t="s">
        <v>207</v>
      </c>
      <c r="F287" s="76">
        <f>SUMIFS(input_enduse!D:D,input_enduse!A:A,C287,input_enduse!B:B,$A$2,input_enduse!C:C,$A287)</f>
        <v>1</v>
      </c>
      <c r="G287" s="76">
        <v>1</v>
      </c>
      <c r="H287" s="76">
        <v>0</v>
      </c>
      <c r="I287" s="76">
        <v>0</v>
      </c>
      <c r="J287" s="77"/>
      <c r="K287" s="19"/>
    </row>
    <row r="288" spans="1:11" s="1" customFormat="1" ht="15" x14ac:dyDescent="0.2">
      <c r="A288" s="1" t="s">
        <v>149</v>
      </c>
      <c r="C288" s="1" t="s">
        <v>141</v>
      </c>
      <c r="E288" s="39" t="s">
        <v>208</v>
      </c>
      <c r="F288" s="76">
        <f>SUMIFS(input_enduse!D:D,input_enduse!A:A,C288,input_enduse!B:B,$A$2,input_enduse!C:C,$A288)</f>
        <v>1</v>
      </c>
      <c r="G288" s="76">
        <v>1</v>
      </c>
      <c r="H288" s="76">
        <v>0</v>
      </c>
      <c r="I288" s="76">
        <v>0</v>
      </c>
      <c r="J288" s="77"/>
      <c r="K288" s="19"/>
    </row>
    <row r="289" spans="1:11" s="1" customFormat="1" ht="15" x14ac:dyDescent="0.2">
      <c r="A289" s="1" t="s">
        <v>149</v>
      </c>
      <c r="C289" s="1" t="s">
        <v>209</v>
      </c>
      <c r="E289" s="39" t="s">
        <v>209</v>
      </c>
      <c r="F289" s="76">
        <f>SUMIFS(input_enduse!D:D,input_enduse!A:A,C289,input_enduse!B:B,$A$2,input_enduse!C:C,$A289)</f>
        <v>0.19578247825817299</v>
      </c>
      <c r="G289" s="76">
        <v>1</v>
      </c>
      <c r="H289" s="76">
        <v>0</v>
      </c>
      <c r="I289" s="76">
        <v>0</v>
      </c>
      <c r="J289" s="77"/>
      <c r="K289" s="19"/>
    </row>
    <row r="290" spans="1:11" s="1" customFormat="1" ht="15" x14ac:dyDescent="0.2">
      <c r="A290" s="1" t="s">
        <v>149</v>
      </c>
      <c r="C290" s="1" t="s">
        <v>210</v>
      </c>
      <c r="E290" s="39" t="s">
        <v>210</v>
      </c>
      <c r="F290" s="76">
        <f>SUMIFS(input_enduse!D:D,input_enduse!A:A,C290,input_enduse!B:B,$A$2,input_enduse!C:C,$A290)</f>
        <v>0.137198592168436</v>
      </c>
      <c r="G290" s="76">
        <v>1</v>
      </c>
      <c r="H290" s="76">
        <v>0</v>
      </c>
      <c r="I290" s="76">
        <v>0</v>
      </c>
      <c r="J290" s="77"/>
      <c r="K290" s="19"/>
    </row>
    <row r="291" spans="1:11" ht="15.6" x14ac:dyDescent="0.3">
      <c r="E291" s="74"/>
      <c r="F291" s="74"/>
      <c r="G291" s="74"/>
      <c r="H291" s="74"/>
      <c r="I291" s="74"/>
      <c r="J291" s="74"/>
    </row>
    <row r="292" spans="1:11" ht="15.6" x14ac:dyDescent="0.3">
      <c r="E292" s="74"/>
      <c r="F292" s="74"/>
      <c r="G292" s="74"/>
      <c r="H292" s="74"/>
      <c r="I292" s="74"/>
      <c r="J292" s="74"/>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697F1-B1CE-48AF-8192-EB823BEA37FB}">
  <sheetPr codeName="Sheet5"/>
  <dimension ref="A1:O292"/>
  <sheetViews>
    <sheetView tabSelected="1" topLeftCell="N32"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14" style="9" customWidth="1"/>
    <col min="15" max="16384" width="9.21875" style="9"/>
  </cols>
  <sheetData>
    <row r="1" spans="1:14" ht="15.6" x14ac:dyDescent="0.3">
      <c r="A1" s="9" t="s">
        <v>161</v>
      </c>
      <c r="E1" s="90" t="s">
        <v>288</v>
      </c>
      <c r="F1" s="90"/>
      <c r="G1" s="90"/>
      <c r="H1" s="90"/>
      <c r="I1" s="91"/>
      <c r="J1" s="91"/>
      <c r="K1" s="10"/>
      <c r="M1" s="11" t="s">
        <v>257</v>
      </c>
      <c r="N1" s="11"/>
    </row>
    <row r="2" spans="1:14" ht="45" x14ac:dyDescent="0.3">
      <c r="A2" s="9" t="s">
        <v>289</v>
      </c>
      <c r="E2" s="92" t="s">
        <v>166</v>
      </c>
      <c r="F2" s="92" t="s">
        <v>167</v>
      </c>
      <c r="G2" s="92" t="s">
        <v>168</v>
      </c>
      <c r="H2" s="92" t="s">
        <v>169</v>
      </c>
      <c r="I2" s="92" t="s">
        <v>170</v>
      </c>
      <c r="J2" s="92" t="s">
        <v>171</v>
      </c>
      <c r="K2" s="13"/>
      <c r="M2" s="92" t="s">
        <v>166</v>
      </c>
      <c r="N2" s="92" t="s">
        <v>172</v>
      </c>
    </row>
    <row r="3" spans="1:14" ht="15.6" x14ac:dyDescent="0.3">
      <c r="E3" s="73" t="s">
        <v>144</v>
      </c>
      <c r="F3" s="101">
        <f>SUMIFS(input_wholebuilding!C:C,input_wholebuilding!A:A,SMUD!E3,input_wholebuilding!B:B,$A$2)</f>
        <v>12189.295098991201</v>
      </c>
      <c r="G3" s="103">
        <f>SUMIFS(input_wholebuilding!D:D,input_wholebuilding!A:A,SMUD!E3,input_wholebuilding!B:B,$A$2)</f>
        <v>11.053055982563199</v>
      </c>
      <c r="H3" s="101">
        <f>SUMIFS(input_wholebuilding!E:E,input_wholebuilding!A:A,SMUD!E3,input_wholebuilding!B:B,$A$2)</f>
        <v>134.728961117133</v>
      </c>
      <c r="I3" s="103">
        <f>SUMIFS(input_wholebuilding_gas!D:D,input_wholebuilding_gas!A:A,PGE!E3,input_wholebuilding_gas!B:B,$A$2)</f>
        <v>23.373416116859399</v>
      </c>
      <c r="J3" s="103">
        <f>SUMIFS(input_wholebuilding_gas!E:E,input_wholebuilding_gas!A:A,PGE!E3,input_wholebuilding_gas!B:B,$A$2)/1000000</f>
        <v>2.8490546651991497</v>
      </c>
      <c r="K3" s="15"/>
      <c r="M3" s="14" t="s">
        <v>144</v>
      </c>
      <c r="N3" s="16">
        <f>SUMIFS(input_figure!D:D,input_figure!A:A,SMUD!M3,input_figure!B:B,$A$2)</f>
        <v>3.1579154985749702E-2</v>
      </c>
    </row>
    <row r="4" spans="1:14" ht="15.6" x14ac:dyDescent="0.3">
      <c r="E4" s="73" t="s">
        <v>142</v>
      </c>
      <c r="F4" s="101">
        <f>SUMIFS(input_wholebuilding!C:C,input_wholebuilding!A:A,SMUD!E4,input_wholebuilding!B:B,$A$2)</f>
        <v>9755.3416022053007</v>
      </c>
      <c r="G4" s="103">
        <f>SUMIFS(input_wholebuilding!D:D,input_wholebuilding!A:A,SMUD!E4,input_wholebuilding!B:B,$A$2)</f>
        <v>36.502618006369403</v>
      </c>
      <c r="H4" s="101">
        <f>SUMIFS(input_wholebuilding!E:E,input_wholebuilding!A:A,SMUD!E4,input_wholebuilding!B:B,$A$2)</f>
        <v>356.09550802694298</v>
      </c>
      <c r="I4" s="103">
        <f>SUMIFS(input_wholebuilding_gas!D:D,input_wholebuilding_gas!A:A,PGE!E4,input_wholebuilding_gas!B:B,$A$2)</f>
        <v>44.213470394659097</v>
      </c>
      <c r="J4" s="103">
        <f>SUMIFS(input_wholebuilding_gas!E:E,input_wholebuilding_gas!A:A,PGE!E4,input_wholebuilding_gas!B:B,$A$2)/1000000</f>
        <v>4.3131750711888994</v>
      </c>
      <c r="K4" s="15"/>
      <c r="M4" s="14" t="s">
        <v>142</v>
      </c>
      <c r="N4" s="16">
        <f>SUMIFS(input_figure!D:D,input_figure!A:A,SMUD!M4,input_figure!B:B,$A$2)</f>
        <v>8.3465315433818202E-2</v>
      </c>
    </row>
    <row r="5" spans="1:14" ht="15.6" x14ac:dyDescent="0.3">
      <c r="E5" s="73" t="s">
        <v>143</v>
      </c>
      <c r="F5" s="101">
        <f>SUMIFS(input_wholebuilding!C:C,input_wholebuilding!A:A,SMUD!E5,input_wholebuilding!B:B,$A$2)</f>
        <v>20901.253833754799</v>
      </c>
      <c r="G5" s="103">
        <f>SUMIFS(input_wholebuilding!D:D,input_wholebuilding!A:A,SMUD!E5,input_wholebuilding!B:B,$A$2)</f>
        <v>18.476548787101301</v>
      </c>
      <c r="H5" s="101">
        <f>SUMIFS(input_wholebuilding!E:E,input_wholebuilding!A:A,SMUD!E5,input_wholebuilding!B:B,$A$2)</f>
        <v>386.18303617096001</v>
      </c>
      <c r="I5" s="103">
        <f>SUMIFS(input_wholebuilding_gas!D:D,input_wholebuilding_gas!A:A,PGE!E5,input_wholebuilding_gas!B:B,$A$2)</f>
        <v>29.313825775444801</v>
      </c>
      <c r="J5" s="103">
        <f>SUMIFS(input_wholebuilding_gas!E:E,input_wholebuilding_gas!A:A,PGE!E5,input_wholebuilding_gas!B:B,$A$2)/1000000</f>
        <v>6.1269571337103708</v>
      </c>
      <c r="K5" s="15"/>
      <c r="M5" s="14" t="s">
        <v>143</v>
      </c>
      <c r="N5" s="16">
        <f>SUMIFS(input_figure!D:D,input_figure!A:A,SMUD!M5,input_figure!B:B,$A$2)</f>
        <v>9.0517538701330502E-2</v>
      </c>
    </row>
    <row r="6" spans="1:14" ht="15.6" x14ac:dyDescent="0.3">
      <c r="E6" s="73" t="s">
        <v>139</v>
      </c>
      <c r="F6" s="101">
        <f>SUMIFS(input_wholebuilding!C:C,input_wholebuilding!A:A,SMUD!E6,input_wholebuilding!B:B,$A$2)</f>
        <v>8189.0906585622697</v>
      </c>
      <c r="G6" s="103">
        <f>SUMIFS(input_wholebuilding!D:D,input_wholebuilding!A:A,SMUD!E6,input_wholebuilding!B:B,$A$2)</f>
        <v>11.324069932516901</v>
      </c>
      <c r="H6" s="101">
        <f>SUMIFS(input_wholebuilding!E:E,input_wholebuilding!A:A,SMUD!E6,input_wholebuilding!B:B,$A$2)</f>
        <v>92.733835301280195</v>
      </c>
      <c r="I6" s="103">
        <f>SUMIFS(input_wholebuilding_gas!D:D,input_wholebuilding_gas!A:A,PGE!E6,input_wholebuilding_gas!B:B,$A$2)</f>
        <v>22.884309265576899</v>
      </c>
      <c r="J6" s="103">
        <f>SUMIFS(input_wholebuilding_gas!E:E,input_wholebuilding_gas!A:A,PGE!E6,input_wholebuilding_gas!B:B,$A$2)/1000000</f>
        <v>1.87401683234386</v>
      </c>
      <c r="K6" s="15"/>
      <c r="M6" s="14" t="s">
        <v>139</v>
      </c>
      <c r="N6" s="16">
        <f>SUMIFS(input_figure!D:D,input_figure!A:A,SMUD!M6,input_figure!B:B,$A$2)</f>
        <v>2.1735906913556102E-2</v>
      </c>
    </row>
    <row r="7" spans="1:14" ht="15.6" x14ac:dyDescent="0.3">
      <c r="E7" s="73" t="s">
        <v>141</v>
      </c>
      <c r="F7" s="101">
        <f>SUMIFS(input_wholebuilding!C:C,input_wholebuilding!A:A,SMUD!E7,input_wholebuilding!B:B,$A$2)</f>
        <v>56577.770880137199</v>
      </c>
      <c r="G7" s="103">
        <f>SUMIFS(input_wholebuilding!D:D,input_wholebuilding!A:A,SMUD!E7,input_wholebuilding!B:B,$A$2)</f>
        <v>17.026181280390901</v>
      </c>
      <c r="H7" s="101">
        <f>SUMIFS(input_wholebuilding!E:E,input_wholebuilding!A:A,SMUD!E7,input_wholebuilding!B:B,$A$2)</f>
        <v>963.30338344563597</v>
      </c>
      <c r="I7" s="103">
        <f>SUMIFS(input_wholebuilding_gas!D:D,input_wholebuilding_gas!A:A,PGE!E7,input_wholebuilding_gas!B:B,$A$2)</f>
        <v>35.253573642765197</v>
      </c>
      <c r="J7" s="103">
        <f>SUMIFS(input_wholebuilding_gas!E:E,input_wholebuilding_gas!A:A,PGE!E7,input_wholebuilding_gas!B:B,$A$2)/1000000</f>
        <v>19.945686122664103</v>
      </c>
      <c r="K7" s="15"/>
      <c r="M7" s="14" t="s">
        <v>141</v>
      </c>
      <c r="N7" s="16">
        <f>SUMIFS(input_figure!D:D,input_figure!A:A,SMUD!M7,input_figure!B:B,$A$2)</f>
        <v>0.22578892163860401</v>
      </c>
    </row>
    <row r="8" spans="1:14" ht="15.6" x14ac:dyDescent="0.3">
      <c r="E8" s="73" t="s">
        <v>146</v>
      </c>
      <c r="F8" s="101">
        <f>SUMIFS(input_wholebuilding!C:C,input_wholebuilding!A:A,SMUD!E8,input_wholebuilding!B:B,$A$2)</f>
        <v>44201.403163431198</v>
      </c>
      <c r="G8" s="103">
        <f>SUMIFS(input_wholebuilding!D:D,input_wholebuilding!A:A,SMUD!E8,input_wholebuilding!B:B,$A$2)</f>
        <v>15.1394500316167</v>
      </c>
      <c r="H8" s="101">
        <f>SUMIFS(input_wholebuilding!E:E,input_wholebuilding!A:A,SMUD!E8,input_wholebuilding!B:B,$A$2)</f>
        <v>669.18493452011</v>
      </c>
      <c r="I8" s="103">
        <f>SUMIFS(input_wholebuilding_gas!D:D,input_wholebuilding_gas!A:A,PGE!E8,input_wholebuilding_gas!B:B,$A$2)</f>
        <v>34.554571127848298</v>
      </c>
      <c r="J8" s="103">
        <f>SUMIFS(input_wholebuilding_gas!E:E,input_wholebuilding_gas!A:A,PGE!E8,input_wholebuilding_gas!B:B,$A$2)/1000000</f>
        <v>15.2736052956148</v>
      </c>
      <c r="K8" s="15"/>
      <c r="M8" s="14" t="s">
        <v>146</v>
      </c>
      <c r="N8" s="16">
        <f>SUMIFS(input_figure!D:D,input_figure!A:A,SMUD!M8,input_figure!B:B,$A$2)</f>
        <v>0.15685042463117499</v>
      </c>
    </row>
    <row r="9" spans="1:14" ht="15.6" x14ac:dyDescent="0.3">
      <c r="E9" s="73" t="s">
        <v>147</v>
      </c>
      <c r="F9" s="101">
        <f>SUMIFS(input_wholebuilding!C:C,input_wholebuilding!A:A,SMUD!E9,input_wholebuilding!B:B,$A$2)</f>
        <v>29100.3242667962</v>
      </c>
      <c r="G9" s="103">
        <f>SUMIFS(input_wholebuilding!D:D,input_wholebuilding!A:A,SMUD!E9,input_wholebuilding!B:B,$A$2)</f>
        <v>10.459344174247301</v>
      </c>
      <c r="H9" s="101">
        <f>SUMIFS(input_wholebuilding!E:E,input_wholebuilding!A:A,SMUD!E9,input_wholebuilding!B:B,$A$2)</f>
        <v>304.37030708862301</v>
      </c>
      <c r="I9" s="103">
        <f>SUMIFS(input_wholebuilding_gas!D:D,input_wholebuilding_gas!A:A,PGE!E9,input_wholebuilding_gas!B:B,$A$2)</f>
        <v>37.369384613754796</v>
      </c>
      <c r="J9" s="103">
        <f>SUMIFS(input_wholebuilding_gas!E:E,input_wholebuilding_gas!A:A,PGE!E9,input_wholebuilding_gas!B:B,$A$2)/1000000</f>
        <v>10.874612099108901</v>
      </c>
      <c r="K9" s="15"/>
      <c r="M9" s="14" t="s">
        <v>147</v>
      </c>
      <c r="N9" s="16">
        <f>SUMIFS(input_figure!D:D,input_figure!A:A,SMUD!M9,input_figure!B:B,$A$2)</f>
        <v>7.1341432613403893E-2</v>
      </c>
    </row>
    <row r="10" spans="1:14" ht="15.6" x14ac:dyDescent="0.3">
      <c r="E10" s="73" t="s">
        <v>148</v>
      </c>
      <c r="F10" s="101">
        <f>SUMIFS(input_wholebuilding!C:C,input_wholebuilding!A:A,SMUD!E10,input_wholebuilding!B:B,$A$2)</f>
        <v>3484.9145749783402</v>
      </c>
      <c r="G10" s="103">
        <f>SUMIFS(input_wholebuilding!D:D,input_wholebuilding!A:A,SMUD!E10,input_wholebuilding!B:B,$A$2)</f>
        <v>24.4397143582956</v>
      </c>
      <c r="H10" s="101">
        <f>SUMIFS(input_wholebuilding!E:E,input_wholebuilding!A:A,SMUD!E10,input_wholebuilding!B:B,$A$2)</f>
        <v>85.170316775531802</v>
      </c>
      <c r="I10" s="103">
        <f>SUMIFS(input_wholebuilding_gas!D:D,input_wholebuilding_gas!A:A,PGE!E10,input_wholebuilding_gas!B:B,$A$2)</f>
        <v>3.5181417096244698</v>
      </c>
      <c r="J10" s="103">
        <f>SUMIFS(input_wholebuilding_gas!E:E,input_wholebuilding_gas!A:A,PGE!E10,input_wholebuilding_gas!B:B,$A$2)/1000000</f>
        <v>0.122604233207095</v>
      </c>
      <c r="K10" s="15"/>
      <c r="M10" s="14" t="s">
        <v>148</v>
      </c>
      <c r="N10" s="16">
        <f>SUMIFS(input_figure!D:D,input_figure!A:A,SMUD!M10,input_figure!B:B,$A$2)</f>
        <v>1.9963091909404498E-2</v>
      </c>
    </row>
    <row r="11" spans="1:14" ht="15.6" x14ac:dyDescent="0.3">
      <c r="E11" s="73" t="s">
        <v>138</v>
      </c>
      <c r="F11" s="101">
        <f>SUMIFS(input_wholebuilding!C:C,input_wholebuilding!A:A,SMUD!E11,input_wholebuilding!B:B,$A$2)</f>
        <v>9003.2195648608194</v>
      </c>
      <c r="G11" s="103">
        <f>SUMIFS(input_wholebuilding!D:D,input_wholebuilding!A:A,SMUD!E11,input_wholebuilding!B:B,$A$2)</f>
        <v>42.273435527342002</v>
      </c>
      <c r="H11" s="101">
        <f>SUMIFS(input_wholebuilding!E:E,input_wholebuilding!A:A,SMUD!E11,input_wholebuilding!B:B,$A$2)</f>
        <v>380.59702181364702</v>
      </c>
      <c r="I11" s="103">
        <f>SUMIFS(input_wholebuilding_gas!D:D,input_wholebuilding_gas!A:A,PGE!E11,input_wholebuilding_gas!B:B,$A$2)</f>
        <v>210.87860024877</v>
      </c>
      <c r="J11" s="103">
        <f>SUMIFS(input_wholebuilding_gas!E:E,input_wholebuilding_gas!A:A,PGE!E11,input_wholebuilding_gas!B:B,$A$2)/1000000</f>
        <v>18.985863395701902</v>
      </c>
      <c r="K11" s="15"/>
      <c r="M11" s="14" t="s">
        <v>138</v>
      </c>
      <c r="N11" s="16">
        <f>SUMIFS(input_figure!D:D,input_figure!A:A,SMUD!M11,input_figure!B:B,$A$2)</f>
        <v>8.9208231395169105E-2</v>
      </c>
    </row>
    <row r="12" spans="1:14" ht="15.6" x14ac:dyDescent="0.3">
      <c r="E12" s="73" t="s">
        <v>140</v>
      </c>
      <c r="F12" s="101">
        <f>SUMIFS(input_wholebuilding!C:C,input_wholebuilding!A:A,SMUD!E12,input_wholebuilding!B:B,$A$2)</f>
        <v>48910.034508106997</v>
      </c>
      <c r="G12" s="103">
        <f>SUMIFS(input_wholebuilding!D:D,input_wholebuilding!A:A,SMUD!E12,input_wholebuilding!B:B,$A$2)</f>
        <v>10.4332494258749</v>
      </c>
      <c r="H12" s="101">
        <f>SUMIFS(input_wholebuilding!E:E,input_wholebuilding!A:A,SMUD!E12,input_wholebuilding!B:B,$A$2)</f>
        <v>510.29058945122699</v>
      </c>
      <c r="I12" s="103">
        <f>SUMIFS(input_wholebuilding_gas!D:D,input_wholebuilding_gas!A:A,PGE!E12,input_wholebuilding_gas!B:B,$A$2)</f>
        <v>10.8440088037734</v>
      </c>
      <c r="J12" s="103">
        <f>SUMIFS(input_wholebuilding_gas!E:E,input_wholebuilding_gas!A:A,PGE!E12,input_wholebuilding_gas!B:B,$A$2)/1000000</f>
        <v>5.3038084479877501</v>
      </c>
      <c r="K12" s="15"/>
      <c r="M12" s="14" t="s">
        <v>140</v>
      </c>
      <c r="N12" s="16">
        <f>SUMIFS(input_figure!D:D,input_figure!A:A,SMUD!M12,input_figure!B:B,$A$2)</f>
        <v>0.119607139240389</v>
      </c>
    </row>
    <row r="13" spans="1:14" ht="15.6" x14ac:dyDescent="0.3">
      <c r="E13" s="73" t="s">
        <v>145</v>
      </c>
      <c r="F13" s="101">
        <f>SUMIFS(input_wholebuilding!C:C,input_wholebuilding!A:A,SMUD!E13,input_wholebuilding!B:B,$A$2)</f>
        <v>26068.634380814899</v>
      </c>
      <c r="G13" s="103">
        <f>SUMIFS(input_wholebuilding!D:D,input_wholebuilding!A:A,SMUD!E13,input_wholebuilding!B:B,$A$2)</f>
        <v>8.5618647201579101</v>
      </c>
      <c r="H13" s="101">
        <f>SUMIFS(input_wholebuilding!E:E,input_wholebuilding!A:A,SMUD!E13,input_wholebuilding!B:B,$A$2)</f>
        <v>223.19612100779401</v>
      </c>
      <c r="I13" s="103">
        <f>SUMIFS(input_wholebuilding_gas!D:D,input_wholebuilding_gas!A:A,PGE!E13,input_wholebuilding_gas!B:B,$A$2)</f>
        <v>12.517136953201099</v>
      </c>
      <c r="J13" s="103">
        <f>SUMIFS(input_wholebuilding_gas!E:E,input_wholebuilding_gas!A:A,PGE!E13,input_wholebuilding_gas!B:B,$A$2)/1000000</f>
        <v>3.2630466672758702</v>
      </c>
      <c r="K13" s="15"/>
      <c r="M13" s="14" t="s">
        <v>145</v>
      </c>
      <c r="N13" s="16">
        <f>SUMIFS(input_figure!D:D,input_figure!A:A,SMUD!M13,input_figure!B:B,$A$2)</f>
        <v>5.2314994779745001E-2</v>
      </c>
    </row>
    <row r="14" spans="1:14" ht="15.6" x14ac:dyDescent="0.3">
      <c r="E14" s="73" t="s">
        <v>149</v>
      </c>
      <c r="F14" s="101">
        <f>SUMIFS(input_wholebuilding!C:C,input_wholebuilding!A:A,SMUD!E14,input_wholebuilding!B:B,$A$2)</f>
        <v>25798.132275163</v>
      </c>
      <c r="G14" s="103">
        <f>SUMIFS(input_wholebuilding!D:D,input_wholebuilding!A:A,SMUD!E14,input_wholebuilding!B:B,$A$2)</f>
        <v>6.2227387637452596</v>
      </c>
      <c r="H14" s="101">
        <f>SUMIFS(input_wholebuilding!E:E,input_wholebuilding!A:A,SMUD!E14,input_wholebuilding!B:B,$A$2)</f>
        <v>160.53503774088401</v>
      </c>
      <c r="I14" s="103">
        <f>SUMIFS(input_wholebuilding_gas!D:D,input_wholebuilding_gas!A:A,PGE!E14,input_wholebuilding_gas!B:B,$A$2)</f>
        <v>2.1357009180284301</v>
      </c>
      <c r="J14" s="103">
        <f>SUMIFS(input_wholebuilding_gas!E:E,input_wholebuilding_gas!A:A,PGE!E14,input_wholebuilding_gas!B:B,$A$2)/1000000</f>
        <v>0.55097094783484291</v>
      </c>
      <c r="K14" s="15"/>
      <c r="M14" s="14" t="s">
        <v>149</v>
      </c>
      <c r="N14" s="16">
        <f>SUMIFS(input_figure!D:D,input_figure!A:A,SMUD!M14,input_figure!B:B,$A$2)</f>
        <v>3.76278477576555E-2</v>
      </c>
    </row>
    <row r="15" spans="1:14" ht="15.6" x14ac:dyDescent="0.3">
      <c r="E15" s="73" t="s">
        <v>179</v>
      </c>
      <c r="F15" s="102">
        <f>SUMIFS(input_wholebuilding!C:C,input_wholebuilding!A:A,SMUD!E15,input_wholebuilding!B:B,$A$2)</f>
        <v>294179.41480780201</v>
      </c>
      <c r="G15" s="104">
        <f>SUMIFS(input_wholebuilding!D:D,input_wholebuilding!A:A,SMUD!E15,input_wholebuilding!B:B,$A$2)</f>
        <v>14.502677066126999</v>
      </c>
      <c r="H15" s="102">
        <f>SUMIFS(input_wholebuilding!E:E,input_wholebuilding!A:A,SMUD!E15,input_wholebuilding!B:B,$A$2)</f>
        <v>4266.38905245977</v>
      </c>
      <c r="I15" s="104">
        <f>SUMIFS(input_wholebuilding_gas!D:D,input_wholebuilding_gas!A:A,PGE!E15,input_wholebuilding_gas!B:B,$A$2)</f>
        <v>30.417968221977802</v>
      </c>
      <c r="J15" s="104">
        <f>SUM(J3:J14)</f>
        <v>89.483400911837535</v>
      </c>
      <c r="K15" s="17"/>
    </row>
    <row r="16" spans="1:14" ht="15.6" x14ac:dyDescent="0.3">
      <c r="E16" s="73" t="s">
        <v>180</v>
      </c>
      <c r="F16" s="102">
        <f>SUMIFS(input_wholebuilding!C:C,input_wholebuilding!A:A,SMUD!E16,input_wholebuilding!B:B,$A$2)</f>
        <v>73301.7274302273</v>
      </c>
      <c r="G16" s="104">
        <f>SUMIFS(input_wholebuilding!D:D,input_wholebuilding!A:A,SMUD!E16,input_wholebuilding!B:B,$A$2)</f>
        <v>13.2814774731662</v>
      </c>
      <c r="H16" s="102">
        <f>SUMIFS(input_wholebuilding!E:E,input_wholebuilding!A:A,SMUD!E16,input_wholebuilding!B:B,$A$2)</f>
        <v>973.55524160873199</v>
      </c>
      <c r="I16" s="104">
        <f>SUMIFS(input_wholebuilding_gas!D:D,input_wholebuilding_gas!A:A,PGE!E16,input_wholebuilding_gas!B:B,$A$2)</f>
        <v>35.672034359098902</v>
      </c>
      <c r="J16" s="104">
        <f>J8+J9</f>
        <v>26.148217394723702</v>
      </c>
      <c r="K16" s="17"/>
    </row>
    <row r="17" spans="1:11" ht="15.6" x14ac:dyDescent="0.3">
      <c r="E17" s="73" t="s">
        <v>181</v>
      </c>
      <c r="F17" s="102">
        <f>SUMIFS(input_wholebuilding!C:C,input_wholebuilding!A:A,SMUD!E17,input_wholebuilding!B:B,$A$2)</f>
        <v>29283.046850141302</v>
      </c>
      <c r="G17" s="104">
        <f>SUMIFS(input_wholebuilding!D:D,input_wholebuilding!A:A,SMUD!E17,input_wholebuilding!B:B,$A$2)</f>
        <v>8.3907031865172907</v>
      </c>
      <c r="H17" s="102">
        <f>SUMIFS(input_wholebuilding!E:E,input_wholebuilding!A:A,SMUD!E17,input_wholebuilding!B:B,$A$2)</f>
        <v>245.70535451641601</v>
      </c>
      <c r="I17" s="104">
        <f>SUMIFS(input_wholebuilding_gas!D:D,input_wholebuilding_gas!A:A,PGE!E17,input_wholebuilding_gas!B:B,$A$2)</f>
        <v>2.3002223248455702</v>
      </c>
      <c r="J17" s="104">
        <f>J14+J10</f>
        <v>0.67357518104193792</v>
      </c>
      <c r="K17" s="17"/>
    </row>
    <row r="18" spans="1:11" ht="15.6" x14ac:dyDescent="0.3">
      <c r="E18" s="74"/>
      <c r="F18" s="74"/>
      <c r="G18" s="74"/>
      <c r="H18" s="74"/>
      <c r="I18" s="74"/>
      <c r="J18" s="74"/>
    </row>
    <row r="19" spans="1:11" s="1" customFormat="1" ht="15" x14ac:dyDescent="0.25">
      <c r="E19" s="87" t="s">
        <v>290</v>
      </c>
      <c r="F19" s="88"/>
      <c r="G19" s="88"/>
      <c r="H19" s="88"/>
      <c r="I19" s="89"/>
      <c r="J19" s="72"/>
      <c r="K19" s="18"/>
    </row>
    <row r="20" spans="1:11" s="1" customFormat="1" ht="15" x14ac:dyDescent="0.2">
      <c r="C20" s="1" t="s">
        <v>183</v>
      </c>
      <c r="E20" s="25" t="s">
        <v>183</v>
      </c>
      <c r="F20" s="25" t="s">
        <v>184</v>
      </c>
      <c r="G20" s="25" t="s">
        <v>185</v>
      </c>
      <c r="H20" s="25" t="s">
        <v>186</v>
      </c>
      <c r="I20" s="25" t="s">
        <v>187</v>
      </c>
      <c r="J20" s="75"/>
      <c r="K20" s="3"/>
    </row>
    <row r="21" spans="1:11" s="1" customFormat="1" ht="15" x14ac:dyDescent="0.2">
      <c r="A21" s="1" t="s">
        <v>179</v>
      </c>
      <c r="C21" s="1" t="s">
        <v>188</v>
      </c>
      <c r="E21" s="39" t="s">
        <v>188</v>
      </c>
      <c r="F21" s="76">
        <f>SUMIFS(input_enduse!D:D,input_enduse!A:A,C21,input_enduse!B:B,$A$2,input_enduse!C:C,$A21)</f>
        <v>0.77651972704660799</v>
      </c>
      <c r="G21" s="76">
        <f>SUMIFS(input_enduse!E:E,input_enduse!A:A,C21,input_enduse!B:B,$A$2,input_enduse!C:C,$A21)</f>
        <v>0.306034309338857</v>
      </c>
      <c r="H21" s="76">
        <f>SUMIFS(input_enduse!F:F,input_enduse!A:A,C21,input_enduse!B:B,$A$2,input_enduse!C:C,$A21)</f>
        <v>0.69251269551741401</v>
      </c>
      <c r="I21" s="76">
        <f>SUMIFS(input_enduse!G:G,input_enduse!A:A,C21,input_enduse!B:B,$A$2,input_enduse!C:C,$A21)</f>
        <v>1.45299514372905E-3</v>
      </c>
      <c r="J21" s="77"/>
      <c r="K21" s="19"/>
    </row>
    <row r="22" spans="1:11" s="1" customFormat="1" ht="15" x14ac:dyDescent="0.2">
      <c r="A22" s="1" t="s">
        <v>179</v>
      </c>
      <c r="C22" s="1" t="s">
        <v>189</v>
      </c>
      <c r="E22" s="39" t="s">
        <v>189</v>
      </c>
      <c r="F22" s="76">
        <f>SUMIFS(input_enduse!D:D,input_enduse!A:A,C22,input_enduse!B:B,$A$2,input_enduse!C:C,$A22)</f>
        <v>0.78337907338254198</v>
      </c>
      <c r="G22" s="76">
        <f>SUMIFS(input_enduse!E:E,input_enduse!A:A,C22,input_enduse!B:B,$A$2,input_enduse!C:C,$A22)</f>
        <v>0.9997311781664</v>
      </c>
      <c r="H22" s="76">
        <f>SUMIFS(input_enduse!F:F,input_enduse!A:A,C22,input_enduse!B:B,$A$2,input_enduse!C:C,$A22)</f>
        <v>0</v>
      </c>
      <c r="I22" s="76">
        <f>SUMIFS(input_enduse!G:G,input_enduse!A:A,C22,input_enduse!B:B,$A$2,input_enduse!C:C,$A22)</f>
        <v>2.6882183359982001E-4</v>
      </c>
      <c r="J22" s="77"/>
      <c r="K22" s="19"/>
    </row>
    <row r="23" spans="1:11" s="1" customFormat="1" ht="15" x14ac:dyDescent="0.2">
      <c r="A23" s="1" t="s">
        <v>179</v>
      </c>
      <c r="C23" s="1" t="s">
        <v>190</v>
      </c>
      <c r="E23" s="39" t="s">
        <v>190</v>
      </c>
      <c r="F23" s="76">
        <f>SUMIFS(input_enduse!D:D,input_enduse!A:A,C23,input_enduse!B:B,$A$2,input_enduse!C:C,$A23)</f>
        <v>0.795384257605114</v>
      </c>
      <c r="G23" s="76">
        <v>1</v>
      </c>
      <c r="H23" s="76">
        <v>0</v>
      </c>
      <c r="I23" s="76">
        <v>0</v>
      </c>
      <c r="J23" s="77"/>
      <c r="K23" s="19"/>
    </row>
    <row r="24" spans="1:11" s="1" customFormat="1" ht="15" x14ac:dyDescent="0.2">
      <c r="A24" s="1" t="s">
        <v>179</v>
      </c>
      <c r="C24" s="1" t="s">
        <v>191</v>
      </c>
      <c r="E24" s="39" t="s">
        <v>191</v>
      </c>
      <c r="F24" s="76">
        <f>SUMIFS(input_enduse!D:D,input_enduse!A:A,C24,input_enduse!B:B,$A$2,input_enduse!C:C,$A24)</f>
        <v>6.33799149608934E-3</v>
      </c>
      <c r="G24" s="76">
        <v>1</v>
      </c>
      <c r="H24" s="76">
        <v>0</v>
      </c>
      <c r="I24" s="76">
        <v>0</v>
      </c>
      <c r="J24" s="77"/>
      <c r="K24" s="19"/>
    </row>
    <row r="25" spans="1:11" s="1" customFormat="1" ht="15" x14ac:dyDescent="0.2">
      <c r="A25" s="1" t="s">
        <v>179</v>
      </c>
      <c r="C25" s="1" t="s">
        <v>192</v>
      </c>
      <c r="E25" s="39" t="s">
        <v>192</v>
      </c>
      <c r="F25" s="76">
        <f>SUMIFS(input_enduse!D:D,input_enduse!A:A,C25,input_enduse!B:B,$A$2,input_enduse!C:C,$A25)</f>
        <v>5.2720893542477897E-3</v>
      </c>
      <c r="G25" s="76">
        <v>1</v>
      </c>
      <c r="H25" s="76">
        <v>0</v>
      </c>
      <c r="I25" s="76">
        <v>0</v>
      </c>
      <c r="J25" s="77"/>
      <c r="K25" s="19"/>
    </row>
    <row r="26" spans="1:11" s="1" customFormat="1" ht="15" x14ac:dyDescent="0.2">
      <c r="A26" s="1" t="s">
        <v>179</v>
      </c>
      <c r="C26" s="1" t="s">
        <v>193</v>
      </c>
      <c r="E26" s="39" t="s">
        <v>194</v>
      </c>
      <c r="F26" s="76">
        <f>SUMIFS(input_enduse!D:D,input_enduse!A:A,C26,input_enduse!B:B,$A$2,input_enduse!C:C,$A26)</f>
        <v>4.4693345576160497E-2</v>
      </c>
      <c r="G26" s="76">
        <f>SUMIFS(input_enduse!E:E,input_enduse!A:A,C26,input_enduse!B:B,$A$2,input_enduse!C:C,$A26)</f>
        <v>0.33671138137177198</v>
      </c>
      <c r="H26" s="76">
        <f>SUMIFS(input_enduse!F:F,input_enduse!A:A,C26,input_enduse!B:B,$A$2,input_enduse!C:C,$A26)</f>
        <v>0.615433753814006</v>
      </c>
      <c r="I26" s="76">
        <f>SUMIFS(input_enduse!G:G,input_enduse!A:A,C26,input_enduse!B:B,$A$2,input_enduse!C:C,$A26)</f>
        <v>4.7854864814221597E-2</v>
      </c>
      <c r="J26" s="77"/>
      <c r="K26" s="19"/>
    </row>
    <row r="27" spans="1:11" s="1" customFormat="1" ht="15" x14ac:dyDescent="0.2">
      <c r="A27" s="1" t="s">
        <v>179</v>
      </c>
      <c r="C27" s="1" t="s">
        <v>195</v>
      </c>
      <c r="E27" s="39" t="s">
        <v>195</v>
      </c>
      <c r="F27" s="76">
        <f>SUMIFS(input_enduse!D:D,input_enduse!A:A,C27,input_enduse!B:B,$A$2,input_enduse!C:C,$A27)</f>
        <v>0.96009658350013105</v>
      </c>
      <c r="G27" s="76">
        <f>SUMIFS(input_enduse!E:E,input_enduse!A:A,C27,input_enduse!B:B,$A$2,input_enduse!C:C,$A27)</f>
        <v>0.38822006243370399</v>
      </c>
      <c r="H27" s="76">
        <f>SUMIFS(input_enduse!F:F,input_enduse!A:A,C27,input_enduse!B:B,$A$2,input_enduse!C:C,$A27)</f>
        <v>0.60021404519890598</v>
      </c>
      <c r="I27" s="76">
        <f>SUMIFS(input_enduse!G:G,input_enduse!A:A,C27,input_enduse!B:B,$A$2,input_enduse!C:C,$A27)</f>
        <v>1.15658923673901E-2</v>
      </c>
      <c r="J27" s="77"/>
      <c r="K27" s="19"/>
    </row>
    <row r="28" spans="1:11" s="1" customFormat="1" ht="15" x14ac:dyDescent="0.2">
      <c r="A28" s="1" t="s">
        <v>179</v>
      </c>
      <c r="E28" s="25" t="s">
        <v>183</v>
      </c>
      <c r="F28" s="25" t="s">
        <v>196</v>
      </c>
      <c r="G28" s="25" t="s">
        <v>185</v>
      </c>
      <c r="H28" s="25" t="s">
        <v>186</v>
      </c>
      <c r="I28" s="25" t="s">
        <v>187</v>
      </c>
      <c r="J28" s="75"/>
      <c r="K28" s="3"/>
    </row>
    <row r="29" spans="1:11" s="1" customFormat="1" ht="15" x14ac:dyDescent="0.2">
      <c r="A29" s="1" t="s">
        <v>179</v>
      </c>
      <c r="C29" s="1" t="s">
        <v>197</v>
      </c>
      <c r="E29" s="39" t="s">
        <v>197</v>
      </c>
      <c r="F29" s="76">
        <v>1</v>
      </c>
      <c r="G29" s="76">
        <v>1</v>
      </c>
      <c r="H29" s="76">
        <v>0</v>
      </c>
      <c r="I29" s="76">
        <v>0</v>
      </c>
      <c r="J29" s="77"/>
      <c r="K29" s="19"/>
    </row>
    <row r="30" spans="1:11" s="1" customFormat="1" ht="15" x14ac:dyDescent="0.2">
      <c r="A30" s="1" t="s">
        <v>179</v>
      </c>
      <c r="C30" s="1" t="s">
        <v>198</v>
      </c>
      <c r="E30" s="39" t="s">
        <v>198</v>
      </c>
      <c r="F30" s="76">
        <f>SUMIFS(input_enduse!D:D,input_enduse!A:A,C30,input_enduse!B:B,$A$2,input_enduse!C:C,$A30)</f>
        <v>0.87374657412764101</v>
      </c>
      <c r="G30" s="76">
        <v>1</v>
      </c>
      <c r="H30" s="76">
        <v>0</v>
      </c>
      <c r="I30" s="76">
        <v>0</v>
      </c>
      <c r="J30" s="77"/>
      <c r="K30" s="19"/>
    </row>
    <row r="31" spans="1:11" s="1" customFormat="1" ht="15" x14ac:dyDescent="0.2">
      <c r="A31" s="1" t="s">
        <v>179</v>
      </c>
      <c r="C31" s="1" t="s">
        <v>199</v>
      </c>
      <c r="E31" s="39" t="s">
        <v>199</v>
      </c>
      <c r="F31" s="76">
        <f>SUMIFS(input_enduse!D:D,input_enduse!A:A,C31,input_enduse!B:B,$A$2,input_enduse!C:C,$A31)</f>
        <v>1</v>
      </c>
      <c r="G31" s="76">
        <v>1</v>
      </c>
      <c r="H31" s="76">
        <v>0</v>
      </c>
      <c r="I31" s="76">
        <v>0</v>
      </c>
      <c r="J31" s="77"/>
      <c r="K31" s="19"/>
    </row>
    <row r="32" spans="1:11" s="1" customFormat="1" ht="15" x14ac:dyDescent="0.2">
      <c r="A32" s="1" t="s">
        <v>179</v>
      </c>
      <c r="C32" s="1" t="s">
        <v>200</v>
      </c>
      <c r="E32" s="39" t="s">
        <v>201</v>
      </c>
      <c r="F32" s="76">
        <f>SUMIFS(input_enduse!D:D,input_enduse!A:A,C32,input_enduse!B:B,$A$2,input_enduse!C:C,$A32)</f>
        <v>0.97629641574007897</v>
      </c>
      <c r="G32" s="76">
        <f>SUMIFS(input_enduse!E:E,input_enduse!A:A,C32,input_enduse!B:B,$A$2,input_enduse!C:C,$A32)</f>
        <v>0.98623450143050095</v>
      </c>
      <c r="H32" s="76">
        <f>SUMIFS(input_enduse!F:F,input_enduse!A:A,C32,input_enduse!B:B,$A$2,input_enduse!C:C,$A32)</f>
        <v>1.37654985694986E-2</v>
      </c>
      <c r="I32" s="76">
        <f>SUMIFS(input_enduse!G:G,input_enduse!A:A,C32,input_enduse!B:B,$A$2,input_enduse!C:C,$A32)</f>
        <v>0</v>
      </c>
      <c r="J32" s="77"/>
      <c r="K32" s="19"/>
    </row>
    <row r="33" spans="1:14" s="1" customFormat="1" ht="15" x14ac:dyDescent="0.2">
      <c r="A33" s="1" t="s">
        <v>179</v>
      </c>
      <c r="C33" s="1" t="s">
        <v>202</v>
      </c>
      <c r="E33" s="39" t="s">
        <v>203</v>
      </c>
      <c r="F33" s="76">
        <f>SUMIFS(input_enduse!D:D,input_enduse!A:A,C33,input_enduse!B:B,$A$2,input_enduse!C:C,$A33)</f>
        <v>0.25254395602102903</v>
      </c>
      <c r="G33" s="76">
        <v>1</v>
      </c>
      <c r="H33" s="76">
        <v>0</v>
      </c>
      <c r="I33" s="76">
        <v>0</v>
      </c>
      <c r="J33" s="77"/>
      <c r="K33" s="19"/>
      <c r="M33" s="2" t="s">
        <v>164</v>
      </c>
      <c r="N33" s="2"/>
    </row>
    <row r="34" spans="1:14" s="1" customFormat="1" ht="15" x14ac:dyDescent="0.2">
      <c r="A34" s="1" t="s">
        <v>179</v>
      </c>
      <c r="C34" s="1" t="s">
        <v>204</v>
      </c>
      <c r="E34" s="39" t="s">
        <v>205</v>
      </c>
      <c r="F34" s="76">
        <f>SUMIFS(input_enduse!D:D,input_enduse!A:A,C34,input_enduse!B:B,$A$2,input_enduse!C:C,$A34)</f>
        <v>0.92614256892895197</v>
      </c>
      <c r="G34" s="76">
        <v>1</v>
      </c>
      <c r="H34" s="76">
        <v>0</v>
      </c>
      <c r="I34" s="76">
        <v>0</v>
      </c>
      <c r="J34" s="77"/>
      <c r="K34" s="19"/>
      <c r="M34" s="92" t="s">
        <v>166</v>
      </c>
      <c r="N34" s="92" t="s">
        <v>172</v>
      </c>
    </row>
    <row r="35" spans="1:14" s="1" customFormat="1" ht="15" x14ac:dyDescent="0.2">
      <c r="A35" s="1" t="s">
        <v>179</v>
      </c>
      <c r="C35" s="1" t="s">
        <v>206</v>
      </c>
      <c r="E35" s="39" t="s">
        <v>207</v>
      </c>
      <c r="F35" s="76">
        <f>SUMIFS(input_enduse!D:D,input_enduse!A:A,C35,input_enduse!B:B,$A$2,input_enduse!C:C,$A35)</f>
        <v>0.84364519827985196</v>
      </c>
      <c r="G35" s="76">
        <v>1</v>
      </c>
      <c r="H35" s="76">
        <v>0</v>
      </c>
      <c r="I35" s="76">
        <v>0</v>
      </c>
      <c r="J35" s="77"/>
      <c r="K35" s="19"/>
      <c r="M35" s="6" t="s">
        <v>144</v>
      </c>
      <c r="N35" s="7">
        <f>SUMIFS(input_figure_gas!D:D,input_figure_gas!A:A,M35,input_figure_gas!B:B,$A$2)</f>
        <v>3.1838918013477803E-2</v>
      </c>
    </row>
    <row r="36" spans="1:14" s="1" customFormat="1" ht="15" x14ac:dyDescent="0.2">
      <c r="A36" s="1" t="s">
        <v>179</v>
      </c>
      <c r="C36" s="1" t="s">
        <v>141</v>
      </c>
      <c r="E36" s="39" t="s">
        <v>208</v>
      </c>
      <c r="F36" s="76">
        <f>SUMIFS(input_enduse!D:D,input_enduse!A:A,C36,input_enduse!B:B,$A$2,input_enduse!C:C,$A36)</f>
        <v>0.99310438635411902</v>
      </c>
      <c r="G36" s="76">
        <v>1</v>
      </c>
      <c r="H36" s="76">
        <v>0</v>
      </c>
      <c r="I36" s="76">
        <v>0</v>
      </c>
      <c r="J36" s="77"/>
      <c r="K36" s="19"/>
      <c r="M36" s="6" t="s">
        <v>142</v>
      </c>
      <c r="N36" s="7">
        <f>SUMIFS(input_figure_gas!D:D,input_figure_gas!A:A,M36,input_figure_gas!B:B,$A$2)</f>
        <v>4.8200839789699197E-2</v>
      </c>
    </row>
    <row r="37" spans="1:14" s="1" customFormat="1" ht="15" x14ac:dyDescent="0.2">
      <c r="A37" s="1" t="s">
        <v>179</v>
      </c>
      <c r="C37" s="1" t="s">
        <v>209</v>
      </c>
      <c r="E37" s="39" t="s">
        <v>209</v>
      </c>
      <c r="F37" s="76">
        <f>SUMIFS(input_enduse!D:D,input_enduse!A:A,C37,input_enduse!B:B,$A$2,input_enduse!C:C,$A37)</f>
        <v>0.20461416742213501</v>
      </c>
      <c r="G37" s="76">
        <v>1</v>
      </c>
      <c r="H37" s="76">
        <v>0</v>
      </c>
      <c r="I37" s="76">
        <v>0</v>
      </c>
      <c r="J37" s="77"/>
      <c r="K37" s="19"/>
      <c r="M37" s="6" t="s">
        <v>143</v>
      </c>
      <c r="N37" s="7">
        <f>SUMIFS(input_figure_gas!D:D,input_figure_gas!A:A,M37,input_figure_gas!B:B,$A$2)</f>
        <v>6.8470320431237103E-2</v>
      </c>
    </row>
    <row r="38" spans="1:14" s="1" customFormat="1" ht="15" x14ac:dyDescent="0.2">
      <c r="A38" s="1" t="s">
        <v>179</v>
      </c>
      <c r="C38" s="1" t="s">
        <v>210</v>
      </c>
      <c r="E38" s="39" t="s">
        <v>210</v>
      </c>
      <c r="F38" s="76">
        <f>SUMIFS(input_enduse!D:D,input_enduse!A:A,C38,input_enduse!B:B,$A$2,input_enduse!C:C,$A38)</f>
        <v>0.247697351466661</v>
      </c>
      <c r="G38" s="76">
        <v>1</v>
      </c>
      <c r="H38" s="76">
        <v>0</v>
      </c>
      <c r="I38" s="76">
        <v>0</v>
      </c>
      <c r="J38" s="77"/>
      <c r="K38" s="19"/>
      <c r="M38" s="6" t="s">
        <v>139</v>
      </c>
      <c r="N38" s="7">
        <f>SUMIFS(input_figure_gas!D:D,input_figure_gas!A:A,M38,input_figure_gas!B:B,$A$2)</f>
        <v>2.0942619673007399E-2</v>
      </c>
    </row>
    <row r="39" spans="1:14" s="1" customFormat="1" ht="15" x14ac:dyDescent="0.2">
      <c r="E39" s="78"/>
      <c r="F39" s="78"/>
      <c r="G39" s="78"/>
      <c r="H39" s="78"/>
      <c r="I39" s="78"/>
      <c r="J39" s="78"/>
      <c r="K39" s="8"/>
      <c r="M39" s="6" t="s">
        <v>141</v>
      </c>
      <c r="N39" s="7">
        <f>SUMIFS(input_figure_gas!D:D,input_figure_gas!A:A,M39,input_figure_gas!B:B,$A$2)</f>
        <v>0.22289816792184</v>
      </c>
    </row>
    <row r="40" spans="1:14" s="1" customFormat="1" ht="15" x14ac:dyDescent="0.25">
      <c r="E40" s="87" t="s">
        <v>291</v>
      </c>
      <c r="F40" s="88"/>
      <c r="G40" s="88"/>
      <c r="H40" s="88"/>
      <c r="I40" s="89"/>
      <c r="J40" s="72"/>
      <c r="K40" s="18"/>
      <c r="M40" s="6" t="s">
        <v>146</v>
      </c>
      <c r="N40" s="7">
        <f>SUMIFS(input_figure_gas!D:D,input_figure_gas!A:A,M40,input_figure_gas!B:B,$A$2)</f>
        <v>0.170686464081343</v>
      </c>
    </row>
    <row r="41" spans="1:14" s="1" customFormat="1" ht="15" x14ac:dyDescent="0.2">
      <c r="C41" s="1" t="s">
        <v>183</v>
      </c>
      <c r="E41" s="25" t="s">
        <v>183</v>
      </c>
      <c r="F41" s="25" t="s">
        <v>184</v>
      </c>
      <c r="G41" s="25" t="s">
        <v>185</v>
      </c>
      <c r="H41" s="25" t="s">
        <v>186</v>
      </c>
      <c r="I41" s="25" t="s">
        <v>187</v>
      </c>
      <c r="J41" s="75"/>
      <c r="K41" s="3"/>
      <c r="M41" s="6" t="s">
        <v>147</v>
      </c>
      <c r="N41" s="7">
        <f>SUMIFS(input_figure_gas!D:D,input_figure_gas!A:A,M41,input_figure_gas!B:B,$A$2)</f>
        <v>0.121526584688293</v>
      </c>
    </row>
    <row r="42" spans="1:14" s="1" customFormat="1" ht="15" x14ac:dyDescent="0.2">
      <c r="A42" s="1" t="s">
        <v>144</v>
      </c>
      <c r="C42" s="1" t="s">
        <v>188</v>
      </c>
      <c r="E42" s="39" t="s">
        <v>188</v>
      </c>
      <c r="F42" s="76">
        <f>SUMIFS(input_enduse!D:D,input_enduse!A:A,C42,input_enduse!B:B,$A$2,input_enduse!C:C,$A42)</f>
        <v>0.94497805365216303</v>
      </c>
      <c r="G42" s="76">
        <f>SUMIFS(input_enduse!E:E,input_enduse!A:A,C42,input_enduse!B:B,$A$2,input_enduse!C:C,$A42)</f>
        <v>0.12472559121868999</v>
      </c>
      <c r="H42" s="76">
        <f>SUMIFS(input_enduse!F:F,input_enduse!A:A,C42,input_enduse!B:B,$A$2,input_enduse!C:C,$A42)</f>
        <v>0.87527440878131002</v>
      </c>
      <c r="I42" s="76">
        <f>SUMIFS(input_enduse!G:G,input_enduse!A:A,C42,input_enduse!B:B,$A$2,input_enduse!C:C,$A42)</f>
        <v>0</v>
      </c>
      <c r="J42" s="77"/>
      <c r="K42" s="19"/>
      <c r="M42" s="5" t="s">
        <v>148</v>
      </c>
      <c r="N42" s="7">
        <f>SUMIFS(input_figure_gas!D:D,input_figure_gas!A:A,M42,input_figure_gas!B:B,$A$2)</f>
        <v>1.37013381205627E-3</v>
      </c>
    </row>
    <row r="43" spans="1:14" s="1" customFormat="1" ht="15" x14ac:dyDescent="0.2">
      <c r="A43" s="1" t="s">
        <v>144</v>
      </c>
      <c r="C43" s="1" t="s">
        <v>189</v>
      </c>
      <c r="E43" s="39" t="s">
        <v>189</v>
      </c>
      <c r="F43" s="76">
        <f>SUMIFS(input_enduse!D:D,input_enduse!A:A,C43,input_enduse!B:B,$A$2,input_enduse!C:C,$A43)</f>
        <v>0.97600255827664395</v>
      </c>
      <c r="G43" s="76">
        <f>SUMIFS(input_enduse!E:E,input_enduse!A:A,C43,input_enduse!B:B,$A$2,input_enduse!C:C,$A43)</f>
        <v>1</v>
      </c>
      <c r="H43" s="76">
        <f>SUMIFS(input_enduse!F:F,input_enduse!A:A,C43,input_enduse!B:B,$A$2,input_enduse!C:C,$A43)</f>
        <v>0</v>
      </c>
      <c r="I43" s="76">
        <f>SUMIFS(input_enduse!G:G,input_enduse!A:A,C43,input_enduse!B:B,$A$2,input_enduse!C:C,$A43)</f>
        <v>0</v>
      </c>
      <c r="J43" s="77"/>
      <c r="K43" s="19"/>
      <c r="M43" s="6" t="s">
        <v>138</v>
      </c>
      <c r="N43" s="7">
        <f>SUMIFS(input_figure_gas!D:D,input_figure_gas!A:A,M43,input_figure_gas!B:B,$A$2)</f>
        <v>0.21217190229959501</v>
      </c>
    </row>
    <row r="44" spans="1:14" s="1" customFormat="1" ht="15" x14ac:dyDescent="0.2">
      <c r="A44" s="1" t="s">
        <v>144</v>
      </c>
      <c r="C44" s="1" t="s">
        <v>190</v>
      </c>
      <c r="E44" s="39" t="s">
        <v>190</v>
      </c>
      <c r="F44" s="76">
        <f>SUMIFS(input_enduse!D:D,input_enduse!A:A,C44,input_enduse!B:B,$A$2,input_enduse!C:C,$A44)</f>
        <v>0.97600256201503299</v>
      </c>
      <c r="G44" s="76">
        <v>1</v>
      </c>
      <c r="H44" s="76">
        <v>0</v>
      </c>
      <c r="I44" s="76">
        <v>0</v>
      </c>
      <c r="J44" s="77"/>
      <c r="K44" s="19"/>
      <c r="M44" s="6" t="s">
        <v>140</v>
      </c>
      <c r="N44" s="7">
        <f>SUMIFS(input_figure_gas!D:D,input_figure_gas!A:A,M44,input_figure_gas!B:B,$A$2)</f>
        <v>5.9271422341370998E-2</v>
      </c>
    </row>
    <row r="45" spans="1:14" s="1" customFormat="1" ht="15" x14ac:dyDescent="0.2">
      <c r="A45" s="1" t="s">
        <v>144</v>
      </c>
      <c r="C45" s="1" t="s">
        <v>191</v>
      </c>
      <c r="E45" s="39" t="s">
        <v>191</v>
      </c>
      <c r="F45" s="76">
        <f>SUMIFS(input_enduse!D:D,input_enduse!A:A,C45,input_enduse!B:B,$A$2,input_enduse!C:C,$A45)</f>
        <v>0</v>
      </c>
      <c r="G45" s="76">
        <v>1</v>
      </c>
      <c r="H45" s="76">
        <v>0</v>
      </c>
      <c r="I45" s="76">
        <v>0</v>
      </c>
      <c r="J45" s="77"/>
      <c r="K45" s="19"/>
      <c r="M45" s="6" t="s">
        <v>145</v>
      </c>
      <c r="N45" s="7">
        <f>SUMIFS(input_figure_gas!D:D,input_figure_gas!A:A,M45,input_figure_gas!B:B,$A$2)</f>
        <v>3.64653850214159E-2</v>
      </c>
    </row>
    <row r="46" spans="1:14" s="1" customFormat="1" ht="15" x14ac:dyDescent="0.2">
      <c r="A46" s="1" t="s">
        <v>144</v>
      </c>
      <c r="C46" s="1" t="s">
        <v>192</v>
      </c>
      <c r="E46" s="39" t="s">
        <v>192</v>
      </c>
      <c r="F46" s="76">
        <f>SUMIFS(input_enduse!D:D,input_enduse!A:A,C46,input_enduse!B:B,$A$2,input_enduse!C:C,$A46)</f>
        <v>0</v>
      </c>
      <c r="G46" s="76">
        <v>1</v>
      </c>
      <c r="H46" s="76">
        <v>0</v>
      </c>
      <c r="I46" s="76">
        <v>0</v>
      </c>
      <c r="J46" s="77"/>
      <c r="K46" s="19"/>
      <c r="M46" s="6" t="s">
        <v>149</v>
      </c>
      <c r="N46" s="7">
        <f>SUMIFS(input_figure_gas!D:D,input_figure_gas!A:A,M46,input_figure_gas!B:B,$A$2)</f>
        <v>6.1572419266639304E-3</v>
      </c>
    </row>
    <row r="47" spans="1:14" s="1" customFormat="1" ht="15" x14ac:dyDescent="0.2">
      <c r="A47" s="1" t="s">
        <v>144</v>
      </c>
      <c r="C47" s="1" t="s">
        <v>193</v>
      </c>
      <c r="E47" s="39" t="s">
        <v>194</v>
      </c>
      <c r="F47" s="76">
        <f>SUMIFS(input_enduse!D:D,input_enduse!A:A,C47,input_enduse!B:B,$A$2,input_enduse!C:C,$A47)</f>
        <v>1.00205569115785E-2</v>
      </c>
      <c r="G47" s="76">
        <f>SUMIFS(input_enduse!E:E,input_enduse!A:A,C47,input_enduse!B:B,$A$2,input_enduse!C:C,$A47)</f>
        <v>0.206909998902882</v>
      </c>
      <c r="H47" s="76">
        <f>SUMIFS(input_enduse!F:F,input_enduse!A:A,C47,input_enduse!B:B,$A$2,input_enduse!C:C,$A47)</f>
        <v>0.79309000109711802</v>
      </c>
      <c r="I47" s="76">
        <f>SUMIFS(input_enduse!G:G,input_enduse!A:A,C47,input_enduse!B:B,$A$2,input_enduse!C:C,$A47)</f>
        <v>0</v>
      </c>
      <c r="J47" s="77"/>
      <c r="K47" s="19"/>
    </row>
    <row r="48" spans="1:14" s="1" customFormat="1" ht="15" x14ac:dyDescent="0.2">
      <c r="A48" s="1" t="s">
        <v>144</v>
      </c>
      <c r="C48" s="1" t="s">
        <v>195</v>
      </c>
      <c r="E48" s="39" t="s">
        <v>195</v>
      </c>
      <c r="F48" s="76">
        <f>SUMIFS(input_enduse!D:D,input_enduse!A:A,C48,input_enduse!B:B,$A$2,input_enduse!C:C,$A48)</f>
        <v>0.99652631050263196</v>
      </c>
      <c r="G48" s="76">
        <f>SUMIFS(input_enduse!E:E,input_enduse!A:A,C48,input_enduse!B:B,$A$2,input_enduse!C:C,$A48)</f>
        <v>0.20319891941538701</v>
      </c>
      <c r="H48" s="76">
        <f>SUMIFS(input_enduse!F:F,input_enduse!A:A,C48,input_enduse!B:B,$A$2,input_enduse!C:C,$A48)</f>
        <v>0.79680108058461296</v>
      </c>
      <c r="I48" s="76">
        <f>SUMIFS(input_enduse!G:G,input_enduse!A:A,C48,input_enduse!B:B,$A$2,input_enduse!C:C,$A48)</f>
        <v>0</v>
      </c>
      <c r="J48" s="77"/>
      <c r="K48" s="19"/>
    </row>
    <row r="49" spans="1:15" s="1" customFormat="1" ht="15" x14ac:dyDescent="0.2">
      <c r="A49" s="1" t="s">
        <v>144</v>
      </c>
      <c r="E49" s="25" t="s">
        <v>183</v>
      </c>
      <c r="F49" s="25" t="s">
        <v>196</v>
      </c>
      <c r="G49" s="25" t="s">
        <v>185</v>
      </c>
      <c r="H49" s="25" t="s">
        <v>186</v>
      </c>
      <c r="I49" s="25" t="s">
        <v>187</v>
      </c>
      <c r="J49" s="75"/>
      <c r="K49" s="3"/>
    </row>
    <row r="50" spans="1:15" s="1" customFormat="1" ht="15" x14ac:dyDescent="0.2">
      <c r="A50" s="1" t="s">
        <v>144</v>
      </c>
      <c r="C50" s="1" t="s">
        <v>197</v>
      </c>
      <c r="E50" s="39" t="s">
        <v>197</v>
      </c>
      <c r="F50" s="76">
        <v>1</v>
      </c>
      <c r="G50" s="76">
        <v>1</v>
      </c>
      <c r="H50" s="76">
        <v>0</v>
      </c>
      <c r="I50" s="76">
        <v>0</v>
      </c>
      <c r="J50" s="77"/>
      <c r="K50" s="19"/>
    </row>
    <row r="51" spans="1:15" s="1" customFormat="1" ht="15" x14ac:dyDescent="0.2">
      <c r="A51" s="1" t="s">
        <v>144</v>
      </c>
      <c r="C51" s="1" t="s">
        <v>198</v>
      </c>
      <c r="E51" s="39" t="s">
        <v>198</v>
      </c>
      <c r="F51" s="76">
        <f>SUMIFS(input_enduse!D:D,input_enduse!A:A,C51,input_enduse!B:B,$A$2,input_enduse!C:C,$A51)</f>
        <v>0.86558067752851797</v>
      </c>
      <c r="G51" s="76">
        <v>1</v>
      </c>
      <c r="H51" s="76">
        <v>0</v>
      </c>
      <c r="I51" s="76">
        <v>0</v>
      </c>
      <c r="J51" s="77"/>
      <c r="K51" s="19"/>
    </row>
    <row r="52" spans="1:15" s="1" customFormat="1" ht="15" x14ac:dyDescent="0.2">
      <c r="A52" s="1" t="s">
        <v>144</v>
      </c>
      <c r="C52" s="1" t="s">
        <v>199</v>
      </c>
      <c r="E52" s="39" t="s">
        <v>199</v>
      </c>
      <c r="F52" s="76">
        <f>SUMIFS(input_enduse!D:D,input_enduse!A:A,C52,input_enduse!B:B,$A$2,input_enduse!C:C,$A52)</f>
        <v>1</v>
      </c>
      <c r="G52" s="76">
        <v>1</v>
      </c>
      <c r="H52" s="76">
        <v>0</v>
      </c>
      <c r="I52" s="76">
        <v>0</v>
      </c>
      <c r="J52" s="77"/>
      <c r="K52" s="19"/>
    </row>
    <row r="53" spans="1:15" s="1" customFormat="1" ht="15" x14ac:dyDescent="0.2">
      <c r="A53" s="1" t="s">
        <v>144</v>
      </c>
      <c r="C53" s="1" t="s">
        <v>200</v>
      </c>
      <c r="E53" s="39" t="s">
        <v>201</v>
      </c>
      <c r="F53" s="76">
        <f>SUMIFS(input_enduse!D:D,input_enduse!A:A,C53,input_enduse!B:B,$A$2,input_enduse!C:C,$A53)</f>
        <v>0.93781665593247698</v>
      </c>
      <c r="G53" s="76">
        <f>SUMIFS(input_enduse!E:E,input_enduse!A:A,C53,input_enduse!B:B,$A$2,input_enduse!C:C,$A53)</f>
        <v>0.96369413709252005</v>
      </c>
      <c r="H53" s="76">
        <f>SUMIFS(input_enduse!F:F,input_enduse!A:A,C53,input_enduse!B:B,$A$2,input_enduse!C:C,$A53)</f>
        <v>3.6305862907479801E-2</v>
      </c>
      <c r="I53" s="76">
        <f>SUMIFS(input_enduse!G:G,input_enduse!A:A,C53,input_enduse!B:B,$A$2,input_enduse!C:C,$A53)</f>
        <v>0</v>
      </c>
      <c r="J53" s="77"/>
      <c r="K53" s="19"/>
    </row>
    <row r="54" spans="1:15" s="1" customFormat="1" ht="15" x14ac:dyDescent="0.2">
      <c r="A54" s="1" t="s">
        <v>144</v>
      </c>
      <c r="C54" s="1" t="s">
        <v>202</v>
      </c>
      <c r="E54" s="39" t="s">
        <v>203</v>
      </c>
      <c r="F54" s="76">
        <f>SUMIFS(input_enduse!D:D,input_enduse!A:A,C54,input_enduse!B:B,$A$2,input_enduse!C:C,$A54)</f>
        <v>4.63914134339138E-2</v>
      </c>
      <c r="G54" s="76">
        <v>1</v>
      </c>
      <c r="H54" s="76">
        <v>0</v>
      </c>
      <c r="I54" s="76">
        <v>0</v>
      </c>
      <c r="J54" s="77"/>
      <c r="K54" s="19"/>
    </row>
    <row r="55" spans="1:15" s="1" customFormat="1" ht="15" x14ac:dyDescent="0.2">
      <c r="A55" s="1" t="s">
        <v>144</v>
      </c>
      <c r="C55" s="1" t="s">
        <v>204</v>
      </c>
      <c r="E55" s="39" t="s">
        <v>205</v>
      </c>
      <c r="F55" s="76">
        <f>SUMIFS(input_enduse!D:D,input_enduse!A:A,C55,input_enduse!B:B,$A$2,input_enduse!C:C,$A55)</f>
        <v>0.93781665593247698</v>
      </c>
      <c r="G55" s="76">
        <v>1</v>
      </c>
      <c r="H55" s="76">
        <v>0</v>
      </c>
      <c r="I55" s="76">
        <v>0</v>
      </c>
      <c r="J55" s="77"/>
      <c r="K55" s="19"/>
    </row>
    <row r="56" spans="1:15" s="1" customFormat="1" ht="15" x14ac:dyDescent="0.2">
      <c r="A56" s="1" t="s">
        <v>144</v>
      </c>
      <c r="C56" s="1" t="s">
        <v>206</v>
      </c>
      <c r="E56" s="39" t="s">
        <v>207</v>
      </c>
      <c r="F56" s="76">
        <f>SUMIFS(input_enduse!D:D,input_enduse!A:A,C56,input_enduse!B:B,$A$2,input_enduse!C:C,$A56)</f>
        <v>0.93781665593247698</v>
      </c>
      <c r="G56" s="76">
        <v>1</v>
      </c>
      <c r="H56" s="76">
        <v>0</v>
      </c>
      <c r="I56" s="76">
        <v>0</v>
      </c>
      <c r="J56" s="77"/>
      <c r="K56" s="19"/>
    </row>
    <row r="57" spans="1:15" s="1" customFormat="1" ht="15" x14ac:dyDescent="0.2">
      <c r="A57" s="1" t="s">
        <v>144</v>
      </c>
      <c r="C57" s="1" t="s">
        <v>141</v>
      </c>
      <c r="E57" s="39" t="s">
        <v>208</v>
      </c>
      <c r="F57" s="76">
        <f>SUMIFS(input_enduse!D:D,input_enduse!A:A,C57,input_enduse!B:B,$A$2,input_enduse!C:C,$A57)</f>
        <v>1</v>
      </c>
      <c r="G57" s="76">
        <v>1</v>
      </c>
      <c r="H57" s="76">
        <v>0</v>
      </c>
      <c r="I57" s="76">
        <v>0</v>
      </c>
      <c r="J57" s="77"/>
      <c r="K57" s="19"/>
    </row>
    <row r="58" spans="1:15" s="1" customFormat="1" ht="15" x14ac:dyDescent="0.2">
      <c r="A58" s="1" t="s">
        <v>144</v>
      </c>
      <c r="C58" s="1" t="s">
        <v>209</v>
      </c>
      <c r="E58" s="39" t="s">
        <v>209</v>
      </c>
      <c r="F58" s="76">
        <f>SUMIFS(input_enduse!D:D,input_enduse!A:A,C58,input_enduse!B:B,$A$2,input_enduse!C:C,$A58)</f>
        <v>0.16017204889429501</v>
      </c>
      <c r="G58" s="76">
        <v>1</v>
      </c>
      <c r="H58" s="76">
        <v>0</v>
      </c>
      <c r="I58" s="76">
        <v>0</v>
      </c>
      <c r="J58" s="77"/>
      <c r="K58" s="19"/>
      <c r="M58" s="95" t="str">
        <f>E40</f>
        <v>Table 11-3: College End-Use Penetration/Saturation and Fuel Share</v>
      </c>
      <c r="N58" s="96">
        <f>F45</f>
        <v>0</v>
      </c>
      <c r="O58" s="96">
        <f>F46</f>
        <v>0</v>
      </c>
    </row>
    <row r="59" spans="1:15" s="1" customFormat="1" ht="15" x14ac:dyDescent="0.2">
      <c r="A59" s="1" t="s">
        <v>144</v>
      </c>
      <c r="C59" s="1" t="s">
        <v>210</v>
      </c>
      <c r="E59" s="39" t="s">
        <v>210</v>
      </c>
      <c r="F59" s="76">
        <f>SUMIFS(input_enduse!D:D,input_enduse!A:A,C59,input_enduse!B:B,$A$2,input_enduse!C:C,$A59)</f>
        <v>0.11591434357856301</v>
      </c>
      <c r="G59" s="76">
        <v>1</v>
      </c>
      <c r="H59" s="76">
        <v>0</v>
      </c>
      <c r="I59" s="76">
        <v>0</v>
      </c>
      <c r="J59" s="77"/>
      <c r="K59" s="19"/>
      <c r="M59" s="95" t="str">
        <f>E61</f>
        <v>Table 11-4: Food Stores End-Use Penetration/Saturation and Fuel Share</v>
      </c>
      <c r="N59" s="97">
        <f>F66</f>
        <v>3.9233642079669402E-2</v>
      </c>
      <c r="O59" s="96">
        <f>F67</f>
        <v>3.7332086471821103E-2</v>
      </c>
    </row>
    <row r="60" spans="1:15" s="1" customFormat="1" ht="15" x14ac:dyDescent="0.2">
      <c r="E60" s="78"/>
      <c r="F60" s="78"/>
      <c r="G60" s="78"/>
      <c r="H60" s="78"/>
      <c r="I60" s="78"/>
      <c r="J60" s="78"/>
      <c r="K60" s="8"/>
      <c r="M60" s="95" t="str">
        <f>E82</f>
        <v>Table 11-5: Health Care End-Use Penetration/Saturation and Fuel Share</v>
      </c>
      <c r="N60" s="96">
        <f>F87</f>
        <v>0</v>
      </c>
      <c r="O60" s="96">
        <f>F88</f>
        <v>0</v>
      </c>
    </row>
    <row r="61" spans="1:15" s="1" customFormat="1" ht="15" x14ac:dyDescent="0.25">
      <c r="E61" s="87" t="s">
        <v>292</v>
      </c>
      <c r="F61" s="88"/>
      <c r="G61" s="88"/>
      <c r="H61" s="88"/>
      <c r="I61" s="89"/>
      <c r="J61" s="72"/>
      <c r="K61" s="18"/>
      <c r="M61" s="95" t="str">
        <f>E103</f>
        <v>Table 11-6: Lodging End-Use Penetration/Saturation and Fuel Share</v>
      </c>
      <c r="N61" s="96">
        <f>F108</f>
        <v>0</v>
      </c>
      <c r="O61" s="96">
        <f>F109</f>
        <v>0</v>
      </c>
    </row>
    <row r="62" spans="1:15" s="1" customFormat="1" ht="15" x14ac:dyDescent="0.2">
      <c r="C62" s="1" t="s">
        <v>183</v>
      </c>
      <c r="E62" s="25" t="s">
        <v>183</v>
      </c>
      <c r="F62" s="25" t="s">
        <v>184</v>
      </c>
      <c r="G62" s="25" t="s">
        <v>185</v>
      </c>
      <c r="H62" s="25" t="s">
        <v>186</v>
      </c>
      <c r="I62" s="25" t="s">
        <v>187</v>
      </c>
      <c r="J62" s="75"/>
      <c r="K62" s="3"/>
      <c r="M62" s="95" t="str">
        <f>E124</f>
        <v>Table 11-7: Miscellaneous End-Use Penetration/Saturation and Fuel Share</v>
      </c>
      <c r="N62" s="96">
        <f>F129</f>
        <v>0</v>
      </c>
      <c r="O62" s="96">
        <f>F130</f>
        <v>0</v>
      </c>
    </row>
    <row r="63" spans="1:15" s="1" customFormat="1" ht="15" x14ac:dyDescent="0.2">
      <c r="A63" s="1" t="s">
        <v>142</v>
      </c>
      <c r="C63" s="1" t="s">
        <v>188</v>
      </c>
      <c r="E63" s="39" t="s">
        <v>188</v>
      </c>
      <c r="F63" s="76">
        <f>SUMIFS(input_enduse!D:D,input_enduse!A:A,C63,input_enduse!B:B,$A$2,input_enduse!C:C,$A63)</f>
        <v>0.863918471360272</v>
      </c>
      <c r="G63" s="76">
        <f>SUMIFS(input_enduse!E:E,input_enduse!A:A,C63,input_enduse!B:B,$A$2,input_enduse!C:C,$A63)</f>
        <v>0.45272483523048701</v>
      </c>
      <c r="H63" s="76">
        <f>SUMIFS(input_enduse!F:F,input_enduse!A:A,C63,input_enduse!B:B,$A$2,input_enduse!C:C,$A63)</f>
        <v>0.54727516476951299</v>
      </c>
      <c r="I63" s="76">
        <f>SUMIFS(input_enduse!G:G,input_enduse!A:A,C63,input_enduse!B:B,$A$2,input_enduse!C:C,$A63)</f>
        <v>0</v>
      </c>
      <c r="J63" s="77"/>
      <c r="K63" s="19"/>
      <c r="M63" s="95" t="str">
        <f>E145</f>
        <v>Table 11-8: Large Office End-Use Penetration/Saturation and Fuel Share</v>
      </c>
      <c r="N63" s="96">
        <f>F150</f>
        <v>1.8598035165364E-3</v>
      </c>
      <c r="O63" s="96">
        <f>F151</f>
        <v>9.2990175826819803E-4</v>
      </c>
    </row>
    <row r="64" spans="1:15" s="1" customFormat="1" ht="15" x14ac:dyDescent="0.2">
      <c r="A64" s="1" t="s">
        <v>142</v>
      </c>
      <c r="C64" s="1" t="s">
        <v>189</v>
      </c>
      <c r="E64" s="39" t="s">
        <v>189</v>
      </c>
      <c r="F64" s="76">
        <f>SUMIFS(input_enduse!D:D,input_enduse!A:A,C64,input_enduse!B:B,$A$2,input_enduse!C:C,$A64)</f>
        <v>0.88472553756301597</v>
      </c>
      <c r="G64" s="76">
        <f>SUMIFS(input_enduse!E:E,input_enduse!A:A,C64,input_enduse!B:B,$A$2,input_enduse!C:C,$A64)</f>
        <v>1</v>
      </c>
      <c r="H64" s="76">
        <f>SUMIFS(input_enduse!F:F,input_enduse!A:A,C64,input_enduse!B:B,$A$2,input_enduse!C:C,$A64)</f>
        <v>0</v>
      </c>
      <c r="I64" s="76">
        <f>SUMIFS(input_enduse!G:G,input_enduse!A:A,C64,input_enduse!B:B,$A$2,input_enduse!C:C,$A64)</f>
        <v>0</v>
      </c>
      <c r="J64" s="77"/>
      <c r="K64" s="19"/>
      <c r="M64" s="95" t="str">
        <f>E166</f>
        <v>Table 11-9: Small Office End-Use Penetration/Saturation and Fuel Share</v>
      </c>
      <c r="N64" s="96">
        <f>F171</f>
        <v>0</v>
      </c>
      <c r="O64" s="96">
        <f>F172</f>
        <v>0</v>
      </c>
    </row>
    <row r="65" spans="1:15" s="1" customFormat="1" ht="15" x14ac:dyDescent="0.2">
      <c r="A65" s="1" t="s">
        <v>142</v>
      </c>
      <c r="C65" s="1" t="s">
        <v>190</v>
      </c>
      <c r="E65" s="39" t="s">
        <v>190</v>
      </c>
      <c r="F65" s="76">
        <f>SUMIFS(input_enduse!D:D,input_enduse!A:A,C65,input_enduse!B:B,$A$2,input_enduse!C:C,$A65)</f>
        <v>0.88472553521025599</v>
      </c>
      <c r="G65" s="76">
        <v>1</v>
      </c>
      <c r="H65" s="76">
        <v>0</v>
      </c>
      <c r="I65" s="76">
        <v>0</v>
      </c>
      <c r="J65" s="77"/>
      <c r="K65" s="19"/>
      <c r="M65" s="95" t="str">
        <f>E187</f>
        <v>Table 11-10: Restaurant End-Use Penetration/Saturation and Fuel Share</v>
      </c>
      <c r="N65" s="96">
        <f>F192</f>
        <v>1.9981541882590399E-2</v>
      </c>
      <c r="O65" s="96">
        <f>F193</f>
        <v>1.30605948067796E-2</v>
      </c>
    </row>
    <row r="66" spans="1:15" s="1" customFormat="1" ht="15" x14ac:dyDescent="0.2">
      <c r="A66" s="1" t="s">
        <v>142</v>
      </c>
      <c r="C66" s="1" t="s">
        <v>191</v>
      </c>
      <c r="E66" s="39" t="s">
        <v>191</v>
      </c>
      <c r="F66" s="76">
        <f>SUMIFS(input_enduse!D:D,input_enduse!A:A,C66,input_enduse!B:B,$A$2,input_enduse!C:C,$A66)</f>
        <v>3.9233642079669402E-2</v>
      </c>
      <c r="G66" s="76">
        <v>1</v>
      </c>
      <c r="H66" s="76">
        <v>0</v>
      </c>
      <c r="I66" s="76">
        <v>0</v>
      </c>
      <c r="J66" s="77"/>
      <c r="K66" s="19"/>
      <c r="M66" s="95" t="str">
        <f>E208</f>
        <v>Table 11-11: Retail End-Use Penetration/Saturation and Fuel Share</v>
      </c>
      <c r="N66" s="96">
        <f>F213</f>
        <v>0</v>
      </c>
      <c r="O66" s="96">
        <f>F214</f>
        <v>0</v>
      </c>
    </row>
    <row r="67" spans="1:15" s="1" customFormat="1" ht="15" x14ac:dyDescent="0.2">
      <c r="A67" s="1" t="s">
        <v>142</v>
      </c>
      <c r="C67" s="1" t="s">
        <v>192</v>
      </c>
      <c r="E67" s="39" t="s">
        <v>192</v>
      </c>
      <c r="F67" s="76">
        <f>SUMIFS(input_enduse!D:D,input_enduse!A:A,C67,input_enduse!B:B,$A$2,input_enduse!C:C,$A67)</f>
        <v>3.7332086471821103E-2</v>
      </c>
      <c r="G67" s="76">
        <v>1</v>
      </c>
      <c r="H67" s="76">
        <v>0</v>
      </c>
      <c r="I67" s="76">
        <v>0</v>
      </c>
      <c r="J67" s="77"/>
      <c r="K67" s="19"/>
      <c r="M67" s="95" t="str">
        <f>E229</f>
        <v>Table 11-12: School End-Use Penetration/Saturation and Fuel Share</v>
      </c>
      <c r="N67" s="96">
        <f>F234</f>
        <v>0</v>
      </c>
      <c r="O67" s="96">
        <f>F235</f>
        <v>0</v>
      </c>
    </row>
    <row r="68" spans="1:15" s="1" customFormat="1" ht="15" x14ac:dyDescent="0.2">
      <c r="A68" s="1" t="s">
        <v>142</v>
      </c>
      <c r="C68" s="1" t="s">
        <v>193</v>
      </c>
      <c r="E68" s="39" t="s">
        <v>194</v>
      </c>
      <c r="F68" s="76">
        <f>SUMIFS(input_enduse!D:D,input_enduse!A:A,C68,input_enduse!B:B,$A$2,input_enduse!C:C,$A68)</f>
        <v>4.5143025715405002E-2</v>
      </c>
      <c r="G68" s="76">
        <f>SUMIFS(input_enduse!E:E,input_enduse!A:A,C68,input_enduse!B:B,$A$2,input_enduse!C:C,$A68)</f>
        <v>0.211733508108156</v>
      </c>
      <c r="H68" s="76">
        <f>SUMIFS(input_enduse!F:F,input_enduse!A:A,C68,input_enduse!B:B,$A$2,input_enduse!C:C,$A68)</f>
        <v>0.55669784244021303</v>
      </c>
      <c r="I68" s="76">
        <f>SUMIFS(input_enduse!G:G,input_enduse!A:A,C68,input_enduse!B:B,$A$2,input_enduse!C:C,$A68)</f>
        <v>0.231568649451631</v>
      </c>
      <c r="J68" s="77"/>
      <c r="K68" s="19"/>
      <c r="M68" s="95" t="str">
        <f>E250</f>
        <v>Table 11-13: Refrigerated Warehouse End-Use Penetration/Saturation and Fuel Share</v>
      </c>
      <c r="N68" s="96">
        <f>F255</f>
        <v>0.32735962869134499</v>
      </c>
      <c r="O68" s="96">
        <f>F256</f>
        <v>0.27070338022336399</v>
      </c>
    </row>
    <row r="69" spans="1:15" s="1" customFormat="1" ht="15" x14ac:dyDescent="0.2">
      <c r="A69" s="1" t="s">
        <v>142</v>
      </c>
      <c r="C69" s="1" t="s">
        <v>195</v>
      </c>
      <c r="E69" s="39" t="s">
        <v>195</v>
      </c>
      <c r="F69" s="76">
        <f>SUMIFS(input_enduse!D:D,input_enduse!A:A,C69,input_enduse!B:B,$A$2,input_enduse!C:C,$A69)</f>
        <v>0.99267490761721799</v>
      </c>
      <c r="G69" s="76">
        <f>SUMIFS(input_enduse!E:E,input_enduse!A:A,C69,input_enduse!B:B,$A$2,input_enduse!C:C,$A69)</f>
        <v>0.24642396621329399</v>
      </c>
      <c r="H69" s="76">
        <f>SUMIFS(input_enduse!F:F,input_enduse!A:A,C69,input_enduse!B:B,$A$2,input_enduse!C:C,$A69)</f>
        <v>0.75357603378670601</v>
      </c>
      <c r="I69" s="76">
        <f>SUMIFS(input_enduse!G:G,input_enduse!A:A,C69,input_enduse!B:B,$A$2,input_enduse!C:C,$A69)</f>
        <v>0</v>
      </c>
      <c r="J69" s="77"/>
      <c r="K69" s="19"/>
      <c r="M69" s="95" t="str">
        <f>E271</f>
        <v>Table 11-14: Unrefrigerated Warehouse End-Use Penetration/Saturation and Fuel Share</v>
      </c>
      <c r="N69" s="96">
        <f>F276</f>
        <v>3.05621246573279E-3</v>
      </c>
      <c r="O69" s="96">
        <f>F277</f>
        <v>3.2825781122103399E-3</v>
      </c>
    </row>
    <row r="70" spans="1:15" s="1" customFormat="1" ht="15" x14ac:dyDescent="0.2">
      <c r="A70" s="1" t="s">
        <v>142</v>
      </c>
      <c r="E70" s="25" t="s">
        <v>183</v>
      </c>
      <c r="F70" s="25" t="s">
        <v>196</v>
      </c>
      <c r="G70" s="25" t="s">
        <v>185</v>
      </c>
      <c r="H70" s="25" t="s">
        <v>186</v>
      </c>
      <c r="I70" s="25" t="s">
        <v>187</v>
      </c>
      <c r="J70" s="75"/>
      <c r="K70" s="3"/>
    </row>
    <row r="71" spans="1:15" s="1" customFormat="1" ht="15" x14ac:dyDescent="0.2">
      <c r="A71" s="1" t="s">
        <v>142</v>
      </c>
      <c r="C71" s="1" t="s">
        <v>197</v>
      </c>
      <c r="E71" s="39" t="s">
        <v>197</v>
      </c>
      <c r="F71" s="76">
        <v>1</v>
      </c>
      <c r="G71" s="76">
        <v>1</v>
      </c>
      <c r="H71" s="76">
        <v>0</v>
      </c>
      <c r="I71" s="76">
        <v>0</v>
      </c>
      <c r="J71" s="77"/>
      <c r="K71" s="19"/>
    </row>
    <row r="72" spans="1:15" s="1" customFormat="1" ht="15" x14ac:dyDescent="0.2">
      <c r="A72" s="1" t="s">
        <v>142</v>
      </c>
      <c r="C72" s="1" t="s">
        <v>198</v>
      </c>
      <c r="E72" s="39" t="s">
        <v>198</v>
      </c>
      <c r="F72" s="76">
        <f>SUMIFS(input_enduse!D:D,input_enduse!A:A,C72,input_enduse!B:B,$A$2,input_enduse!C:C,$A72)</f>
        <v>0.90810078897413904</v>
      </c>
      <c r="G72" s="76">
        <v>1</v>
      </c>
      <c r="H72" s="76">
        <v>0</v>
      </c>
      <c r="I72" s="76">
        <v>0</v>
      </c>
      <c r="J72" s="77"/>
      <c r="K72" s="19"/>
    </row>
    <row r="73" spans="1:15" s="1" customFormat="1" ht="15" x14ac:dyDescent="0.2">
      <c r="A73" s="1" t="s">
        <v>142</v>
      </c>
      <c r="C73" s="1" t="s">
        <v>199</v>
      </c>
      <c r="E73" s="39" t="s">
        <v>199</v>
      </c>
      <c r="F73" s="76">
        <f>SUMIFS(input_enduse!D:D,input_enduse!A:A,C73,input_enduse!B:B,$A$2,input_enduse!C:C,$A73)</f>
        <v>1</v>
      </c>
      <c r="G73" s="76">
        <v>1</v>
      </c>
      <c r="H73" s="76">
        <v>0</v>
      </c>
      <c r="I73" s="76">
        <v>0</v>
      </c>
      <c r="J73" s="77"/>
      <c r="K73" s="19"/>
    </row>
    <row r="74" spans="1:15" s="1" customFormat="1" ht="15" x14ac:dyDescent="0.2">
      <c r="A74" s="1" t="s">
        <v>142</v>
      </c>
      <c r="C74" s="1" t="s">
        <v>200</v>
      </c>
      <c r="E74" s="39" t="s">
        <v>201</v>
      </c>
      <c r="F74" s="76">
        <f>SUMIFS(input_enduse!D:D,input_enduse!A:A,C74,input_enduse!B:B,$A$2,input_enduse!C:C,$A74)</f>
        <v>1</v>
      </c>
      <c r="G74" s="76">
        <f>SUMIFS(input_enduse!E:E,input_enduse!A:A,C74,input_enduse!B:B,$A$2,input_enduse!C:C,$A74)</f>
        <v>1</v>
      </c>
      <c r="H74" s="76">
        <f>SUMIFS(input_enduse!F:F,input_enduse!A:A,C74,input_enduse!B:B,$A$2,input_enduse!C:C,$A74)</f>
        <v>0</v>
      </c>
      <c r="I74" s="76">
        <f>SUMIFS(input_enduse!G:G,input_enduse!A:A,C74,input_enduse!B:B,$A$2,input_enduse!C:C,$A74)</f>
        <v>0</v>
      </c>
      <c r="J74" s="77"/>
      <c r="K74" s="19"/>
    </row>
    <row r="75" spans="1:15" s="1" customFormat="1" ht="15" x14ac:dyDescent="0.2">
      <c r="A75" s="1" t="s">
        <v>142</v>
      </c>
      <c r="C75" s="1" t="s">
        <v>202</v>
      </c>
      <c r="E75" s="39" t="s">
        <v>203</v>
      </c>
      <c r="F75" s="76">
        <f>SUMIFS(input_enduse!D:D,input_enduse!A:A,C75,input_enduse!B:B,$A$2,input_enduse!C:C,$A75)</f>
        <v>0.86844133134438295</v>
      </c>
      <c r="G75" s="76">
        <v>1</v>
      </c>
      <c r="H75" s="76">
        <v>0</v>
      </c>
      <c r="I75" s="76">
        <v>0</v>
      </c>
      <c r="J75" s="77"/>
      <c r="K75" s="19"/>
    </row>
    <row r="76" spans="1:15" s="1" customFormat="1" ht="15" x14ac:dyDescent="0.2">
      <c r="A76" s="1" t="s">
        <v>142</v>
      </c>
      <c r="C76" s="1" t="s">
        <v>204</v>
      </c>
      <c r="E76" s="39" t="s">
        <v>205</v>
      </c>
      <c r="F76" s="76">
        <f>SUMIFS(input_enduse!D:D,input_enduse!A:A,C76,input_enduse!B:B,$A$2,input_enduse!C:C,$A76)</f>
        <v>1</v>
      </c>
      <c r="G76" s="76">
        <v>1</v>
      </c>
      <c r="H76" s="76">
        <v>0</v>
      </c>
      <c r="I76" s="76">
        <v>0</v>
      </c>
      <c r="J76" s="77"/>
      <c r="K76" s="19"/>
    </row>
    <row r="77" spans="1:15" s="1" customFormat="1" ht="15" x14ac:dyDescent="0.2">
      <c r="A77" s="1" t="s">
        <v>142</v>
      </c>
      <c r="C77" s="1" t="s">
        <v>206</v>
      </c>
      <c r="E77" s="39" t="s">
        <v>207</v>
      </c>
      <c r="F77" s="76">
        <f>SUMIFS(input_enduse!D:D,input_enduse!A:A,C77,input_enduse!B:B,$A$2,input_enduse!C:C,$A77)</f>
        <v>1</v>
      </c>
      <c r="G77" s="76">
        <v>1</v>
      </c>
      <c r="H77" s="76">
        <v>0</v>
      </c>
      <c r="I77" s="76">
        <v>0</v>
      </c>
      <c r="J77" s="77"/>
      <c r="K77" s="19"/>
    </row>
    <row r="78" spans="1:15" s="1" customFormat="1" ht="15" x14ac:dyDescent="0.2">
      <c r="A78" s="1" t="s">
        <v>142</v>
      </c>
      <c r="C78" s="1" t="s">
        <v>141</v>
      </c>
      <c r="E78" s="39" t="s">
        <v>208</v>
      </c>
      <c r="F78" s="76">
        <f>SUMIFS(input_enduse!D:D,input_enduse!A:A,C78,input_enduse!B:B,$A$2,input_enduse!C:C,$A78)</f>
        <v>0.99510677402532</v>
      </c>
      <c r="G78" s="76">
        <v>1</v>
      </c>
      <c r="H78" s="76">
        <v>0</v>
      </c>
      <c r="I78" s="76">
        <v>0</v>
      </c>
      <c r="J78" s="77"/>
      <c r="K78" s="19"/>
    </row>
    <row r="79" spans="1:15" s="1" customFormat="1" ht="15" x14ac:dyDescent="0.2">
      <c r="A79" s="1" t="s">
        <v>142</v>
      </c>
      <c r="C79" s="1" t="s">
        <v>209</v>
      </c>
      <c r="E79" s="39" t="s">
        <v>209</v>
      </c>
      <c r="F79" s="76">
        <f>SUMIFS(input_enduse!D:D,input_enduse!A:A,C79,input_enduse!B:B,$A$2,input_enduse!C:C,$A79)</f>
        <v>0.13466374477253801</v>
      </c>
      <c r="G79" s="76">
        <v>1</v>
      </c>
      <c r="H79" s="76">
        <v>0</v>
      </c>
      <c r="I79" s="76">
        <v>0</v>
      </c>
      <c r="J79" s="77"/>
      <c r="K79" s="19"/>
    </row>
    <row r="80" spans="1:15" s="1" customFormat="1" ht="15" x14ac:dyDescent="0.2">
      <c r="A80" s="1" t="s">
        <v>142</v>
      </c>
      <c r="C80" s="1" t="s">
        <v>210</v>
      </c>
      <c r="E80" s="39" t="s">
        <v>210</v>
      </c>
      <c r="F80" s="76">
        <f>SUMIFS(input_enduse!D:D,input_enduse!A:A,C80,input_enduse!B:B,$A$2,input_enduse!C:C,$A80)</f>
        <v>0.26121985117841301</v>
      </c>
      <c r="G80" s="76">
        <v>1</v>
      </c>
      <c r="H80" s="76">
        <v>0</v>
      </c>
      <c r="I80" s="76">
        <v>0</v>
      </c>
      <c r="J80" s="77"/>
      <c r="K80" s="19"/>
    </row>
    <row r="81" spans="1:11" s="1" customFormat="1" ht="15" x14ac:dyDescent="0.2">
      <c r="E81" s="78"/>
      <c r="F81" s="78"/>
      <c r="G81" s="78"/>
      <c r="H81" s="78"/>
      <c r="I81" s="78"/>
      <c r="J81" s="78"/>
      <c r="K81" s="8"/>
    </row>
    <row r="82" spans="1:11" s="1" customFormat="1" ht="15" x14ac:dyDescent="0.25">
      <c r="E82" s="87" t="s">
        <v>293</v>
      </c>
      <c r="F82" s="88"/>
      <c r="G82" s="88"/>
      <c r="H82" s="88"/>
      <c r="I82" s="89"/>
      <c r="J82" s="72"/>
      <c r="K82" s="18"/>
    </row>
    <row r="83" spans="1:11" s="1" customFormat="1" ht="15" x14ac:dyDescent="0.2">
      <c r="C83" s="1" t="s">
        <v>183</v>
      </c>
      <c r="E83" s="25" t="s">
        <v>183</v>
      </c>
      <c r="F83" s="25" t="s">
        <v>184</v>
      </c>
      <c r="G83" s="25" t="s">
        <v>185</v>
      </c>
      <c r="H83" s="25" t="s">
        <v>186</v>
      </c>
      <c r="I83" s="25" t="s">
        <v>187</v>
      </c>
      <c r="J83" s="75"/>
      <c r="K83" s="3"/>
    </row>
    <row r="84" spans="1:11" s="1" customFormat="1" ht="15" x14ac:dyDescent="0.2">
      <c r="A84" s="1" t="s">
        <v>143</v>
      </c>
      <c r="C84" s="1" t="s">
        <v>188</v>
      </c>
      <c r="E84" s="39" t="s">
        <v>188</v>
      </c>
      <c r="F84" s="76">
        <f>SUMIFS(input_enduse!D:D,input_enduse!A:A,C84,input_enduse!B:B,$A$2,input_enduse!C:C,$A84)</f>
        <v>0.97586236404512905</v>
      </c>
      <c r="G84" s="76">
        <f>SUMIFS(input_enduse!E:E,input_enduse!A:A,C84,input_enduse!B:B,$A$2,input_enduse!C:C,$A84)</f>
        <v>0.27815311567833401</v>
      </c>
      <c r="H84" s="76">
        <f>SUMIFS(input_enduse!F:F,input_enduse!A:A,C84,input_enduse!B:B,$A$2,input_enduse!C:C,$A84)</f>
        <v>0.72184688432166599</v>
      </c>
      <c r="I84" s="76">
        <f>SUMIFS(input_enduse!G:G,input_enduse!A:A,C84,input_enduse!B:B,$A$2,input_enduse!C:C,$A84)</f>
        <v>0</v>
      </c>
      <c r="J84" s="77"/>
      <c r="K84" s="19"/>
    </row>
    <row r="85" spans="1:11" s="1" customFormat="1" ht="15" x14ac:dyDescent="0.2">
      <c r="A85" s="1" t="s">
        <v>143</v>
      </c>
      <c r="C85" s="1" t="s">
        <v>189</v>
      </c>
      <c r="E85" s="39" t="s">
        <v>189</v>
      </c>
      <c r="F85" s="76">
        <f>SUMIFS(input_enduse!D:D,input_enduse!A:A,C85,input_enduse!B:B,$A$2,input_enduse!C:C,$A85)</f>
        <v>0.97602509984409502</v>
      </c>
      <c r="G85" s="76">
        <f>SUMIFS(input_enduse!E:E,input_enduse!A:A,C85,input_enduse!B:B,$A$2,input_enduse!C:C,$A85)</f>
        <v>1</v>
      </c>
      <c r="H85" s="76">
        <f>SUMIFS(input_enduse!F:F,input_enduse!A:A,C85,input_enduse!B:B,$A$2,input_enduse!C:C,$A85)</f>
        <v>0</v>
      </c>
      <c r="I85" s="76">
        <f>SUMIFS(input_enduse!G:G,input_enduse!A:A,C85,input_enduse!B:B,$A$2,input_enduse!C:C,$A85)</f>
        <v>0</v>
      </c>
      <c r="J85" s="77"/>
      <c r="K85" s="19"/>
    </row>
    <row r="86" spans="1:11" s="1" customFormat="1" ht="15" x14ac:dyDescent="0.2">
      <c r="A86" s="1" t="s">
        <v>143</v>
      </c>
      <c r="C86" s="1" t="s">
        <v>190</v>
      </c>
      <c r="E86" s="39" t="s">
        <v>190</v>
      </c>
      <c r="F86" s="76">
        <f>SUMIFS(input_enduse!D:D,input_enduse!A:A,C86,input_enduse!B:B,$A$2,input_enduse!C:C,$A86)</f>
        <v>0.97602509998882503</v>
      </c>
      <c r="G86" s="76">
        <v>1</v>
      </c>
      <c r="H86" s="76">
        <v>0</v>
      </c>
      <c r="I86" s="76">
        <v>0</v>
      </c>
      <c r="J86" s="77"/>
      <c r="K86" s="19"/>
    </row>
    <row r="87" spans="1:11" s="1" customFormat="1" ht="15" x14ac:dyDescent="0.2">
      <c r="A87" s="1" t="s">
        <v>143</v>
      </c>
      <c r="C87" s="1" t="s">
        <v>191</v>
      </c>
      <c r="E87" s="39" t="s">
        <v>191</v>
      </c>
      <c r="F87" s="76">
        <f>SUMIFS(input_enduse!D:D,input_enduse!A:A,C87,input_enduse!B:B,$A$2,input_enduse!C:C,$A87)</f>
        <v>0</v>
      </c>
      <c r="G87" s="76">
        <v>1</v>
      </c>
      <c r="H87" s="76">
        <v>0</v>
      </c>
      <c r="I87" s="76">
        <v>0</v>
      </c>
      <c r="J87" s="77"/>
      <c r="K87" s="19"/>
    </row>
    <row r="88" spans="1:11" s="1" customFormat="1" ht="15" x14ac:dyDescent="0.2">
      <c r="A88" s="1" t="s">
        <v>143</v>
      </c>
      <c r="C88" s="1" t="s">
        <v>192</v>
      </c>
      <c r="E88" s="39" t="s">
        <v>192</v>
      </c>
      <c r="F88" s="76">
        <f>SUMIFS(input_enduse!D:D,input_enduse!A:A,C88,input_enduse!B:B,$A$2,input_enduse!C:C,$A88)</f>
        <v>0</v>
      </c>
      <c r="G88" s="76">
        <v>1</v>
      </c>
      <c r="H88" s="76">
        <v>0</v>
      </c>
      <c r="I88" s="76">
        <v>0</v>
      </c>
      <c r="J88" s="77"/>
      <c r="K88" s="19"/>
    </row>
    <row r="89" spans="1:11" s="1" customFormat="1" ht="15" x14ac:dyDescent="0.2">
      <c r="A89" s="1" t="s">
        <v>143</v>
      </c>
      <c r="C89" s="1" t="s">
        <v>193</v>
      </c>
      <c r="E89" s="39" t="s">
        <v>194</v>
      </c>
      <c r="F89" s="76">
        <f>SUMIFS(input_enduse!D:D,input_enduse!A:A,C89,input_enduse!B:B,$A$2,input_enduse!C:C,$A89)</f>
        <v>2.75707254960935E-2</v>
      </c>
      <c r="G89" s="76">
        <f>SUMIFS(input_enduse!E:E,input_enduse!A:A,C89,input_enduse!B:B,$A$2,input_enduse!C:C,$A89)</f>
        <v>0.29624713901952299</v>
      </c>
      <c r="H89" s="76">
        <f>SUMIFS(input_enduse!F:F,input_enduse!A:A,C89,input_enduse!B:B,$A$2,input_enduse!C:C,$A89)</f>
        <v>0.69708632620058597</v>
      </c>
      <c r="I89" s="76">
        <f>SUMIFS(input_enduse!G:G,input_enduse!A:A,C89,input_enduse!B:B,$A$2,input_enduse!C:C,$A89)</f>
        <v>6.6665347798915602E-3</v>
      </c>
      <c r="J89" s="77"/>
      <c r="K89" s="19"/>
    </row>
    <row r="90" spans="1:11" s="1" customFormat="1" ht="15" x14ac:dyDescent="0.2">
      <c r="A90" s="1" t="s">
        <v>143</v>
      </c>
      <c r="C90" s="1" t="s">
        <v>195</v>
      </c>
      <c r="E90" s="39" t="s">
        <v>195</v>
      </c>
      <c r="F90" s="76">
        <f>SUMIFS(input_enduse!D:D,input_enduse!A:A,C90,input_enduse!B:B,$A$2,input_enduse!C:C,$A90)</f>
        <v>1</v>
      </c>
      <c r="G90" s="76">
        <f>SUMIFS(input_enduse!E:E,input_enduse!A:A,C90,input_enduse!B:B,$A$2,input_enduse!C:C,$A90)</f>
        <v>0.14757183076397201</v>
      </c>
      <c r="H90" s="76">
        <f>SUMIFS(input_enduse!F:F,input_enduse!A:A,C90,input_enduse!B:B,$A$2,input_enduse!C:C,$A90)</f>
        <v>0.84578421580949203</v>
      </c>
      <c r="I90" s="76">
        <f>SUMIFS(input_enduse!G:G,input_enduse!A:A,C90,input_enduse!B:B,$A$2,input_enduse!C:C,$A90)</f>
        <v>6.64395342653663E-3</v>
      </c>
      <c r="J90" s="77"/>
      <c r="K90" s="19"/>
    </row>
    <row r="91" spans="1:11" s="1" customFormat="1" ht="15" x14ac:dyDescent="0.2">
      <c r="A91" s="1" t="s">
        <v>143</v>
      </c>
      <c r="E91" s="25" t="s">
        <v>183</v>
      </c>
      <c r="F91" s="25" t="s">
        <v>196</v>
      </c>
      <c r="G91" s="25" t="s">
        <v>185</v>
      </c>
      <c r="H91" s="25" t="s">
        <v>186</v>
      </c>
      <c r="I91" s="25" t="s">
        <v>187</v>
      </c>
      <c r="J91" s="75"/>
      <c r="K91" s="3"/>
    </row>
    <row r="92" spans="1:11" s="1" customFormat="1" ht="15" x14ac:dyDescent="0.2">
      <c r="A92" s="1" t="s">
        <v>143</v>
      </c>
      <c r="C92" s="1" t="s">
        <v>197</v>
      </c>
      <c r="E92" s="39" t="s">
        <v>197</v>
      </c>
      <c r="F92" s="76">
        <v>1</v>
      </c>
      <c r="G92" s="76">
        <v>1</v>
      </c>
      <c r="H92" s="76">
        <v>0</v>
      </c>
      <c r="I92" s="76">
        <v>0</v>
      </c>
      <c r="J92" s="77"/>
      <c r="K92" s="19"/>
    </row>
    <row r="93" spans="1:11" s="1" customFormat="1" ht="15" x14ac:dyDescent="0.2">
      <c r="A93" s="1" t="s">
        <v>143</v>
      </c>
      <c r="C93" s="1" t="s">
        <v>198</v>
      </c>
      <c r="E93" s="39" t="s">
        <v>198</v>
      </c>
      <c r="F93" s="76">
        <f>SUMIFS(input_enduse!D:D,input_enduse!A:A,C93,input_enduse!B:B,$A$2,input_enduse!C:C,$A93)</f>
        <v>0.84102119298327704</v>
      </c>
      <c r="G93" s="76">
        <v>1</v>
      </c>
      <c r="H93" s="76">
        <v>0</v>
      </c>
      <c r="I93" s="76">
        <v>0</v>
      </c>
      <c r="J93" s="77"/>
      <c r="K93" s="19"/>
    </row>
    <row r="94" spans="1:11" s="1" customFormat="1" ht="15" x14ac:dyDescent="0.2">
      <c r="A94" s="1" t="s">
        <v>143</v>
      </c>
      <c r="C94" s="1" t="s">
        <v>199</v>
      </c>
      <c r="E94" s="39" t="s">
        <v>199</v>
      </c>
      <c r="F94" s="76">
        <f>SUMIFS(input_enduse!D:D,input_enduse!A:A,C94,input_enduse!B:B,$A$2,input_enduse!C:C,$A94)</f>
        <v>1</v>
      </c>
      <c r="G94" s="76">
        <v>1</v>
      </c>
      <c r="H94" s="76">
        <v>0</v>
      </c>
      <c r="I94" s="76">
        <v>0</v>
      </c>
      <c r="J94" s="77"/>
      <c r="K94" s="19"/>
    </row>
    <row r="95" spans="1:11" s="1" customFormat="1" ht="15" x14ac:dyDescent="0.2">
      <c r="A95" s="1" t="s">
        <v>143</v>
      </c>
      <c r="C95" s="1" t="s">
        <v>200</v>
      </c>
      <c r="E95" s="39" t="s">
        <v>201</v>
      </c>
      <c r="F95" s="76">
        <f>SUMIFS(input_enduse!D:D,input_enduse!A:A,C95,input_enduse!B:B,$A$2,input_enduse!C:C,$A95)</f>
        <v>1</v>
      </c>
      <c r="G95" s="76">
        <f>SUMIFS(input_enduse!E:E,input_enduse!A:A,C95,input_enduse!B:B,$A$2,input_enduse!C:C,$A95)</f>
        <v>0.94668536894664901</v>
      </c>
      <c r="H95" s="76">
        <f>SUMIFS(input_enduse!F:F,input_enduse!A:A,C95,input_enduse!B:B,$A$2,input_enduse!C:C,$A95)</f>
        <v>5.3314631053350499E-2</v>
      </c>
      <c r="I95" s="76">
        <f>SUMIFS(input_enduse!G:G,input_enduse!A:A,C95,input_enduse!B:B,$A$2,input_enduse!C:C,$A95)</f>
        <v>0</v>
      </c>
      <c r="J95" s="77"/>
      <c r="K95" s="19"/>
    </row>
    <row r="96" spans="1:11" s="1" customFormat="1" ht="15" x14ac:dyDescent="0.2">
      <c r="A96" s="1" t="s">
        <v>143</v>
      </c>
      <c r="C96" s="1" t="s">
        <v>202</v>
      </c>
      <c r="E96" s="39" t="s">
        <v>203</v>
      </c>
      <c r="F96" s="76">
        <f>SUMIFS(input_enduse!D:D,input_enduse!A:A,C96,input_enduse!B:B,$A$2,input_enduse!C:C,$A96)</f>
        <v>0.50699995011321997</v>
      </c>
      <c r="G96" s="76">
        <v>1</v>
      </c>
      <c r="H96" s="76">
        <v>0</v>
      </c>
      <c r="I96" s="76">
        <v>0</v>
      </c>
      <c r="J96" s="77"/>
      <c r="K96" s="19"/>
    </row>
    <row r="97" spans="1:11" s="1" customFormat="1" ht="15" x14ac:dyDescent="0.2">
      <c r="A97" s="1" t="s">
        <v>143</v>
      </c>
      <c r="C97" s="1" t="s">
        <v>204</v>
      </c>
      <c r="E97" s="39" t="s">
        <v>205</v>
      </c>
      <c r="F97" s="76">
        <f>SUMIFS(input_enduse!D:D,input_enduse!A:A,C97,input_enduse!B:B,$A$2,input_enduse!C:C,$A97)</f>
        <v>0.96635409929375604</v>
      </c>
      <c r="G97" s="76">
        <v>1</v>
      </c>
      <c r="H97" s="76">
        <v>0</v>
      </c>
      <c r="I97" s="76">
        <v>0</v>
      </c>
      <c r="J97" s="77"/>
      <c r="K97" s="19"/>
    </row>
    <row r="98" spans="1:11" s="1" customFormat="1" ht="15" x14ac:dyDescent="0.2">
      <c r="A98" s="1" t="s">
        <v>143</v>
      </c>
      <c r="C98" s="1" t="s">
        <v>206</v>
      </c>
      <c r="E98" s="39" t="s">
        <v>207</v>
      </c>
      <c r="F98" s="76">
        <f>SUMIFS(input_enduse!D:D,input_enduse!A:A,C98,input_enduse!B:B,$A$2,input_enduse!C:C,$A98)</f>
        <v>0.96635409929375604</v>
      </c>
      <c r="G98" s="76">
        <v>1</v>
      </c>
      <c r="H98" s="76">
        <v>0</v>
      </c>
      <c r="I98" s="76">
        <v>0</v>
      </c>
      <c r="J98" s="77"/>
      <c r="K98" s="19"/>
    </row>
    <row r="99" spans="1:11" s="1" customFormat="1" ht="15" x14ac:dyDescent="0.2">
      <c r="A99" s="1" t="s">
        <v>143</v>
      </c>
      <c r="C99" s="1" t="s">
        <v>141</v>
      </c>
      <c r="E99" s="39" t="s">
        <v>208</v>
      </c>
      <c r="F99" s="76">
        <f>SUMIFS(input_enduse!D:D,input_enduse!A:A,C99,input_enduse!B:B,$A$2,input_enduse!C:C,$A99)</f>
        <v>1</v>
      </c>
      <c r="G99" s="76">
        <v>1</v>
      </c>
      <c r="H99" s="76">
        <v>0</v>
      </c>
      <c r="I99" s="76">
        <v>0</v>
      </c>
      <c r="J99" s="77"/>
      <c r="K99" s="19"/>
    </row>
    <row r="100" spans="1:11" s="1" customFormat="1" ht="15" x14ac:dyDescent="0.2">
      <c r="A100" s="1" t="s">
        <v>143</v>
      </c>
      <c r="C100" s="1" t="s">
        <v>209</v>
      </c>
      <c r="E100" s="39" t="s">
        <v>209</v>
      </c>
      <c r="F100" s="76">
        <f>SUMIFS(input_enduse!D:D,input_enduse!A:A,C100,input_enduse!B:B,$A$2,input_enduse!C:C,$A100)</f>
        <v>0.46277508158519798</v>
      </c>
      <c r="G100" s="76">
        <v>1</v>
      </c>
      <c r="H100" s="76">
        <v>0</v>
      </c>
      <c r="I100" s="76">
        <v>0</v>
      </c>
      <c r="J100" s="77"/>
      <c r="K100" s="19"/>
    </row>
    <row r="101" spans="1:11" s="1" customFormat="1" ht="15" x14ac:dyDescent="0.2">
      <c r="A101" s="1" t="s">
        <v>143</v>
      </c>
      <c r="C101" s="1" t="s">
        <v>210</v>
      </c>
      <c r="E101" s="39" t="s">
        <v>210</v>
      </c>
      <c r="F101" s="76">
        <f>SUMIFS(input_enduse!D:D,input_enduse!A:A,C101,input_enduse!B:B,$A$2,input_enduse!C:C,$A101)</f>
        <v>0.18826393483699799</v>
      </c>
      <c r="G101" s="76">
        <v>1</v>
      </c>
      <c r="H101" s="76">
        <v>0</v>
      </c>
      <c r="I101" s="76">
        <v>0</v>
      </c>
      <c r="J101" s="77"/>
      <c r="K101" s="19"/>
    </row>
    <row r="102" spans="1:11" s="1" customFormat="1" ht="15" x14ac:dyDescent="0.2">
      <c r="E102" s="78"/>
      <c r="F102" s="78"/>
      <c r="G102" s="78"/>
      <c r="H102" s="78"/>
      <c r="I102" s="78"/>
      <c r="J102" s="78"/>
      <c r="K102" s="8"/>
    </row>
    <row r="103" spans="1:11" s="1" customFormat="1" ht="15" x14ac:dyDescent="0.25">
      <c r="E103" s="87" t="s">
        <v>294</v>
      </c>
      <c r="F103" s="88"/>
      <c r="G103" s="88"/>
      <c r="H103" s="88"/>
      <c r="I103" s="89"/>
      <c r="J103" s="72"/>
      <c r="K103" s="18"/>
    </row>
    <row r="104" spans="1:11" s="1" customFormat="1" ht="15" x14ac:dyDescent="0.2">
      <c r="C104" s="1" t="s">
        <v>183</v>
      </c>
      <c r="E104" s="25" t="s">
        <v>183</v>
      </c>
      <c r="F104" s="25" t="s">
        <v>215</v>
      </c>
      <c r="G104" s="25" t="s">
        <v>185</v>
      </c>
      <c r="H104" s="25" t="s">
        <v>186</v>
      </c>
      <c r="I104" s="25" t="s">
        <v>187</v>
      </c>
      <c r="J104" s="75"/>
      <c r="K104" s="3"/>
    </row>
    <row r="105" spans="1:11" s="1" customFormat="1" ht="15" x14ac:dyDescent="0.2">
      <c r="A105" s="1" t="s">
        <v>139</v>
      </c>
      <c r="C105" s="1" t="s">
        <v>188</v>
      </c>
      <c r="E105" s="39" t="s">
        <v>188</v>
      </c>
      <c r="F105" s="76">
        <f>SUMIFS(input_enduse!D:D,input_enduse!A:A,C105,input_enduse!B:B,$A$2,input_enduse!C:C,$A105)</f>
        <v>1</v>
      </c>
      <c r="G105" s="76">
        <f>SUMIFS(input_enduse!E:E,input_enduse!A:A,C105,input_enduse!B:B,$A$2,input_enduse!C:C,$A105)</f>
        <v>0.45244121084569799</v>
      </c>
      <c r="H105" s="76">
        <f>SUMIFS(input_enduse!F:F,input_enduse!A:A,C105,input_enduse!B:B,$A$2,input_enduse!C:C,$A105)</f>
        <v>0.54755878915430201</v>
      </c>
      <c r="I105" s="76">
        <f>SUMIFS(input_enduse!G:G,input_enduse!A:A,C105,input_enduse!B:B,$A$2,input_enduse!C:C,$A105)</f>
        <v>0</v>
      </c>
      <c r="J105" s="77"/>
      <c r="K105" s="19"/>
    </row>
    <row r="106" spans="1:11" s="1" customFormat="1" ht="15" x14ac:dyDescent="0.2">
      <c r="A106" s="1" t="s">
        <v>139</v>
      </c>
      <c r="C106" s="1" t="s">
        <v>189</v>
      </c>
      <c r="E106" s="39" t="s">
        <v>189</v>
      </c>
      <c r="F106" s="76">
        <f>SUMIFS(input_enduse!D:D,input_enduse!A:A,C106,input_enduse!B:B,$A$2,input_enduse!C:C,$A106)</f>
        <v>1</v>
      </c>
      <c r="G106" s="76">
        <f>SUMIFS(input_enduse!E:E,input_enduse!A:A,C106,input_enduse!B:B,$A$2,input_enduse!C:C,$A106)</f>
        <v>1</v>
      </c>
      <c r="H106" s="76">
        <f>SUMIFS(input_enduse!F:F,input_enduse!A:A,C106,input_enduse!B:B,$A$2,input_enduse!C:C,$A106)</f>
        <v>0</v>
      </c>
      <c r="I106" s="76">
        <f>SUMIFS(input_enduse!G:G,input_enduse!A:A,C106,input_enduse!B:B,$A$2,input_enduse!C:C,$A106)</f>
        <v>0</v>
      </c>
      <c r="J106" s="77"/>
      <c r="K106" s="19"/>
    </row>
    <row r="107" spans="1:11" s="1" customFormat="1" ht="15" x14ac:dyDescent="0.2">
      <c r="A107" s="1" t="s">
        <v>139</v>
      </c>
      <c r="C107" s="1" t="s">
        <v>190</v>
      </c>
      <c r="E107" s="39" t="s">
        <v>190</v>
      </c>
      <c r="F107" s="76">
        <f>SUMIFS(input_enduse!D:D,input_enduse!A:A,C107,input_enduse!B:B,$A$2,input_enduse!C:C,$A107)</f>
        <v>1</v>
      </c>
      <c r="G107" s="76">
        <v>1</v>
      </c>
      <c r="H107" s="76">
        <v>0</v>
      </c>
      <c r="I107" s="76">
        <v>0</v>
      </c>
      <c r="J107" s="77"/>
      <c r="K107" s="19"/>
    </row>
    <row r="108" spans="1:11" s="1" customFormat="1" ht="15" x14ac:dyDescent="0.2">
      <c r="A108" s="1" t="s">
        <v>139</v>
      </c>
      <c r="C108" s="1" t="s">
        <v>191</v>
      </c>
      <c r="E108" s="39" t="s">
        <v>191</v>
      </c>
      <c r="F108" s="76">
        <f>SUMIFS(input_enduse!D:D,input_enduse!A:A,C108,input_enduse!B:B,$A$2,input_enduse!C:C,$A108)</f>
        <v>0</v>
      </c>
      <c r="G108" s="76">
        <v>1</v>
      </c>
      <c r="H108" s="76">
        <v>0</v>
      </c>
      <c r="I108" s="76">
        <v>0</v>
      </c>
      <c r="J108" s="77"/>
      <c r="K108" s="19"/>
    </row>
    <row r="109" spans="1:11" s="1" customFormat="1" ht="15" x14ac:dyDescent="0.2">
      <c r="A109" s="1" t="s">
        <v>139</v>
      </c>
      <c r="C109" s="1" t="s">
        <v>192</v>
      </c>
      <c r="E109" s="39" t="s">
        <v>192</v>
      </c>
      <c r="F109" s="76">
        <f>SUMIFS(input_enduse!D:D,input_enduse!A:A,C109,input_enduse!B:B,$A$2,input_enduse!C:C,$A109)</f>
        <v>0</v>
      </c>
      <c r="G109" s="76">
        <v>1</v>
      </c>
      <c r="H109" s="76">
        <v>0</v>
      </c>
      <c r="I109" s="76">
        <v>0</v>
      </c>
      <c r="J109" s="77"/>
      <c r="K109" s="19"/>
    </row>
    <row r="110" spans="1:11" s="1" customFormat="1" ht="15" x14ac:dyDescent="0.2">
      <c r="A110" s="1" t="s">
        <v>139</v>
      </c>
      <c r="C110" s="1" t="s">
        <v>193</v>
      </c>
      <c r="E110" s="39" t="s">
        <v>194</v>
      </c>
      <c r="F110" s="76">
        <f>SUMIFS(input_enduse!D:D,input_enduse!A:A,C110,input_enduse!B:B,$A$2,input_enduse!C:C,$A110)</f>
        <v>8.14812305796591E-3</v>
      </c>
      <c r="G110" s="76">
        <f>SUMIFS(input_enduse!E:E,input_enduse!A:A,C110,input_enduse!B:B,$A$2,input_enduse!C:C,$A110)</f>
        <v>0.65288659317989395</v>
      </c>
      <c r="H110" s="76">
        <f>SUMIFS(input_enduse!F:F,input_enduse!A:A,C110,input_enduse!B:B,$A$2,input_enduse!C:C,$A110)</f>
        <v>0.347113406820106</v>
      </c>
      <c r="I110" s="76">
        <f>SUMIFS(input_enduse!G:G,input_enduse!A:A,C110,input_enduse!B:B,$A$2,input_enduse!C:C,$A110)</f>
        <v>0</v>
      </c>
      <c r="J110" s="77"/>
      <c r="K110" s="19"/>
    </row>
    <row r="111" spans="1:11" s="1" customFormat="1" ht="15" x14ac:dyDescent="0.2">
      <c r="A111" s="1" t="s">
        <v>139</v>
      </c>
      <c r="C111" s="1" t="s">
        <v>195</v>
      </c>
      <c r="E111" s="39" t="s">
        <v>195</v>
      </c>
      <c r="F111" s="76">
        <f>SUMIFS(input_enduse!D:D,input_enduse!A:A,C111,input_enduse!B:B,$A$2,input_enduse!C:C,$A111)</f>
        <v>1</v>
      </c>
      <c r="G111" s="76">
        <f>SUMIFS(input_enduse!E:E,input_enduse!A:A,C111,input_enduse!B:B,$A$2,input_enduse!C:C,$A111)</f>
        <v>0</v>
      </c>
      <c r="H111" s="76">
        <f>SUMIFS(input_enduse!F:F,input_enduse!A:A,C111,input_enduse!B:B,$A$2,input_enduse!C:C,$A111)</f>
        <v>1</v>
      </c>
      <c r="I111" s="76">
        <f>SUMIFS(input_enduse!G:G,input_enduse!A:A,C111,input_enduse!B:B,$A$2,input_enduse!C:C,$A111)</f>
        <v>0</v>
      </c>
      <c r="J111" s="77"/>
      <c r="K111" s="19"/>
    </row>
    <row r="112" spans="1:11" s="1" customFormat="1" ht="15" x14ac:dyDescent="0.2">
      <c r="A112" s="1" t="s">
        <v>139</v>
      </c>
      <c r="E112" s="25" t="s">
        <v>183</v>
      </c>
      <c r="F112" s="25" t="s">
        <v>196</v>
      </c>
      <c r="G112" s="25" t="s">
        <v>185</v>
      </c>
      <c r="H112" s="25" t="s">
        <v>186</v>
      </c>
      <c r="I112" s="25" t="s">
        <v>187</v>
      </c>
      <c r="J112" s="75"/>
      <c r="K112" s="3"/>
    </row>
    <row r="113" spans="1:11" s="1" customFormat="1" ht="15" x14ac:dyDescent="0.2">
      <c r="A113" s="1" t="s">
        <v>139</v>
      </c>
      <c r="C113" s="1" t="s">
        <v>197</v>
      </c>
      <c r="E113" s="39" t="s">
        <v>197</v>
      </c>
      <c r="F113" s="76">
        <v>1</v>
      </c>
      <c r="G113" s="76">
        <v>1</v>
      </c>
      <c r="H113" s="76">
        <v>0</v>
      </c>
      <c r="I113" s="76">
        <v>0</v>
      </c>
      <c r="J113" s="77"/>
      <c r="K113" s="19"/>
    </row>
    <row r="114" spans="1:11" s="1" customFormat="1" ht="15" x14ac:dyDescent="0.2">
      <c r="A114" s="1" t="s">
        <v>139</v>
      </c>
      <c r="C114" s="1" t="s">
        <v>198</v>
      </c>
      <c r="E114" s="39" t="s">
        <v>198</v>
      </c>
      <c r="F114" s="76">
        <f>SUMIFS(input_enduse!D:D,input_enduse!A:A,C114,input_enduse!B:B,$A$2,input_enduse!C:C,$A114)</f>
        <v>1</v>
      </c>
      <c r="G114" s="76">
        <v>1</v>
      </c>
      <c r="H114" s="76">
        <v>0</v>
      </c>
      <c r="I114" s="76">
        <v>0</v>
      </c>
      <c r="J114" s="77"/>
      <c r="K114" s="19"/>
    </row>
    <row r="115" spans="1:11" s="1" customFormat="1" ht="15" x14ac:dyDescent="0.2">
      <c r="A115" s="1" t="s">
        <v>139</v>
      </c>
      <c r="C115" s="1" t="s">
        <v>199</v>
      </c>
      <c r="E115" s="39" t="s">
        <v>199</v>
      </c>
      <c r="F115" s="76">
        <f>SUMIFS(input_enduse!D:D,input_enduse!A:A,C115,input_enduse!B:B,$A$2,input_enduse!C:C,$A115)</f>
        <v>1</v>
      </c>
      <c r="G115" s="76">
        <v>1</v>
      </c>
      <c r="H115" s="76">
        <v>0</v>
      </c>
      <c r="I115" s="76">
        <v>0</v>
      </c>
      <c r="J115" s="77"/>
      <c r="K115" s="19"/>
    </row>
    <row r="116" spans="1:11" s="1" customFormat="1" ht="15" x14ac:dyDescent="0.2">
      <c r="A116" s="1" t="s">
        <v>139</v>
      </c>
      <c r="C116" s="1" t="s">
        <v>200</v>
      </c>
      <c r="E116" s="39" t="s">
        <v>201</v>
      </c>
      <c r="F116" s="76">
        <f>SUMIFS(input_enduse!D:D,input_enduse!A:A,C116,input_enduse!B:B,$A$2,input_enduse!C:C,$A116)</f>
        <v>1</v>
      </c>
      <c r="G116" s="76">
        <f>SUMIFS(input_enduse!E:E,input_enduse!A:A,C116,input_enduse!B:B,$A$2,input_enduse!C:C,$A116)</f>
        <v>0.98520485475830299</v>
      </c>
      <c r="H116" s="76">
        <f>SUMIFS(input_enduse!F:F,input_enduse!A:A,C116,input_enduse!B:B,$A$2,input_enduse!C:C,$A116)</f>
        <v>1.47951452416965E-2</v>
      </c>
      <c r="I116" s="76">
        <f>SUMIFS(input_enduse!G:G,input_enduse!A:A,C116,input_enduse!B:B,$A$2,input_enduse!C:C,$A116)</f>
        <v>0</v>
      </c>
      <c r="J116" s="77"/>
      <c r="K116" s="19"/>
    </row>
    <row r="117" spans="1:11" s="1" customFormat="1" ht="15" x14ac:dyDescent="0.2">
      <c r="A117" s="1" t="s">
        <v>139</v>
      </c>
      <c r="C117" s="1" t="s">
        <v>202</v>
      </c>
      <c r="E117" s="39" t="s">
        <v>203</v>
      </c>
      <c r="F117" s="76">
        <f>SUMIFS(input_enduse!D:D,input_enduse!A:A,C117,input_enduse!B:B,$A$2,input_enduse!C:C,$A117)</f>
        <v>0.74330170514127303</v>
      </c>
      <c r="G117" s="76">
        <v>1</v>
      </c>
      <c r="H117" s="76">
        <v>0</v>
      </c>
      <c r="I117" s="76">
        <v>0</v>
      </c>
      <c r="J117" s="77"/>
      <c r="K117" s="19"/>
    </row>
    <row r="118" spans="1:11" s="1" customFormat="1" ht="15" x14ac:dyDescent="0.2">
      <c r="A118" s="1" t="s">
        <v>139</v>
      </c>
      <c r="C118" s="1" t="s">
        <v>204</v>
      </c>
      <c r="E118" s="39" t="s">
        <v>205</v>
      </c>
      <c r="F118" s="76">
        <f>SUMIFS(input_enduse!D:D,input_enduse!A:A,C118,input_enduse!B:B,$A$2,input_enduse!C:C,$A118)</f>
        <v>1</v>
      </c>
      <c r="G118" s="76">
        <v>1</v>
      </c>
      <c r="H118" s="76">
        <v>0</v>
      </c>
      <c r="I118" s="76">
        <v>0</v>
      </c>
      <c r="J118" s="77"/>
      <c r="K118" s="19"/>
    </row>
    <row r="119" spans="1:11" s="1" customFormat="1" ht="15" x14ac:dyDescent="0.2">
      <c r="A119" s="1" t="s">
        <v>139</v>
      </c>
      <c r="C119" s="1" t="s">
        <v>206</v>
      </c>
      <c r="E119" s="39" t="s">
        <v>207</v>
      </c>
      <c r="F119" s="76">
        <f>SUMIFS(input_enduse!D:D,input_enduse!A:A,C119,input_enduse!B:B,$A$2,input_enduse!C:C,$A119)</f>
        <v>1</v>
      </c>
      <c r="G119" s="76">
        <v>1</v>
      </c>
      <c r="H119" s="76">
        <v>0</v>
      </c>
      <c r="I119" s="76">
        <v>0</v>
      </c>
      <c r="J119" s="77"/>
      <c r="K119" s="19"/>
    </row>
    <row r="120" spans="1:11" s="1" customFormat="1" ht="15" x14ac:dyDescent="0.2">
      <c r="A120" s="1" t="s">
        <v>139</v>
      </c>
      <c r="C120" s="1" t="s">
        <v>141</v>
      </c>
      <c r="E120" s="39" t="s">
        <v>208</v>
      </c>
      <c r="F120" s="76">
        <f>SUMIFS(input_enduse!D:D,input_enduse!A:A,C120,input_enduse!B:B,$A$2,input_enduse!C:C,$A120)</f>
        <v>1</v>
      </c>
      <c r="G120" s="76">
        <v>1</v>
      </c>
      <c r="H120" s="76">
        <v>0</v>
      </c>
      <c r="I120" s="76">
        <v>0</v>
      </c>
      <c r="J120" s="77"/>
      <c r="K120" s="19"/>
    </row>
    <row r="121" spans="1:11" s="1" customFormat="1" ht="15" x14ac:dyDescent="0.2">
      <c r="A121" s="1" t="s">
        <v>139</v>
      </c>
      <c r="C121" s="1" t="s">
        <v>209</v>
      </c>
      <c r="E121" s="39" t="s">
        <v>209</v>
      </c>
      <c r="F121" s="76">
        <f>SUMIFS(input_enduse!D:D,input_enduse!A:A,C121,input_enduse!B:B,$A$2,input_enduse!C:C,$A121)</f>
        <v>0.775831132701569</v>
      </c>
      <c r="G121" s="76">
        <v>1</v>
      </c>
      <c r="H121" s="76">
        <v>0</v>
      </c>
      <c r="I121" s="76">
        <v>0</v>
      </c>
      <c r="J121" s="77"/>
      <c r="K121" s="19"/>
    </row>
    <row r="122" spans="1:11" s="1" customFormat="1" ht="15" x14ac:dyDescent="0.2">
      <c r="A122" s="1" t="s">
        <v>139</v>
      </c>
      <c r="C122" s="1" t="s">
        <v>210</v>
      </c>
      <c r="E122" s="39" t="s">
        <v>210</v>
      </c>
      <c r="F122" s="76">
        <f>SUMIFS(input_enduse!D:D,input_enduse!A:A,C122,input_enduse!B:B,$A$2,input_enduse!C:C,$A122)</f>
        <v>0.16192617993036801</v>
      </c>
      <c r="G122" s="76">
        <v>1</v>
      </c>
      <c r="H122" s="76">
        <v>0</v>
      </c>
      <c r="I122" s="76">
        <v>0</v>
      </c>
      <c r="J122" s="77"/>
      <c r="K122" s="19"/>
    </row>
    <row r="123" spans="1:11" s="1" customFormat="1" ht="15" x14ac:dyDescent="0.2">
      <c r="E123" s="78"/>
      <c r="F123" s="78"/>
      <c r="G123" s="78"/>
      <c r="H123" s="78"/>
      <c r="I123" s="78"/>
      <c r="J123" s="78"/>
      <c r="K123" s="8"/>
    </row>
    <row r="124" spans="1:11" s="1" customFormat="1" ht="15" x14ac:dyDescent="0.25">
      <c r="E124" s="87" t="s">
        <v>295</v>
      </c>
      <c r="F124" s="88"/>
      <c r="G124" s="88"/>
      <c r="H124" s="88"/>
      <c r="I124" s="89"/>
      <c r="J124" s="72"/>
      <c r="K124" s="18"/>
    </row>
    <row r="125" spans="1:11" s="1" customFormat="1" ht="15" x14ac:dyDescent="0.2">
      <c r="C125" s="1" t="s">
        <v>183</v>
      </c>
      <c r="E125" s="25" t="s">
        <v>183</v>
      </c>
      <c r="F125" s="25" t="s">
        <v>215</v>
      </c>
      <c r="G125" s="25" t="s">
        <v>185</v>
      </c>
      <c r="H125" s="25" t="s">
        <v>186</v>
      </c>
      <c r="I125" s="25" t="s">
        <v>187</v>
      </c>
      <c r="J125" s="75"/>
      <c r="K125" s="3"/>
    </row>
    <row r="126" spans="1:11" s="1" customFormat="1" ht="15" x14ac:dyDescent="0.2">
      <c r="A126" s="1" t="s">
        <v>141</v>
      </c>
      <c r="C126" s="1" t="s">
        <v>188</v>
      </c>
      <c r="E126" s="39" t="s">
        <v>188</v>
      </c>
      <c r="F126" s="76">
        <f>SUMIFS(input_enduse!D:D,input_enduse!A:A,C126,input_enduse!B:B,$A$2,input_enduse!C:C,$A126)</f>
        <v>0.567483926211793</v>
      </c>
      <c r="G126" s="76">
        <f>SUMIFS(input_enduse!E:E,input_enduse!A:A,C126,input_enduse!B:B,$A$2,input_enduse!C:C,$A126)</f>
        <v>0.22708749454753299</v>
      </c>
      <c r="H126" s="76">
        <f>SUMIFS(input_enduse!F:F,input_enduse!A:A,C126,input_enduse!B:B,$A$2,input_enduse!C:C,$A126)</f>
        <v>0.77107786838457704</v>
      </c>
      <c r="I126" s="76">
        <f>SUMIFS(input_enduse!G:G,input_enduse!A:A,C126,input_enduse!B:B,$A$2,input_enduse!C:C,$A126)</f>
        <v>1.83463706788954E-3</v>
      </c>
      <c r="J126" s="77"/>
      <c r="K126" s="19"/>
    </row>
    <row r="127" spans="1:11" s="1" customFormat="1" ht="15" x14ac:dyDescent="0.2">
      <c r="A127" s="1" t="s">
        <v>141</v>
      </c>
      <c r="C127" s="1" t="s">
        <v>189</v>
      </c>
      <c r="E127" s="39" t="s">
        <v>189</v>
      </c>
      <c r="F127" s="76">
        <f>SUMIFS(input_enduse!D:D,input_enduse!A:A,C127,input_enduse!B:B,$A$2,input_enduse!C:C,$A127)</f>
        <v>0.61331043980875399</v>
      </c>
      <c r="G127" s="76">
        <f>SUMIFS(input_enduse!E:E,input_enduse!A:A,C127,input_enduse!B:B,$A$2,input_enduse!C:C,$A127)</f>
        <v>1</v>
      </c>
      <c r="H127" s="76">
        <f>SUMIFS(input_enduse!F:F,input_enduse!A:A,C127,input_enduse!B:B,$A$2,input_enduse!C:C,$A127)</f>
        <v>0</v>
      </c>
      <c r="I127" s="76">
        <f>SUMIFS(input_enduse!G:G,input_enduse!A:A,C127,input_enduse!B:B,$A$2,input_enduse!C:C,$A127)</f>
        <v>0</v>
      </c>
      <c r="J127" s="77"/>
      <c r="K127" s="19"/>
    </row>
    <row r="128" spans="1:11" s="1" customFormat="1" ht="15" x14ac:dyDescent="0.2">
      <c r="A128" s="1" t="s">
        <v>141</v>
      </c>
      <c r="C128" s="1" t="s">
        <v>190</v>
      </c>
      <c r="E128" s="39" t="s">
        <v>190</v>
      </c>
      <c r="F128" s="76">
        <f>SUMIFS(input_enduse!D:D,input_enduse!A:A,C128,input_enduse!B:B,$A$2,input_enduse!C:C,$A128)</f>
        <v>0.62863462476756704</v>
      </c>
      <c r="G128" s="76">
        <v>1</v>
      </c>
      <c r="H128" s="76">
        <v>0</v>
      </c>
      <c r="I128" s="76">
        <v>0</v>
      </c>
      <c r="J128" s="77"/>
      <c r="K128" s="19"/>
    </row>
    <row r="129" spans="1:11" s="1" customFormat="1" ht="15" x14ac:dyDescent="0.2">
      <c r="A129" s="1" t="s">
        <v>141</v>
      </c>
      <c r="C129" s="1" t="s">
        <v>191</v>
      </c>
      <c r="E129" s="39" t="s">
        <v>191</v>
      </c>
      <c r="F129" s="76">
        <f>SUMIFS(input_enduse!D:D,input_enduse!A:A,C129,input_enduse!B:B,$A$2,input_enduse!C:C,$A129)</f>
        <v>0</v>
      </c>
      <c r="G129" s="76">
        <v>1</v>
      </c>
      <c r="H129" s="76">
        <v>0</v>
      </c>
      <c r="I129" s="76">
        <v>0</v>
      </c>
      <c r="J129" s="77"/>
      <c r="K129" s="19"/>
    </row>
    <row r="130" spans="1:11" s="1" customFormat="1" ht="15" x14ac:dyDescent="0.2">
      <c r="A130" s="1" t="s">
        <v>141</v>
      </c>
      <c r="C130" s="1" t="s">
        <v>192</v>
      </c>
      <c r="E130" s="39" t="s">
        <v>192</v>
      </c>
      <c r="F130" s="76">
        <f>SUMIFS(input_enduse!D:D,input_enduse!A:A,C130,input_enduse!B:B,$A$2,input_enduse!C:C,$A130)</f>
        <v>0</v>
      </c>
      <c r="G130" s="76">
        <v>1</v>
      </c>
      <c r="H130" s="76">
        <v>0</v>
      </c>
      <c r="I130" s="76">
        <v>0</v>
      </c>
      <c r="J130" s="77"/>
      <c r="K130" s="19"/>
    </row>
    <row r="131" spans="1:11" s="1" customFormat="1" ht="15" x14ac:dyDescent="0.2">
      <c r="A131" s="1" t="s">
        <v>141</v>
      </c>
      <c r="C131" s="1" t="s">
        <v>193</v>
      </c>
      <c r="E131" s="39" t="s">
        <v>194</v>
      </c>
      <c r="F131" s="76">
        <f>SUMIFS(input_enduse!D:D,input_enduse!A:A,C131,input_enduse!B:B,$A$2,input_enduse!C:C,$A131)</f>
        <v>2.0005446682897901E-2</v>
      </c>
      <c r="G131" s="76">
        <f>SUMIFS(input_enduse!E:E,input_enduse!A:A,C131,input_enduse!B:B,$A$2,input_enduse!C:C,$A131)</f>
        <v>0.51094500301899204</v>
      </c>
      <c r="H131" s="76">
        <f>SUMIFS(input_enduse!F:F,input_enduse!A:A,C131,input_enduse!B:B,$A$2,input_enduse!C:C,$A131)</f>
        <v>0.378039382023245</v>
      </c>
      <c r="I131" s="76">
        <f>SUMIFS(input_enduse!G:G,input_enduse!A:A,C131,input_enduse!B:B,$A$2,input_enduse!C:C,$A131)</f>
        <v>0.11101561495776301</v>
      </c>
      <c r="J131" s="77"/>
      <c r="K131" s="19"/>
    </row>
    <row r="132" spans="1:11" s="1" customFormat="1" ht="15" x14ac:dyDescent="0.2">
      <c r="A132" s="1" t="s">
        <v>141</v>
      </c>
      <c r="C132" s="1" t="s">
        <v>195</v>
      </c>
      <c r="E132" s="39" t="s">
        <v>195</v>
      </c>
      <c r="F132" s="76">
        <f>SUMIFS(input_enduse!D:D,input_enduse!A:A,C132,input_enduse!B:B,$A$2,input_enduse!C:C,$A132)</f>
        <v>0.94434903950568205</v>
      </c>
      <c r="G132" s="76">
        <f>SUMIFS(input_enduse!E:E,input_enduse!A:A,C132,input_enduse!B:B,$A$2,input_enduse!C:C,$A132)</f>
        <v>0.39020701660707702</v>
      </c>
      <c r="H132" s="76">
        <f>SUMIFS(input_enduse!F:F,input_enduse!A:A,C132,input_enduse!B:B,$A$2,input_enduse!C:C,$A132)</f>
        <v>0.60593116189605001</v>
      </c>
      <c r="I132" s="76">
        <f>SUMIFS(input_enduse!G:G,input_enduse!A:A,C132,input_enduse!B:B,$A$2,input_enduse!C:C,$A132)</f>
        <v>3.8618214968725302E-3</v>
      </c>
      <c r="J132" s="77"/>
      <c r="K132" s="19"/>
    </row>
    <row r="133" spans="1:11" s="1" customFormat="1" ht="15" x14ac:dyDescent="0.2">
      <c r="A133" s="1" t="s">
        <v>141</v>
      </c>
      <c r="E133" s="25" t="s">
        <v>183</v>
      </c>
      <c r="F133" s="25" t="s">
        <v>196</v>
      </c>
      <c r="G133" s="25" t="s">
        <v>185</v>
      </c>
      <c r="H133" s="25" t="s">
        <v>186</v>
      </c>
      <c r="I133" s="25" t="s">
        <v>187</v>
      </c>
      <c r="J133" s="75"/>
      <c r="K133" s="3"/>
    </row>
    <row r="134" spans="1:11" s="1" customFormat="1" ht="15" x14ac:dyDescent="0.2">
      <c r="A134" s="1" t="s">
        <v>141</v>
      </c>
      <c r="C134" s="1" t="s">
        <v>197</v>
      </c>
      <c r="E134" s="39" t="s">
        <v>197</v>
      </c>
      <c r="F134" s="76">
        <v>1</v>
      </c>
      <c r="G134" s="76">
        <v>1</v>
      </c>
      <c r="H134" s="76">
        <v>0</v>
      </c>
      <c r="I134" s="76">
        <v>0</v>
      </c>
      <c r="J134" s="77"/>
      <c r="K134" s="19"/>
    </row>
    <row r="135" spans="1:11" s="1" customFormat="1" ht="15" x14ac:dyDescent="0.2">
      <c r="A135" s="1" t="s">
        <v>141</v>
      </c>
      <c r="C135" s="1" t="s">
        <v>198</v>
      </c>
      <c r="E135" s="39" t="s">
        <v>198</v>
      </c>
      <c r="F135" s="76">
        <f>SUMIFS(input_enduse!D:D,input_enduse!A:A,C135,input_enduse!B:B,$A$2,input_enduse!C:C,$A135)</f>
        <v>0.93604455743007098</v>
      </c>
      <c r="G135" s="76">
        <v>1</v>
      </c>
      <c r="H135" s="76">
        <v>0</v>
      </c>
      <c r="I135" s="76">
        <v>0</v>
      </c>
      <c r="J135" s="77"/>
      <c r="K135" s="19"/>
    </row>
    <row r="136" spans="1:11" s="1" customFormat="1" ht="15" x14ac:dyDescent="0.2">
      <c r="A136" s="1" t="s">
        <v>141</v>
      </c>
      <c r="C136" s="1" t="s">
        <v>199</v>
      </c>
      <c r="E136" s="39" t="s">
        <v>199</v>
      </c>
      <c r="F136" s="76">
        <f>SUMIFS(input_enduse!D:D,input_enduse!A:A,C136,input_enduse!B:B,$A$2,input_enduse!C:C,$A136)</f>
        <v>1</v>
      </c>
      <c r="G136" s="76">
        <v>1</v>
      </c>
      <c r="H136" s="76">
        <v>0</v>
      </c>
      <c r="I136" s="76">
        <v>0</v>
      </c>
      <c r="J136" s="77"/>
      <c r="K136" s="19"/>
    </row>
    <row r="137" spans="1:11" s="1" customFormat="1" ht="15" x14ac:dyDescent="0.2">
      <c r="A137" s="1" t="s">
        <v>141</v>
      </c>
      <c r="C137" s="1" t="s">
        <v>200</v>
      </c>
      <c r="E137" s="39" t="s">
        <v>201</v>
      </c>
      <c r="F137" s="76">
        <f>SUMIFS(input_enduse!D:D,input_enduse!A:A,C137,input_enduse!B:B,$A$2,input_enduse!C:C,$A137)</f>
        <v>0.96369475357287104</v>
      </c>
      <c r="G137" s="76">
        <f>SUMIFS(input_enduse!E:E,input_enduse!A:A,C137,input_enduse!B:B,$A$2,input_enduse!C:C,$A137)</f>
        <v>0.97760578940264098</v>
      </c>
      <c r="H137" s="76">
        <f>SUMIFS(input_enduse!F:F,input_enduse!A:A,C137,input_enduse!B:B,$A$2,input_enduse!C:C,$A137)</f>
        <v>2.2394210597358601E-2</v>
      </c>
      <c r="I137" s="76">
        <f>SUMIFS(input_enduse!G:G,input_enduse!A:A,C137,input_enduse!B:B,$A$2,input_enduse!C:C,$A137)</f>
        <v>0</v>
      </c>
      <c r="J137" s="77"/>
      <c r="K137" s="19"/>
    </row>
    <row r="138" spans="1:11" s="1" customFormat="1" ht="15" x14ac:dyDescent="0.2">
      <c r="A138" s="1" t="s">
        <v>141</v>
      </c>
      <c r="C138" s="1" t="s">
        <v>202</v>
      </c>
      <c r="E138" s="39" t="s">
        <v>203</v>
      </c>
      <c r="F138" s="76">
        <f>SUMIFS(input_enduse!D:D,input_enduse!A:A,C138,input_enduse!B:B,$A$2,input_enduse!C:C,$A138)</f>
        <v>0.15609234139412501</v>
      </c>
      <c r="G138" s="76">
        <v>1</v>
      </c>
      <c r="H138" s="76">
        <v>0</v>
      </c>
      <c r="I138" s="76">
        <v>0</v>
      </c>
      <c r="J138" s="77"/>
      <c r="K138" s="19"/>
    </row>
    <row r="139" spans="1:11" s="1" customFormat="1" ht="15" x14ac:dyDescent="0.2">
      <c r="A139" s="1" t="s">
        <v>141</v>
      </c>
      <c r="C139" s="1" t="s">
        <v>204</v>
      </c>
      <c r="E139" s="39" t="s">
        <v>205</v>
      </c>
      <c r="F139" s="76">
        <f>SUMIFS(input_enduse!D:D,input_enduse!A:A,C139,input_enduse!B:B,$A$2,input_enduse!C:C,$A139)</f>
        <v>0.90925399955506903</v>
      </c>
      <c r="G139" s="76">
        <v>1</v>
      </c>
      <c r="H139" s="76">
        <v>0</v>
      </c>
      <c r="I139" s="76">
        <v>0</v>
      </c>
      <c r="J139" s="77"/>
      <c r="K139" s="19"/>
    </row>
    <row r="140" spans="1:11" s="1" customFormat="1" ht="15" x14ac:dyDescent="0.2">
      <c r="A140" s="1" t="s">
        <v>141</v>
      </c>
      <c r="C140" s="1" t="s">
        <v>206</v>
      </c>
      <c r="E140" s="39" t="s">
        <v>207</v>
      </c>
      <c r="F140" s="76">
        <f>SUMIFS(input_enduse!D:D,input_enduse!A:A,C140,input_enduse!B:B,$A$2,input_enduse!C:C,$A140)</f>
        <v>0.92393388954788702</v>
      </c>
      <c r="G140" s="76">
        <v>1</v>
      </c>
      <c r="H140" s="76">
        <v>0</v>
      </c>
      <c r="I140" s="76">
        <v>0</v>
      </c>
      <c r="J140" s="77"/>
      <c r="K140" s="19"/>
    </row>
    <row r="141" spans="1:11" s="1" customFormat="1" ht="15" x14ac:dyDescent="0.2">
      <c r="A141" s="1" t="s">
        <v>141</v>
      </c>
      <c r="C141" s="1" t="s">
        <v>141</v>
      </c>
      <c r="E141" s="39" t="s">
        <v>208</v>
      </c>
      <c r="F141" s="76">
        <f>SUMIFS(input_enduse!D:D,input_enduse!A:A,C141,input_enduse!B:B,$A$2,input_enduse!C:C,$A141)</f>
        <v>0.99386562969982895</v>
      </c>
      <c r="G141" s="76">
        <v>1</v>
      </c>
      <c r="H141" s="76">
        <v>0</v>
      </c>
      <c r="I141" s="76">
        <v>0</v>
      </c>
      <c r="J141" s="77"/>
      <c r="K141" s="19"/>
    </row>
    <row r="142" spans="1:11" s="1" customFormat="1" ht="15" x14ac:dyDescent="0.2">
      <c r="A142" s="1" t="s">
        <v>141</v>
      </c>
      <c r="C142" s="1" t="s">
        <v>209</v>
      </c>
      <c r="E142" s="39" t="s">
        <v>209</v>
      </c>
      <c r="F142" s="76">
        <f>SUMIFS(input_enduse!D:D,input_enduse!A:A,C142,input_enduse!B:B,$A$2,input_enduse!C:C,$A142)</f>
        <v>0.37867440858086399</v>
      </c>
      <c r="G142" s="76">
        <v>1</v>
      </c>
      <c r="H142" s="76">
        <v>0</v>
      </c>
      <c r="I142" s="76">
        <v>0</v>
      </c>
      <c r="J142" s="77"/>
      <c r="K142" s="19"/>
    </row>
    <row r="143" spans="1:11" s="1" customFormat="1" ht="15" x14ac:dyDescent="0.2">
      <c r="A143" s="1" t="s">
        <v>141</v>
      </c>
      <c r="C143" s="1" t="s">
        <v>210</v>
      </c>
      <c r="E143" s="39" t="s">
        <v>210</v>
      </c>
      <c r="F143" s="76">
        <f>SUMIFS(input_enduse!D:D,input_enduse!A:A,C143,input_enduse!B:B,$A$2,input_enduse!C:C,$A143)</f>
        <v>0.54964356448000196</v>
      </c>
      <c r="G143" s="76">
        <v>1</v>
      </c>
      <c r="H143" s="76">
        <v>0</v>
      </c>
      <c r="I143" s="76">
        <v>0</v>
      </c>
      <c r="J143" s="77"/>
      <c r="K143" s="19"/>
    </row>
    <row r="144" spans="1:11" s="1" customFormat="1" ht="15" x14ac:dyDescent="0.2">
      <c r="E144" s="78"/>
      <c r="F144" s="78"/>
      <c r="G144" s="78"/>
      <c r="H144" s="78"/>
      <c r="I144" s="78"/>
      <c r="J144" s="78"/>
      <c r="K144" s="8"/>
    </row>
    <row r="145" spans="1:11" s="1" customFormat="1" ht="15" x14ac:dyDescent="0.25">
      <c r="E145" s="87" t="s">
        <v>296</v>
      </c>
      <c r="F145" s="88"/>
      <c r="G145" s="88"/>
      <c r="H145" s="88"/>
      <c r="I145" s="89"/>
      <c r="J145" s="72"/>
      <c r="K145" s="18"/>
    </row>
    <row r="146" spans="1:11" s="1" customFormat="1" ht="15" x14ac:dyDescent="0.2">
      <c r="C146" s="1" t="s">
        <v>183</v>
      </c>
      <c r="E146" s="25" t="s">
        <v>183</v>
      </c>
      <c r="F146" s="25" t="s">
        <v>215</v>
      </c>
      <c r="G146" s="25" t="s">
        <v>185</v>
      </c>
      <c r="H146" s="25" t="s">
        <v>186</v>
      </c>
      <c r="I146" s="25" t="s">
        <v>187</v>
      </c>
      <c r="J146" s="75"/>
      <c r="K146" s="3"/>
    </row>
    <row r="147" spans="1:11" s="1" customFormat="1" ht="15" x14ac:dyDescent="0.2">
      <c r="A147" s="1" t="s">
        <v>146</v>
      </c>
      <c r="C147" s="1" t="s">
        <v>188</v>
      </c>
      <c r="E147" s="39" t="s">
        <v>188</v>
      </c>
      <c r="F147" s="76">
        <f>SUMIFS(input_enduse!D:D,input_enduse!A:A,C147,input_enduse!B:B,$A$2,input_enduse!C:C,$A147)</f>
        <v>0.93035384440382296</v>
      </c>
      <c r="G147" s="76">
        <f>SUMIFS(input_enduse!E:E,input_enduse!A:A,C147,input_enduse!B:B,$A$2,input_enduse!C:C,$A147)</f>
        <v>0.28373486111115698</v>
      </c>
      <c r="H147" s="76">
        <f>SUMIFS(input_enduse!F:F,input_enduse!A:A,C147,input_enduse!B:B,$A$2,input_enduse!C:C,$A147)</f>
        <v>0.71626513888884302</v>
      </c>
      <c r="I147" s="76">
        <f>SUMIFS(input_enduse!G:G,input_enduse!A:A,C147,input_enduse!B:B,$A$2,input_enduse!C:C,$A147)</f>
        <v>0</v>
      </c>
      <c r="J147" s="77"/>
      <c r="K147" s="19"/>
    </row>
    <row r="148" spans="1:11" s="1" customFormat="1" ht="15" x14ac:dyDescent="0.2">
      <c r="A148" s="1" t="s">
        <v>146</v>
      </c>
      <c r="C148" s="1" t="s">
        <v>189</v>
      </c>
      <c r="E148" s="39" t="s">
        <v>189</v>
      </c>
      <c r="F148" s="76">
        <f>SUMIFS(input_enduse!D:D,input_enduse!A:A,C148,input_enduse!B:B,$A$2,input_enduse!C:C,$A148)</f>
        <v>0.93194213665615599</v>
      </c>
      <c r="G148" s="76">
        <f>SUMIFS(input_enduse!E:E,input_enduse!A:A,C148,input_enduse!B:B,$A$2,input_enduse!C:C,$A148)</f>
        <v>1</v>
      </c>
      <c r="H148" s="76">
        <f>SUMIFS(input_enduse!F:F,input_enduse!A:A,C148,input_enduse!B:B,$A$2,input_enduse!C:C,$A148)</f>
        <v>0</v>
      </c>
      <c r="I148" s="76">
        <f>SUMIFS(input_enduse!G:G,input_enduse!A:A,C148,input_enduse!B:B,$A$2,input_enduse!C:C,$A148)</f>
        <v>0</v>
      </c>
      <c r="J148" s="77"/>
      <c r="K148" s="19"/>
    </row>
    <row r="149" spans="1:11" s="1" customFormat="1" ht="15" x14ac:dyDescent="0.2">
      <c r="A149" s="1" t="s">
        <v>146</v>
      </c>
      <c r="C149" s="1" t="s">
        <v>190</v>
      </c>
      <c r="E149" s="39" t="s">
        <v>190</v>
      </c>
      <c r="F149" s="76">
        <f>SUMIFS(input_enduse!D:D,input_enduse!A:A,C149,input_enduse!B:B,$A$2,input_enduse!C:C,$A149)</f>
        <v>0.934731841474437</v>
      </c>
      <c r="G149" s="76">
        <v>1</v>
      </c>
      <c r="H149" s="76">
        <v>0</v>
      </c>
      <c r="I149" s="76">
        <v>0</v>
      </c>
      <c r="J149" s="77"/>
      <c r="K149" s="19"/>
    </row>
    <row r="150" spans="1:11" s="1" customFormat="1" ht="15" x14ac:dyDescent="0.2">
      <c r="A150" s="1" t="s">
        <v>146</v>
      </c>
      <c r="C150" s="1" t="s">
        <v>191</v>
      </c>
      <c r="E150" s="39" t="s">
        <v>191</v>
      </c>
      <c r="F150" s="76">
        <f>SUMIFS(input_enduse!D:D,input_enduse!A:A,C150,input_enduse!B:B,$A$2,input_enduse!C:C,$A150)</f>
        <v>1.8598035165364E-3</v>
      </c>
      <c r="G150" s="76">
        <v>1</v>
      </c>
      <c r="H150" s="76">
        <v>0</v>
      </c>
      <c r="I150" s="76">
        <v>0</v>
      </c>
      <c r="J150" s="77"/>
      <c r="K150" s="19"/>
    </row>
    <row r="151" spans="1:11" s="1" customFormat="1" ht="15" x14ac:dyDescent="0.2">
      <c r="A151" s="1" t="s">
        <v>146</v>
      </c>
      <c r="C151" s="1" t="s">
        <v>192</v>
      </c>
      <c r="E151" s="39" t="s">
        <v>192</v>
      </c>
      <c r="F151" s="76">
        <f>SUMIFS(input_enduse!D:D,input_enduse!A:A,C151,input_enduse!B:B,$A$2,input_enduse!C:C,$A151)</f>
        <v>9.2990175826819803E-4</v>
      </c>
      <c r="G151" s="76">
        <v>1</v>
      </c>
      <c r="H151" s="76">
        <v>0</v>
      </c>
      <c r="I151" s="76">
        <v>0</v>
      </c>
      <c r="J151" s="77"/>
      <c r="K151" s="19"/>
    </row>
    <row r="152" spans="1:11" s="1" customFormat="1" ht="15" x14ac:dyDescent="0.2">
      <c r="A152" s="1" t="s">
        <v>146</v>
      </c>
      <c r="C152" s="1" t="s">
        <v>193</v>
      </c>
      <c r="E152" s="39" t="s">
        <v>194</v>
      </c>
      <c r="F152" s="76">
        <f>SUMIFS(input_enduse!D:D,input_enduse!A:A,C152,input_enduse!B:B,$A$2,input_enduse!C:C,$A152)</f>
        <v>3.14507451120505E-3</v>
      </c>
      <c r="G152" s="76">
        <f>SUMIFS(input_enduse!E:E,input_enduse!A:A,C152,input_enduse!B:B,$A$2,input_enduse!C:C,$A152)</f>
        <v>0.412986196521409</v>
      </c>
      <c r="H152" s="76">
        <f>SUMIFS(input_enduse!F:F,input_enduse!A:A,C152,input_enduse!B:B,$A$2,input_enduse!C:C,$A152)</f>
        <v>0.587013803478591</v>
      </c>
      <c r="I152" s="76">
        <f>SUMIFS(input_enduse!G:G,input_enduse!A:A,C152,input_enduse!B:B,$A$2,input_enduse!C:C,$A152)</f>
        <v>0</v>
      </c>
      <c r="J152" s="77"/>
      <c r="K152" s="19"/>
    </row>
    <row r="153" spans="1:11" s="1" customFormat="1" ht="15" x14ac:dyDescent="0.2">
      <c r="A153" s="1" t="s">
        <v>146</v>
      </c>
      <c r="C153" s="1" t="s">
        <v>195</v>
      </c>
      <c r="E153" s="39" t="s">
        <v>195</v>
      </c>
      <c r="F153" s="76">
        <f>SUMIFS(input_enduse!D:D,input_enduse!A:A,C153,input_enduse!B:B,$A$2,input_enduse!C:C,$A153)</f>
        <v>1</v>
      </c>
      <c r="G153" s="76">
        <f>SUMIFS(input_enduse!E:E,input_enduse!A:A,C153,input_enduse!B:B,$A$2,input_enduse!C:C,$A153)</f>
        <v>0.45888373586312903</v>
      </c>
      <c r="H153" s="76">
        <f>SUMIFS(input_enduse!F:F,input_enduse!A:A,C153,input_enduse!B:B,$A$2,input_enduse!C:C,$A153)</f>
        <v>0.49555300250071699</v>
      </c>
      <c r="I153" s="76">
        <f>SUMIFS(input_enduse!G:G,input_enduse!A:A,C153,input_enduse!B:B,$A$2,input_enduse!C:C,$A153)</f>
        <v>4.5563261636154803E-2</v>
      </c>
      <c r="J153" s="77"/>
      <c r="K153" s="19"/>
    </row>
    <row r="154" spans="1:11" s="1" customFormat="1" ht="15" x14ac:dyDescent="0.2">
      <c r="A154" s="1" t="s">
        <v>146</v>
      </c>
      <c r="E154" s="25" t="s">
        <v>183</v>
      </c>
      <c r="F154" s="25" t="s">
        <v>196</v>
      </c>
      <c r="G154" s="25" t="s">
        <v>185</v>
      </c>
      <c r="H154" s="25" t="s">
        <v>186</v>
      </c>
      <c r="I154" s="25" t="s">
        <v>187</v>
      </c>
      <c r="J154" s="75"/>
      <c r="K154" s="3"/>
    </row>
    <row r="155" spans="1:11" s="1" customFormat="1" ht="15" x14ac:dyDescent="0.2">
      <c r="A155" s="1" t="s">
        <v>146</v>
      </c>
      <c r="C155" s="1" t="s">
        <v>197</v>
      </c>
      <c r="E155" s="39" t="s">
        <v>197</v>
      </c>
      <c r="F155" s="76">
        <v>1</v>
      </c>
      <c r="G155" s="76">
        <v>1</v>
      </c>
      <c r="H155" s="76">
        <v>0</v>
      </c>
      <c r="I155" s="76">
        <v>0</v>
      </c>
      <c r="J155" s="77"/>
      <c r="K155" s="19"/>
    </row>
    <row r="156" spans="1:11" s="1" customFormat="1" ht="15" x14ac:dyDescent="0.2">
      <c r="A156" s="1" t="s">
        <v>146</v>
      </c>
      <c r="C156" s="1" t="s">
        <v>198</v>
      </c>
      <c r="E156" s="39" t="s">
        <v>198</v>
      </c>
      <c r="F156" s="76">
        <f>SUMIFS(input_enduse!D:D,input_enduse!A:A,C156,input_enduse!B:B,$A$2,input_enduse!C:C,$A156)</f>
        <v>1</v>
      </c>
      <c r="G156" s="76">
        <v>1</v>
      </c>
      <c r="H156" s="76">
        <v>0</v>
      </c>
      <c r="I156" s="76">
        <v>0</v>
      </c>
      <c r="J156" s="77"/>
      <c r="K156" s="19"/>
    </row>
    <row r="157" spans="1:11" s="1" customFormat="1" ht="15" x14ac:dyDescent="0.2">
      <c r="A157" s="1" t="s">
        <v>146</v>
      </c>
      <c r="C157" s="1" t="s">
        <v>199</v>
      </c>
      <c r="E157" s="39" t="s">
        <v>199</v>
      </c>
      <c r="F157" s="76">
        <f>SUMIFS(input_enduse!D:D,input_enduse!A:A,C157,input_enduse!B:B,$A$2,input_enduse!C:C,$A157)</f>
        <v>1</v>
      </c>
      <c r="G157" s="76">
        <v>1</v>
      </c>
      <c r="H157" s="76">
        <v>0</v>
      </c>
      <c r="I157" s="76">
        <v>0</v>
      </c>
      <c r="J157" s="77"/>
      <c r="K157" s="19"/>
    </row>
    <row r="158" spans="1:11" s="1" customFormat="1" ht="15" x14ac:dyDescent="0.2">
      <c r="A158" s="1" t="s">
        <v>146</v>
      </c>
      <c r="C158" s="1" t="s">
        <v>200</v>
      </c>
      <c r="E158" s="39" t="s">
        <v>201</v>
      </c>
      <c r="F158" s="76">
        <f>SUMIFS(input_enduse!D:D,input_enduse!A:A,C158,input_enduse!B:B,$A$2,input_enduse!C:C,$A158)</f>
        <v>1</v>
      </c>
      <c r="G158" s="76">
        <f>SUMIFS(input_enduse!E:E,input_enduse!A:A,C158,input_enduse!B:B,$A$2,input_enduse!C:C,$A158)</f>
        <v>1</v>
      </c>
      <c r="H158" s="76">
        <f>SUMIFS(input_enduse!F:F,input_enduse!A:A,C158,input_enduse!B:B,$A$2,input_enduse!C:C,$A158)</f>
        <v>0</v>
      </c>
      <c r="I158" s="76">
        <f>SUMIFS(input_enduse!G:G,input_enduse!A:A,C158,input_enduse!B:B,$A$2,input_enduse!C:C,$A158)</f>
        <v>0</v>
      </c>
      <c r="J158" s="77"/>
      <c r="K158" s="19"/>
    </row>
    <row r="159" spans="1:11" s="1" customFormat="1" ht="15" x14ac:dyDescent="0.2">
      <c r="A159" s="1" t="s">
        <v>146</v>
      </c>
      <c r="C159" s="1" t="s">
        <v>202</v>
      </c>
      <c r="E159" s="39" t="s">
        <v>203</v>
      </c>
      <c r="F159" s="76">
        <f>SUMIFS(input_enduse!D:D,input_enduse!A:A,C159,input_enduse!B:B,$A$2,input_enduse!C:C,$A159)</f>
        <v>0.354281614534044</v>
      </c>
      <c r="G159" s="76">
        <v>1</v>
      </c>
      <c r="H159" s="76">
        <v>0</v>
      </c>
      <c r="I159" s="76">
        <v>0</v>
      </c>
      <c r="J159" s="77"/>
      <c r="K159" s="19"/>
    </row>
    <row r="160" spans="1:11" s="1" customFormat="1" ht="15" x14ac:dyDescent="0.2">
      <c r="A160" s="1" t="s">
        <v>146</v>
      </c>
      <c r="C160" s="1" t="s">
        <v>204</v>
      </c>
      <c r="E160" s="39" t="s">
        <v>205</v>
      </c>
      <c r="F160" s="76">
        <f>SUMIFS(input_enduse!D:D,input_enduse!A:A,C160,input_enduse!B:B,$A$2,input_enduse!C:C,$A160)</f>
        <v>1</v>
      </c>
      <c r="G160" s="76">
        <v>1</v>
      </c>
      <c r="H160" s="76">
        <v>0</v>
      </c>
      <c r="I160" s="76">
        <v>0</v>
      </c>
      <c r="J160" s="77"/>
      <c r="K160" s="19"/>
    </row>
    <row r="161" spans="1:11" s="1" customFormat="1" ht="15" x14ac:dyDescent="0.2">
      <c r="A161" s="1" t="s">
        <v>146</v>
      </c>
      <c r="C161" s="1" t="s">
        <v>206</v>
      </c>
      <c r="E161" s="39" t="s">
        <v>207</v>
      </c>
      <c r="F161" s="76">
        <f>SUMIFS(input_enduse!D:D,input_enduse!A:A,C161,input_enduse!B:B,$A$2,input_enduse!C:C,$A161)</f>
        <v>1</v>
      </c>
      <c r="G161" s="76">
        <v>1</v>
      </c>
      <c r="H161" s="76">
        <v>0</v>
      </c>
      <c r="I161" s="76">
        <v>0</v>
      </c>
      <c r="J161" s="77"/>
      <c r="K161" s="19"/>
    </row>
    <row r="162" spans="1:11" s="1" customFormat="1" ht="15" x14ac:dyDescent="0.2">
      <c r="A162" s="1" t="s">
        <v>146</v>
      </c>
      <c r="C162" s="1" t="s">
        <v>141</v>
      </c>
      <c r="E162" s="39" t="s">
        <v>208</v>
      </c>
      <c r="F162" s="76">
        <f>SUMIFS(input_enduse!D:D,input_enduse!A:A,C162,input_enduse!B:B,$A$2,input_enduse!C:C,$A162)</f>
        <v>1</v>
      </c>
      <c r="G162" s="76">
        <v>1</v>
      </c>
      <c r="H162" s="76">
        <v>0</v>
      </c>
      <c r="I162" s="76">
        <v>0</v>
      </c>
      <c r="J162" s="77"/>
      <c r="K162" s="19"/>
    </row>
    <row r="163" spans="1:11" s="1" customFormat="1" ht="15" x14ac:dyDescent="0.2">
      <c r="A163" s="1" t="s">
        <v>146</v>
      </c>
      <c r="C163" s="1" t="s">
        <v>209</v>
      </c>
      <c r="E163" s="39" t="s">
        <v>209</v>
      </c>
      <c r="F163" s="76">
        <f>SUMIFS(input_enduse!D:D,input_enduse!A:A,C163,input_enduse!B:B,$A$2,input_enduse!C:C,$A163)</f>
        <v>0.81069936763289396</v>
      </c>
      <c r="G163" s="76">
        <v>1</v>
      </c>
      <c r="H163" s="76">
        <v>0</v>
      </c>
      <c r="I163" s="76">
        <v>0</v>
      </c>
      <c r="J163" s="77"/>
      <c r="K163" s="19"/>
    </row>
    <row r="164" spans="1:11" s="1" customFormat="1" ht="15" x14ac:dyDescent="0.2">
      <c r="A164" s="1" t="s">
        <v>146</v>
      </c>
      <c r="C164" s="1" t="s">
        <v>210</v>
      </c>
      <c r="E164" s="39" t="s">
        <v>210</v>
      </c>
      <c r="F164" s="76">
        <f>SUMIFS(input_enduse!D:D,input_enduse!A:A,C164,input_enduse!B:B,$A$2,input_enduse!C:C,$A164)</f>
        <v>0.12578869398872</v>
      </c>
      <c r="G164" s="76">
        <v>1</v>
      </c>
      <c r="H164" s="76">
        <v>0</v>
      </c>
      <c r="I164" s="76">
        <v>0</v>
      </c>
      <c r="J164" s="77"/>
      <c r="K164" s="19"/>
    </row>
    <row r="165" spans="1:11" s="1" customFormat="1" ht="15" x14ac:dyDescent="0.2">
      <c r="E165" s="78"/>
      <c r="F165" s="78"/>
      <c r="G165" s="78"/>
      <c r="H165" s="78"/>
      <c r="I165" s="78"/>
      <c r="J165" s="78"/>
      <c r="K165" s="8"/>
    </row>
    <row r="166" spans="1:11" s="1" customFormat="1" ht="15" x14ac:dyDescent="0.25">
      <c r="E166" s="87" t="s">
        <v>297</v>
      </c>
      <c r="F166" s="88"/>
      <c r="G166" s="88"/>
      <c r="H166" s="88"/>
      <c r="I166" s="89"/>
      <c r="J166" s="72"/>
      <c r="K166" s="18"/>
    </row>
    <row r="167" spans="1:11" s="1" customFormat="1" ht="15" x14ac:dyDescent="0.2">
      <c r="C167" s="1" t="s">
        <v>183</v>
      </c>
      <c r="E167" s="25" t="s">
        <v>183</v>
      </c>
      <c r="F167" s="25" t="s">
        <v>215</v>
      </c>
      <c r="G167" s="25" t="s">
        <v>185</v>
      </c>
      <c r="H167" s="25" t="s">
        <v>186</v>
      </c>
      <c r="I167" s="25" t="s">
        <v>187</v>
      </c>
      <c r="J167" s="75"/>
      <c r="K167" s="3"/>
    </row>
    <row r="168" spans="1:11" s="1" customFormat="1" ht="15" x14ac:dyDescent="0.2">
      <c r="A168" s="1" t="s">
        <v>147</v>
      </c>
      <c r="C168" s="1" t="s">
        <v>188</v>
      </c>
      <c r="E168" s="39" t="s">
        <v>188</v>
      </c>
      <c r="F168" s="76">
        <f>SUMIFS(input_enduse!D:D,input_enduse!A:A,C168,input_enduse!B:B,$A$2,input_enduse!C:C,$A168)</f>
        <v>0.86848685189464703</v>
      </c>
      <c r="G168" s="76">
        <f>SUMIFS(input_enduse!E:E,input_enduse!A:A,C168,input_enduse!B:B,$A$2,input_enduse!C:C,$A168)</f>
        <v>0.38547467577294903</v>
      </c>
      <c r="H168" s="76">
        <f>SUMIFS(input_enduse!F:F,input_enduse!A:A,C168,input_enduse!B:B,$A$2,input_enduse!C:C,$A168)</f>
        <v>0.61452532422705097</v>
      </c>
      <c r="I168" s="76">
        <f>SUMIFS(input_enduse!G:G,input_enduse!A:A,C168,input_enduse!B:B,$A$2,input_enduse!C:C,$A168)</f>
        <v>0</v>
      </c>
      <c r="J168" s="77"/>
      <c r="K168" s="19"/>
    </row>
    <row r="169" spans="1:11" s="1" customFormat="1" ht="15" x14ac:dyDescent="0.2">
      <c r="A169" s="1" t="s">
        <v>147</v>
      </c>
      <c r="C169" s="1" t="s">
        <v>189</v>
      </c>
      <c r="E169" s="39" t="s">
        <v>189</v>
      </c>
      <c r="F169" s="76">
        <f>SUMIFS(input_enduse!D:D,input_enduse!A:A,C169,input_enduse!B:B,$A$2,input_enduse!C:C,$A169)</f>
        <v>0.85900945727748701</v>
      </c>
      <c r="G169" s="76">
        <f>SUMIFS(input_enduse!E:E,input_enduse!A:A,C169,input_enduse!B:B,$A$2,input_enduse!C:C,$A169)</f>
        <v>1</v>
      </c>
      <c r="H169" s="76">
        <f>SUMIFS(input_enduse!F:F,input_enduse!A:A,C169,input_enduse!B:B,$A$2,input_enduse!C:C,$A169)</f>
        <v>0</v>
      </c>
      <c r="I169" s="76">
        <f>SUMIFS(input_enduse!G:G,input_enduse!A:A,C169,input_enduse!B:B,$A$2,input_enduse!C:C,$A169)</f>
        <v>0</v>
      </c>
      <c r="J169" s="77"/>
      <c r="K169" s="19"/>
    </row>
    <row r="170" spans="1:11" s="1" customFormat="1" ht="15" x14ac:dyDescent="0.2">
      <c r="A170" s="1" t="s">
        <v>147</v>
      </c>
      <c r="C170" s="1" t="s">
        <v>190</v>
      </c>
      <c r="E170" s="39" t="s">
        <v>190</v>
      </c>
      <c r="F170" s="76">
        <f>SUMIFS(input_enduse!D:D,input_enduse!A:A,C170,input_enduse!B:B,$A$2,input_enduse!C:C,$A170)</f>
        <v>0.87254045332653196</v>
      </c>
      <c r="G170" s="76">
        <v>1</v>
      </c>
      <c r="H170" s="76">
        <v>0</v>
      </c>
      <c r="I170" s="76">
        <v>0</v>
      </c>
      <c r="J170" s="77"/>
      <c r="K170" s="19"/>
    </row>
    <row r="171" spans="1:11" s="1" customFormat="1" ht="15" x14ac:dyDescent="0.2">
      <c r="A171" s="1" t="s">
        <v>147</v>
      </c>
      <c r="C171" s="1" t="s">
        <v>191</v>
      </c>
      <c r="E171" s="39" t="s">
        <v>191</v>
      </c>
      <c r="F171" s="76">
        <f>SUMIFS(input_enduse!D:D,input_enduse!A:A,C171,input_enduse!B:B,$A$2,input_enduse!C:C,$A171)</f>
        <v>0</v>
      </c>
      <c r="G171" s="76">
        <v>1</v>
      </c>
      <c r="H171" s="76">
        <v>0</v>
      </c>
      <c r="I171" s="76">
        <v>0</v>
      </c>
      <c r="J171" s="77"/>
      <c r="K171" s="19"/>
    </row>
    <row r="172" spans="1:11" s="1" customFormat="1" ht="15" x14ac:dyDescent="0.2">
      <c r="A172" s="1" t="s">
        <v>147</v>
      </c>
      <c r="C172" s="1" t="s">
        <v>192</v>
      </c>
      <c r="E172" s="39" t="s">
        <v>192</v>
      </c>
      <c r="F172" s="76">
        <f>SUMIFS(input_enduse!D:D,input_enduse!A:A,C172,input_enduse!B:B,$A$2,input_enduse!C:C,$A172)</f>
        <v>0</v>
      </c>
      <c r="G172" s="76">
        <v>1</v>
      </c>
      <c r="H172" s="76">
        <v>0</v>
      </c>
      <c r="I172" s="76">
        <v>0</v>
      </c>
      <c r="J172" s="77"/>
      <c r="K172" s="19"/>
    </row>
    <row r="173" spans="1:11" s="1" customFormat="1" ht="15" x14ac:dyDescent="0.2">
      <c r="A173" s="1" t="s">
        <v>147</v>
      </c>
      <c r="C173" s="1" t="s">
        <v>193</v>
      </c>
      <c r="E173" s="39" t="s">
        <v>194</v>
      </c>
      <c r="F173" s="76">
        <f>SUMIFS(input_enduse!D:D,input_enduse!A:A,C173,input_enduse!B:B,$A$2,input_enduse!C:C,$A173)</f>
        <v>6.3769933116409501E-3</v>
      </c>
      <c r="G173" s="76">
        <f>SUMIFS(input_enduse!E:E,input_enduse!A:A,C173,input_enduse!B:B,$A$2,input_enduse!C:C,$A173)</f>
        <v>0.48031792809513002</v>
      </c>
      <c r="H173" s="76">
        <f>SUMIFS(input_enduse!F:F,input_enduse!A:A,C173,input_enduse!B:B,$A$2,input_enduse!C:C,$A173)</f>
        <v>0.51383014843259001</v>
      </c>
      <c r="I173" s="76">
        <f>SUMIFS(input_enduse!G:G,input_enduse!A:A,C173,input_enduse!B:B,$A$2,input_enduse!C:C,$A173)</f>
        <v>5.8519234722807902E-3</v>
      </c>
      <c r="J173" s="77"/>
      <c r="K173" s="19"/>
    </row>
    <row r="174" spans="1:11" s="1" customFormat="1" ht="15" x14ac:dyDescent="0.2">
      <c r="A174" s="1" t="s">
        <v>147</v>
      </c>
      <c r="C174" s="1" t="s">
        <v>195</v>
      </c>
      <c r="E174" s="39" t="s">
        <v>195</v>
      </c>
      <c r="F174" s="76">
        <f>SUMIFS(input_enduse!D:D,input_enduse!A:A,C174,input_enduse!B:B,$A$2,input_enduse!C:C,$A174)</f>
        <v>0.93479539637147502</v>
      </c>
      <c r="G174" s="76">
        <f>SUMIFS(input_enduse!E:E,input_enduse!A:A,C174,input_enduse!B:B,$A$2,input_enduse!C:C,$A174)</f>
        <v>0.46221215509339397</v>
      </c>
      <c r="H174" s="76">
        <f>SUMIFS(input_enduse!F:F,input_enduse!A:A,C174,input_enduse!B:B,$A$2,input_enduse!C:C,$A174)</f>
        <v>0.51590142235317404</v>
      </c>
      <c r="I174" s="76">
        <f>SUMIFS(input_enduse!G:G,input_enduse!A:A,C174,input_enduse!B:B,$A$2,input_enduse!C:C,$A174)</f>
        <v>2.1886422553432199E-2</v>
      </c>
      <c r="J174" s="77"/>
      <c r="K174" s="19"/>
    </row>
    <row r="175" spans="1:11" s="1" customFormat="1" ht="15" x14ac:dyDescent="0.2">
      <c r="A175" s="1" t="s">
        <v>147</v>
      </c>
      <c r="E175" s="25" t="s">
        <v>183</v>
      </c>
      <c r="F175" s="25" t="s">
        <v>196</v>
      </c>
      <c r="G175" s="25" t="s">
        <v>185</v>
      </c>
      <c r="H175" s="25" t="s">
        <v>186</v>
      </c>
      <c r="I175" s="25" t="s">
        <v>187</v>
      </c>
      <c r="J175" s="75"/>
      <c r="K175" s="3"/>
    </row>
    <row r="176" spans="1:11" s="1" customFormat="1" ht="15" x14ac:dyDescent="0.2">
      <c r="A176" s="1" t="s">
        <v>147</v>
      </c>
      <c r="C176" s="1" t="s">
        <v>197</v>
      </c>
      <c r="E176" s="39" t="s">
        <v>197</v>
      </c>
      <c r="F176" s="76">
        <v>1</v>
      </c>
      <c r="G176" s="76">
        <v>1</v>
      </c>
      <c r="H176" s="76">
        <v>0</v>
      </c>
      <c r="I176" s="76">
        <v>0</v>
      </c>
      <c r="J176" s="77"/>
      <c r="K176" s="19"/>
    </row>
    <row r="177" spans="1:11" s="1" customFormat="1" ht="15" x14ac:dyDescent="0.2">
      <c r="A177" s="1" t="s">
        <v>147</v>
      </c>
      <c r="C177" s="1" t="s">
        <v>198</v>
      </c>
      <c r="E177" s="39" t="s">
        <v>198</v>
      </c>
      <c r="F177" s="76">
        <f>SUMIFS(input_enduse!D:D,input_enduse!A:A,C177,input_enduse!B:B,$A$2,input_enduse!C:C,$A177)</f>
        <v>0.82913185695368397</v>
      </c>
      <c r="G177" s="76">
        <v>1</v>
      </c>
      <c r="H177" s="76">
        <v>0</v>
      </c>
      <c r="I177" s="76">
        <v>0</v>
      </c>
      <c r="J177" s="77"/>
      <c r="K177" s="19"/>
    </row>
    <row r="178" spans="1:11" s="1" customFormat="1" ht="15" x14ac:dyDescent="0.2">
      <c r="A178" s="1" t="s">
        <v>147</v>
      </c>
      <c r="C178" s="1" t="s">
        <v>199</v>
      </c>
      <c r="E178" s="39" t="s">
        <v>199</v>
      </c>
      <c r="F178" s="76">
        <f>SUMIFS(input_enduse!D:D,input_enduse!A:A,C178,input_enduse!B:B,$A$2,input_enduse!C:C,$A178)</f>
        <v>1</v>
      </c>
      <c r="G178" s="76">
        <v>1</v>
      </c>
      <c r="H178" s="76">
        <v>0</v>
      </c>
      <c r="I178" s="76">
        <v>0</v>
      </c>
      <c r="J178" s="77"/>
      <c r="K178" s="19"/>
    </row>
    <row r="179" spans="1:11" s="1" customFormat="1" ht="15" x14ac:dyDescent="0.2">
      <c r="A179" s="1" t="s">
        <v>147</v>
      </c>
      <c r="C179" s="1" t="s">
        <v>200</v>
      </c>
      <c r="E179" s="39" t="s">
        <v>201</v>
      </c>
      <c r="F179" s="76">
        <f>SUMIFS(input_enduse!D:D,input_enduse!A:A,C179,input_enduse!B:B,$A$2,input_enduse!C:C,$A179)</f>
        <v>0.96593393988007603</v>
      </c>
      <c r="G179" s="76">
        <f>SUMIFS(input_enduse!E:E,input_enduse!A:A,C179,input_enduse!B:B,$A$2,input_enduse!C:C,$A179)</f>
        <v>0.97643347496176802</v>
      </c>
      <c r="H179" s="76">
        <f>SUMIFS(input_enduse!F:F,input_enduse!A:A,C179,input_enduse!B:B,$A$2,input_enduse!C:C,$A179)</f>
        <v>2.3566525038231499E-2</v>
      </c>
      <c r="I179" s="76">
        <f>SUMIFS(input_enduse!G:G,input_enduse!A:A,C179,input_enduse!B:B,$A$2,input_enduse!C:C,$A179)</f>
        <v>0</v>
      </c>
      <c r="J179" s="77"/>
      <c r="K179" s="19"/>
    </row>
    <row r="180" spans="1:11" s="1" customFormat="1" ht="15" x14ac:dyDescent="0.2">
      <c r="A180" s="1" t="s">
        <v>147</v>
      </c>
      <c r="C180" s="1" t="s">
        <v>202</v>
      </c>
      <c r="E180" s="39" t="s">
        <v>203</v>
      </c>
      <c r="F180" s="76">
        <f>SUMIFS(input_enduse!D:D,input_enduse!A:A,C180,input_enduse!B:B,$A$2,input_enduse!C:C,$A180)</f>
        <v>4.5894929134666397E-2</v>
      </c>
      <c r="G180" s="76">
        <v>1</v>
      </c>
      <c r="H180" s="76">
        <v>0</v>
      </c>
      <c r="I180" s="76">
        <v>0</v>
      </c>
      <c r="J180" s="77"/>
      <c r="K180" s="19"/>
    </row>
    <row r="181" spans="1:11" s="1" customFormat="1" ht="15" x14ac:dyDescent="0.2">
      <c r="A181" s="1" t="s">
        <v>147</v>
      </c>
      <c r="C181" s="1" t="s">
        <v>204</v>
      </c>
      <c r="E181" s="39" t="s">
        <v>205</v>
      </c>
      <c r="F181" s="76">
        <f>SUMIFS(input_enduse!D:D,input_enduse!A:A,C181,input_enduse!B:B,$A$2,input_enduse!C:C,$A181)</f>
        <v>0.89380105166034596</v>
      </c>
      <c r="G181" s="76">
        <v>1</v>
      </c>
      <c r="H181" s="76">
        <v>0</v>
      </c>
      <c r="I181" s="76">
        <v>0</v>
      </c>
      <c r="J181" s="77"/>
      <c r="K181" s="19"/>
    </row>
    <row r="182" spans="1:11" s="1" customFormat="1" ht="15" x14ac:dyDescent="0.2">
      <c r="A182" s="1" t="s">
        <v>147</v>
      </c>
      <c r="C182" s="1" t="s">
        <v>206</v>
      </c>
      <c r="E182" s="39" t="s">
        <v>207</v>
      </c>
      <c r="F182" s="76">
        <f>SUMIFS(input_enduse!D:D,input_enduse!A:A,C182,input_enduse!B:B,$A$2,input_enduse!C:C,$A182)</f>
        <v>0.90125160437279195</v>
      </c>
      <c r="G182" s="76">
        <v>1</v>
      </c>
      <c r="H182" s="76">
        <v>0</v>
      </c>
      <c r="I182" s="76">
        <v>0</v>
      </c>
      <c r="J182" s="77"/>
      <c r="K182" s="19"/>
    </row>
    <row r="183" spans="1:11" s="1" customFormat="1" ht="15" x14ac:dyDescent="0.2">
      <c r="A183" s="1" t="s">
        <v>147</v>
      </c>
      <c r="C183" s="1" t="s">
        <v>141</v>
      </c>
      <c r="E183" s="39" t="s">
        <v>208</v>
      </c>
      <c r="F183" s="76">
        <f>SUMIFS(input_enduse!D:D,input_enduse!A:A,C183,input_enduse!B:B,$A$2,input_enduse!C:C,$A183)</f>
        <v>0.99066066490148796</v>
      </c>
      <c r="G183" s="76">
        <v>1</v>
      </c>
      <c r="H183" s="76">
        <v>0</v>
      </c>
      <c r="I183" s="76">
        <v>0</v>
      </c>
      <c r="J183" s="77"/>
      <c r="K183" s="19"/>
    </row>
    <row r="184" spans="1:11" s="1" customFormat="1" ht="15" x14ac:dyDescent="0.2">
      <c r="A184" s="1" t="s">
        <v>147</v>
      </c>
      <c r="C184" s="1" t="s">
        <v>209</v>
      </c>
      <c r="E184" s="39" t="s">
        <v>209</v>
      </c>
      <c r="F184" s="76">
        <f>SUMIFS(input_enduse!D:D,input_enduse!A:A,C184,input_enduse!B:B,$A$2,input_enduse!C:C,$A184)</f>
        <v>0.19656419102938699</v>
      </c>
      <c r="G184" s="76">
        <v>1</v>
      </c>
      <c r="H184" s="76">
        <v>0</v>
      </c>
      <c r="I184" s="76">
        <v>0</v>
      </c>
      <c r="J184" s="77"/>
      <c r="K184" s="19"/>
    </row>
    <row r="185" spans="1:11" s="1" customFormat="1" ht="15" x14ac:dyDescent="0.2">
      <c r="A185" s="1" t="s">
        <v>147</v>
      </c>
      <c r="C185" s="1" t="s">
        <v>210</v>
      </c>
      <c r="E185" s="39" t="s">
        <v>210</v>
      </c>
      <c r="F185" s="76">
        <f>SUMIFS(input_enduse!D:D,input_enduse!A:A,C185,input_enduse!B:B,$A$2,input_enduse!C:C,$A185)</f>
        <v>0.18422964650607099</v>
      </c>
      <c r="G185" s="76">
        <v>1</v>
      </c>
      <c r="H185" s="76">
        <v>0</v>
      </c>
      <c r="I185" s="76">
        <v>0</v>
      </c>
      <c r="J185" s="77"/>
      <c r="K185" s="19"/>
    </row>
    <row r="186" spans="1:11" s="1" customFormat="1" ht="15" x14ac:dyDescent="0.2">
      <c r="E186" s="78"/>
      <c r="F186" s="78"/>
      <c r="G186" s="78"/>
      <c r="H186" s="78"/>
      <c r="I186" s="78"/>
      <c r="J186" s="78"/>
      <c r="K186" s="8"/>
    </row>
    <row r="187" spans="1:11" s="1" customFormat="1" ht="15" x14ac:dyDescent="0.25">
      <c r="E187" s="87" t="s">
        <v>298</v>
      </c>
      <c r="F187" s="88"/>
      <c r="G187" s="88"/>
      <c r="H187" s="88"/>
      <c r="I187" s="89"/>
      <c r="J187" s="72"/>
      <c r="K187" s="18"/>
    </row>
    <row r="188" spans="1:11" s="1" customFormat="1" ht="15" x14ac:dyDescent="0.2">
      <c r="C188" s="1" t="s">
        <v>183</v>
      </c>
      <c r="E188" s="25" t="s">
        <v>183</v>
      </c>
      <c r="F188" s="25" t="s">
        <v>215</v>
      </c>
      <c r="G188" s="25" t="s">
        <v>185</v>
      </c>
      <c r="H188" s="25" t="s">
        <v>186</v>
      </c>
      <c r="I188" s="25" t="s">
        <v>187</v>
      </c>
      <c r="J188" s="75"/>
      <c r="K188" s="3"/>
    </row>
    <row r="189" spans="1:11" s="1" customFormat="1" ht="15" x14ac:dyDescent="0.2">
      <c r="A189" s="1" t="s">
        <v>138</v>
      </c>
      <c r="C189" s="1" t="s">
        <v>188</v>
      </c>
      <c r="E189" s="39" t="s">
        <v>188</v>
      </c>
      <c r="F189" s="76">
        <f>SUMIFS(input_enduse!D:D,input_enduse!A:A,C189,input_enduse!B:B,$A$2,input_enduse!C:C,$A189)</f>
        <v>0.94274938910737305</v>
      </c>
      <c r="G189" s="76">
        <f>SUMIFS(input_enduse!E:E,input_enduse!A:A,C189,input_enduse!B:B,$A$2,input_enduse!C:C,$A189)</f>
        <v>0.27252467617815401</v>
      </c>
      <c r="H189" s="76">
        <f>SUMIFS(input_enduse!F:F,input_enduse!A:A,C189,input_enduse!B:B,$A$2,input_enduse!C:C,$A189)</f>
        <v>0.71661069397149602</v>
      </c>
      <c r="I189" s="76">
        <f>SUMIFS(input_enduse!G:G,input_enduse!A:A,C189,input_enduse!B:B,$A$2,input_enduse!C:C,$A189)</f>
        <v>1.0864629850349901E-2</v>
      </c>
      <c r="J189" s="77"/>
      <c r="K189" s="19"/>
    </row>
    <row r="190" spans="1:11" s="1" customFormat="1" ht="15" x14ac:dyDescent="0.2">
      <c r="A190" s="1" t="s">
        <v>138</v>
      </c>
      <c r="C190" s="1" t="s">
        <v>189</v>
      </c>
      <c r="E190" s="39" t="s">
        <v>189</v>
      </c>
      <c r="F190" s="76">
        <f>SUMIFS(input_enduse!D:D,input_enduse!A:A,C190,input_enduse!B:B,$A$2,input_enduse!C:C,$A190)</f>
        <v>0.95187863860150002</v>
      </c>
      <c r="G190" s="76">
        <f>SUMIFS(input_enduse!E:E,input_enduse!A:A,C190,input_enduse!B:B,$A$2,input_enduse!C:C,$A190)</f>
        <v>0.99277114751697404</v>
      </c>
      <c r="H190" s="76">
        <f>SUMIFS(input_enduse!F:F,input_enduse!A:A,C190,input_enduse!B:B,$A$2,input_enduse!C:C,$A190)</f>
        <v>0</v>
      </c>
      <c r="I190" s="76">
        <f>SUMIFS(input_enduse!G:G,input_enduse!A:A,C190,input_enduse!B:B,$A$2,input_enduse!C:C,$A190)</f>
        <v>7.2288524830261E-3</v>
      </c>
      <c r="J190" s="77"/>
      <c r="K190" s="19"/>
    </row>
    <row r="191" spans="1:11" s="1" customFormat="1" ht="15" x14ac:dyDescent="0.2">
      <c r="A191" s="1" t="s">
        <v>138</v>
      </c>
      <c r="C191" s="1" t="s">
        <v>190</v>
      </c>
      <c r="E191" s="39" t="s">
        <v>190</v>
      </c>
      <c r="F191" s="76">
        <f>SUMIFS(input_enduse!D:D,input_enduse!A:A,C191,input_enduse!B:B,$A$2,input_enduse!C:C,$A191)</f>
        <v>0.95305984771996599</v>
      </c>
      <c r="G191" s="76">
        <v>1</v>
      </c>
      <c r="H191" s="76">
        <v>0</v>
      </c>
      <c r="I191" s="76">
        <v>0</v>
      </c>
      <c r="J191" s="77"/>
      <c r="K191" s="19"/>
    </row>
    <row r="192" spans="1:11" s="1" customFormat="1" ht="15" x14ac:dyDescent="0.2">
      <c r="A192" s="1" t="s">
        <v>138</v>
      </c>
      <c r="C192" s="1" t="s">
        <v>191</v>
      </c>
      <c r="E192" s="39" t="s">
        <v>191</v>
      </c>
      <c r="F192" s="76">
        <f>SUMIFS(input_enduse!D:D,input_enduse!A:A,C192,input_enduse!B:B,$A$2,input_enduse!C:C,$A192)</f>
        <v>1.9981541882590399E-2</v>
      </c>
      <c r="G192" s="76">
        <v>1</v>
      </c>
      <c r="H192" s="76">
        <v>0</v>
      </c>
      <c r="I192" s="76">
        <v>0</v>
      </c>
      <c r="J192" s="77"/>
      <c r="K192" s="19"/>
    </row>
    <row r="193" spans="1:11" s="1" customFormat="1" ht="15" x14ac:dyDescent="0.2">
      <c r="A193" s="1" t="s">
        <v>138</v>
      </c>
      <c r="C193" s="1" t="s">
        <v>192</v>
      </c>
      <c r="E193" s="39" t="s">
        <v>192</v>
      </c>
      <c r="F193" s="76">
        <f>SUMIFS(input_enduse!D:D,input_enduse!A:A,C193,input_enduse!B:B,$A$2,input_enduse!C:C,$A193)</f>
        <v>1.30605948067796E-2</v>
      </c>
      <c r="G193" s="76">
        <v>1</v>
      </c>
      <c r="H193" s="76">
        <v>0</v>
      </c>
      <c r="I193" s="76">
        <v>0</v>
      </c>
      <c r="J193" s="77"/>
      <c r="K193" s="19"/>
    </row>
    <row r="194" spans="1:11" s="1" customFormat="1" ht="15" x14ac:dyDescent="0.2">
      <c r="A194" s="1" t="s">
        <v>138</v>
      </c>
      <c r="C194" s="1" t="s">
        <v>193</v>
      </c>
      <c r="E194" s="39" t="s">
        <v>194</v>
      </c>
      <c r="F194" s="76">
        <f>SUMIFS(input_enduse!D:D,input_enduse!A:A,C194,input_enduse!B:B,$A$2,input_enduse!C:C,$A194)</f>
        <v>1</v>
      </c>
      <c r="G194" s="76">
        <f>SUMIFS(input_enduse!E:E,input_enduse!A:A,C194,input_enduse!B:B,$A$2,input_enduse!C:C,$A194)</f>
        <v>0.29122371585142998</v>
      </c>
      <c r="H194" s="76">
        <f>SUMIFS(input_enduse!F:F,input_enduse!A:A,C194,input_enduse!B:B,$A$2,input_enduse!C:C,$A194)</f>
        <v>0.664972935923413</v>
      </c>
      <c r="I194" s="76">
        <f>SUMIFS(input_enduse!G:G,input_enduse!A:A,C194,input_enduse!B:B,$A$2,input_enduse!C:C,$A194)</f>
        <v>4.3803348225157003E-2</v>
      </c>
      <c r="J194" s="77"/>
      <c r="K194" s="19"/>
    </row>
    <row r="195" spans="1:11" s="1" customFormat="1" ht="15" x14ac:dyDescent="0.2">
      <c r="A195" s="1" t="s">
        <v>138</v>
      </c>
      <c r="C195" s="1" t="s">
        <v>195</v>
      </c>
      <c r="E195" s="39" t="s">
        <v>195</v>
      </c>
      <c r="F195" s="76">
        <f>SUMIFS(input_enduse!D:D,input_enduse!A:A,C195,input_enduse!B:B,$A$2,input_enduse!C:C,$A195)</f>
        <v>1</v>
      </c>
      <c r="G195" s="76">
        <f>SUMIFS(input_enduse!E:E,input_enduse!A:A,C195,input_enduse!B:B,$A$2,input_enduse!C:C,$A195)</f>
        <v>0.14812478033703699</v>
      </c>
      <c r="H195" s="76">
        <f>SUMIFS(input_enduse!F:F,input_enduse!A:A,C195,input_enduse!B:B,$A$2,input_enduse!C:C,$A195)</f>
        <v>0.84294063707313005</v>
      </c>
      <c r="I195" s="76">
        <f>SUMIFS(input_enduse!G:G,input_enduse!A:A,C195,input_enduse!B:B,$A$2,input_enduse!C:C,$A195)</f>
        <v>8.9345825898333193E-3</v>
      </c>
      <c r="J195" s="77"/>
      <c r="K195" s="19"/>
    </row>
    <row r="196" spans="1:11" s="1" customFormat="1" ht="15" x14ac:dyDescent="0.2">
      <c r="A196" s="1" t="s">
        <v>138</v>
      </c>
      <c r="E196" s="25" t="s">
        <v>183</v>
      </c>
      <c r="F196" s="25" t="s">
        <v>196</v>
      </c>
      <c r="G196" s="25" t="s">
        <v>185</v>
      </c>
      <c r="H196" s="25" t="s">
        <v>186</v>
      </c>
      <c r="I196" s="25" t="s">
        <v>187</v>
      </c>
      <c r="J196" s="75"/>
      <c r="K196" s="3"/>
    </row>
    <row r="197" spans="1:11" s="1" customFormat="1" ht="15" x14ac:dyDescent="0.2">
      <c r="A197" s="1" t="s">
        <v>138</v>
      </c>
      <c r="C197" s="1" t="s">
        <v>197</v>
      </c>
      <c r="E197" s="39" t="s">
        <v>197</v>
      </c>
      <c r="F197" s="76">
        <v>1</v>
      </c>
      <c r="G197" s="76">
        <v>1</v>
      </c>
      <c r="H197" s="76">
        <v>0</v>
      </c>
      <c r="I197" s="76">
        <v>0</v>
      </c>
      <c r="J197" s="77"/>
      <c r="K197" s="19"/>
    </row>
    <row r="198" spans="1:11" s="1" customFormat="1" ht="15" x14ac:dyDescent="0.2">
      <c r="A198" s="1" t="s">
        <v>138</v>
      </c>
      <c r="C198" s="1" t="s">
        <v>198</v>
      </c>
      <c r="E198" s="39" t="s">
        <v>198</v>
      </c>
      <c r="F198" s="76">
        <f>SUMIFS(input_enduse!D:D,input_enduse!A:A,C198,input_enduse!B:B,$A$2,input_enduse!C:C,$A198)</f>
        <v>0.92173048164229299</v>
      </c>
      <c r="G198" s="76">
        <v>1</v>
      </c>
      <c r="H198" s="76">
        <v>0</v>
      </c>
      <c r="I198" s="76">
        <v>0</v>
      </c>
      <c r="J198" s="77"/>
      <c r="K198" s="19"/>
    </row>
    <row r="199" spans="1:11" s="1" customFormat="1" ht="15" x14ac:dyDescent="0.2">
      <c r="A199" s="1" t="s">
        <v>138</v>
      </c>
      <c r="C199" s="1" t="s">
        <v>199</v>
      </c>
      <c r="E199" s="39" t="s">
        <v>199</v>
      </c>
      <c r="F199" s="76">
        <f>SUMIFS(input_enduse!D:D,input_enduse!A:A,C199,input_enduse!B:B,$A$2,input_enduse!C:C,$A199)</f>
        <v>1</v>
      </c>
      <c r="G199" s="76">
        <v>1</v>
      </c>
      <c r="H199" s="76">
        <v>0</v>
      </c>
      <c r="I199" s="76">
        <v>0</v>
      </c>
      <c r="J199" s="77"/>
      <c r="K199" s="19"/>
    </row>
    <row r="200" spans="1:11" s="1" customFormat="1" ht="15" x14ac:dyDescent="0.2">
      <c r="A200" s="1" t="s">
        <v>138</v>
      </c>
      <c r="C200" s="1" t="s">
        <v>200</v>
      </c>
      <c r="E200" s="39" t="s">
        <v>201</v>
      </c>
      <c r="F200" s="76">
        <f>SUMIFS(input_enduse!D:D,input_enduse!A:A,C200,input_enduse!B:B,$A$2,input_enduse!C:C,$A200)</f>
        <v>1</v>
      </c>
      <c r="G200" s="76">
        <f>SUMIFS(input_enduse!E:E,input_enduse!A:A,C200,input_enduse!B:B,$A$2,input_enduse!C:C,$A200)</f>
        <v>0.99278373131325903</v>
      </c>
      <c r="H200" s="76">
        <f>SUMIFS(input_enduse!F:F,input_enduse!A:A,C200,input_enduse!B:B,$A$2,input_enduse!C:C,$A200)</f>
        <v>7.2162686867408904E-3</v>
      </c>
      <c r="I200" s="76">
        <f>SUMIFS(input_enduse!G:G,input_enduse!A:A,C200,input_enduse!B:B,$A$2,input_enduse!C:C,$A200)</f>
        <v>0</v>
      </c>
      <c r="J200" s="77"/>
      <c r="K200" s="19"/>
    </row>
    <row r="201" spans="1:11" s="1" customFormat="1" ht="15" x14ac:dyDescent="0.2">
      <c r="A201" s="1" t="s">
        <v>138</v>
      </c>
      <c r="C201" s="1" t="s">
        <v>202</v>
      </c>
      <c r="E201" s="39" t="s">
        <v>203</v>
      </c>
      <c r="F201" s="76">
        <f>SUMIFS(input_enduse!D:D,input_enduse!A:A,C201,input_enduse!B:B,$A$2,input_enduse!C:C,$A201)</f>
        <v>0.93547839844467795</v>
      </c>
      <c r="G201" s="76">
        <v>1</v>
      </c>
      <c r="H201" s="76">
        <v>0</v>
      </c>
      <c r="I201" s="76">
        <v>0</v>
      </c>
      <c r="J201" s="77"/>
      <c r="K201" s="19"/>
    </row>
    <row r="202" spans="1:11" s="1" customFormat="1" ht="15" x14ac:dyDescent="0.2">
      <c r="A202" s="1" t="s">
        <v>138</v>
      </c>
      <c r="C202" s="1" t="s">
        <v>204</v>
      </c>
      <c r="E202" s="39" t="s">
        <v>205</v>
      </c>
      <c r="F202" s="76">
        <f>SUMIFS(input_enduse!D:D,input_enduse!A:A,C202,input_enduse!B:B,$A$2,input_enduse!C:C,$A202)</f>
        <v>0.99254861959246699</v>
      </c>
      <c r="G202" s="76">
        <v>1</v>
      </c>
      <c r="H202" s="76">
        <v>0</v>
      </c>
      <c r="I202" s="76">
        <v>0</v>
      </c>
      <c r="J202" s="77"/>
      <c r="K202" s="19"/>
    </row>
    <row r="203" spans="1:11" s="1" customFormat="1" ht="15" x14ac:dyDescent="0.2">
      <c r="A203" s="1" t="s">
        <v>138</v>
      </c>
      <c r="C203" s="1" t="s">
        <v>206</v>
      </c>
      <c r="E203" s="39" t="s">
        <v>207</v>
      </c>
      <c r="F203" s="76">
        <f>SUMIFS(input_enduse!D:D,input_enduse!A:A,C203,input_enduse!B:B,$A$2,input_enduse!C:C,$A203)</f>
        <v>0.218950984189168</v>
      </c>
      <c r="G203" s="76">
        <v>1</v>
      </c>
      <c r="H203" s="76">
        <v>0</v>
      </c>
      <c r="I203" s="76">
        <v>0</v>
      </c>
      <c r="J203" s="77"/>
      <c r="K203" s="19"/>
    </row>
    <row r="204" spans="1:11" s="1" customFormat="1" ht="15" x14ac:dyDescent="0.2">
      <c r="A204" s="1" t="s">
        <v>138</v>
      </c>
      <c r="C204" s="1" t="s">
        <v>141</v>
      </c>
      <c r="E204" s="39" t="s">
        <v>208</v>
      </c>
      <c r="F204" s="76">
        <f>SUMIFS(input_enduse!D:D,input_enduse!A:A,C204,input_enduse!B:B,$A$2,input_enduse!C:C,$A204)</f>
        <v>1</v>
      </c>
      <c r="G204" s="76">
        <v>1</v>
      </c>
      <c r="H204" s="76">
        <v>0</v>
      </c>
      <c r="I204" s="76">
        <v>0</v>
      </c>
      <c r="J204" s="77"/>
      <c r="K204" s="19"/>
    </row>
    <row r="205" spans="1:11" s="1" customFormat="1" ht="15" x14ac:dyDescent="0.2">
      <c r="A205" s="1" t="s">
        <v>138</v>
      </c>
      <c r="C205" s="1" t="s">
        <v>209</v>
      </c>
      <c r="E205" s="39" t="s">
        <v>209</v>
      </c>
      <c r="F205" s="76">
        <f>SUMIFS(input_enduse!D:D,input_enduse!A:A,C205,input_enduse!B:B,$A$2,input_enduse!C:C,$A205)</f>
        <v>4.2835036833505501E-2</v>
      </c>
      <c r="G205" s="76">
        <v>1</v>
      </c>
      <c r="H205" s="76">
        <v>0</v>
      </c>
      <c r="I205" s="76">
        <v>0</v>
      </c>
      <c r="J205" s="77"/>
      <c r="K205" s="19"/>
    </row>
    <row r="206" spans="1:11" s="1" customFormat="1" ht="15" x14ac:dyDescent="0.2">
      <c r="A206" s="1" t="s">
        <v>138</v>
      </c>
      <c r="C206" s="1" t="s">
        <v>210</v>
      </c>
      <c r="E206" s="39" t="s">
        <v>210</v>
      </c>
      <c r="F206" s="76">
        <f>SUMIFS(input_enduse!D:D,input_enduse!A:A,C206,input_enduse!B:B,$A$2,input_enduse!C:C,$A206)</f>
        <v>2.3732760122159399E-2</v>
      </c>
      <c r="G206" s="76">
        <v>1</v>
      </c>
      <c r="H206" s="76">
        <v>0</v>
      </c>
      <c r="I206" s="76">
        <v>0</v>
      </c>
      <c r="J206" s="77"/>
      <c r="K206" s="19"/>
    </row>
    <row r="207" spans="1:11" s="1" customFormat="1" ht="15" x14ac:dyDescent="0.2">
      <c r="E207" s="78"/>
      <c r="F207" s="78"/>
      <c r="G207" s="78"/>
      <c r="H207" s="78"/>
      <c r="I207" s="78"/>
      <c r="J207" s="78"/>
      <c r="K207" s="8"/>
    </row>
    <row r="208" spans="1:11" s="1" customFormat="1" ht="15" x14ac:dyDescent="0.25">
      <c r="E208" s="87" t="s">
        <v>299</v>
      </c>
      <c r="F208" s="88"/>
      <c r="G208" s="88"/>
      <c r="H208" s="88"/>
      <c r="I208" s="89"/>
      <c r="J208" s="72"/>
      <c r="K208" s="18"/>
    </row>
    <row r="209" spans="1:11" s="1" customFormat="1" ht="15" x14ac:dyDescent="0.2">
      <c r="C209" s="1" t="s">
        <v>183</v>
      </c>
      <c r="E209" s="25" t="s">
        <v>183</v>
      </c>
      <c r="F209" s="25" t="s">
        <v>215</v>
      </c>
      <c r="G209" s="25" t="s">
        <v>185</v>
      </c>
      <c r="H209" s="25" t="s">
        <v>186</v>
      </c>
      <c r="I209" s="25" t="s">
        <v>187</v>
      </c>
      <c r="J209" s="75"/>
      <c r="K209" s="3"/>
    </row>
    <row r="210" spans="1:11" s="1" customFormat="1" ht="15" x14ac:dyDescent="0.2">
      <c r="A210" s="1" t="s">
        <v>140</v>
      </c>
      <c r="C210" s="1" t="s">
        <v>188</v>
      </c>
      <c r="E210" s="39" t="s">
        <v>188</v>
      </c>
      <c r="F210" s="76">
        <f>SUMIFS(input_enduse!D:D,input_enduse!A:A,C210,input_enduse!B:B,$A$2,input_enduse!C:C,$A210)</f>
        <v>0.82980571964306904</v>
      </c>
      <c r="G210" s="76">
        <f>SUMIFS(input_enduse!E:E,input_enduse!A:A,C210,input_enduse!B:B,$A$2,input_enduse!C:C,$A210)</f>
        <v>0.34660022059296203</v>
      </c>
      <c r="H210" s="76">
        <f>SUMIFS(input_enduse!F:F,input_enduse!A:A,C210,input_enduse!B:B,$A$2,input_enduse!C:C,$A210)</f>
        <v>0.65047089999399399</v>
      </c>
      <c r="I210" s="76">
        <f>SUMIFS(input_enduse!G:G,input_enduse!A:A,C210,input_enduse!B:B,$A$2,input_enduse!C:C,$A210)</f>
        <v>2.9288794130440201E-3</v>
      </c>
      <c r="J210" s="77"/>
      <c r="K210" s="19"/>
    </row>
    <row r="211" spans="1:11" s="1" customFormat="1" ht="15" x14ac:dyDescent="0.2">
      <c r="A211" s="1" t="s">
        <v>140</v>
      </c>
      <c r="C211" s="1" t="s">
        <v>189</v>
      </c>
      <c r="E211" s="39" t="s">
        <v>189</v>
      </c>
      <c r="F211" s="76">
        <f>SUMIFS(input_enduse!D:D,input_enduse!A:A,C211,input_enduse!B:B,$A$2,input_enduse!C:C,$A211)</f>
        <v>0.82890436396788103</v>
      </c>
      <c r="G211" s="76">
        <f>SUMIFS(input_enduse!E:E,input_enduse!A:A,C211,input_enduse!B:B,$A$2,input_enduse!C:C,$A211)</f>
        <v>1</v>
      </c>
      <c r="H211" s="76">
        <f>SUMIFS(input_enduse!F:F,input_enduse!A:A,C211,input_enduse!B:B,$A$2,input_enduse!C:C,$A211)</f>
        <v>0</v>
      </c>
      <c r="I211" s="76">
        <f>SUMIFS(input_enduse!G:G,input_enduse!A:A,C211,input_enduse!B:B,$A$2,input_enduse!C:C,$A211)</f>
        <v>0</v>
      </c>
      <c r="J211" s="77"/>
      <c r="K211" s="19"/>
    </row>
    <row r="212" spans="1:11" s="1" customFormat="1" ht="15" x14ac:dyDescent="0.2">
      <c r="A212" s="1" t="s">
        <v>140</v>
      </c>
      <c r="C212" s="1" t="s">
        <v>190</v>
      </c>
      <c r="E212" s="39" t="s">
        <v>190</v>
      </c>
      <c r="F212" s="76">
        <f>SUMIFS(input_enduse!D:D,input_enduse!A:A,C212,input_enduse!B:B,$A$2,input_enduse!C:C,$A212)</f>
        <v>0.83455235450887499</v>
      </c>
      <c r="G212" s="76">
        <v>1</v>
      </c>
      <c r="H212" s="76">
        <v>0</v>
      </c>
      <c r="I212" s="76">
        <v>0</v>
      </c>
      <c r="J212" s="77"/>
      <c r="K212" s="19"/>
    </row>
    <row r="213" spans="1:11" s="1" customFormat="1" ht="15" x14ac:dyDescent="0.2">
      <c r="A213" s="1" t="s">
        <v>140</v>
      </c>
      <c r="C213" s="1" t="s">
        <v>191</v>
      </c>
      <c r="E213" s="39" t="s">
        <v>191</v>
      </c>
      <c r="F213" s="76">
        <f>SUMIFS(input_enduse!D:D,input_enduse!A:A,C213,input_enduse!B:B,$A$2,input_enduse!C:C,$A213)</f>
        <v>0</v>
      </c>
      <c r="G213" s="76">
        <v>1</v>
      </c>
      <c r="H213" s="76">
        <v>0</v>
      </c>
      <c r="I213" s="76">
        <v>0</v>
      </c>
      <c r="J213" s="77"/>
      <c r="K213" s="19"/>
    </row>
    <row r="214" spans="1:11" s="1" customFormat="1" ht="15" x14ac:dyDescent="0.2">
      <c r="A214" s="1" t="s">
        <v>140</v>
      </c>
      <c r="C214" s="1" t="s">
        <v>192</v>
      </c>
      <c r="E214" s="39" t="s">
        <v>192</v>
      </c>
      <c r="F214" s="76">
        <f>SUMIFS(input_enduse!D:D,input_enduse!A:A,C214,input_enduse!B:B,$A$2,input_enduse!C:C,$A214)</f>
        <v>0</v>
      </c>
      <c r="G214" s="76">
        <v>1</v>
      </c>
      <c r="H214" s="76">
        <v>0</v>
      </c>
      <c r="I214" s="76">
        <v>0</v>
      </c>
      <c r="J214" s="77"/>
      <c r="K214" s="19"/>
    </row>
    <row r="215" spans="1:11" s="1" customFormat="1" ht="15" x14ac:dyDescent="0.2">
      <c r="A215" s="1" t="s">
        <v>140</v>
      </c>
      <c r="C215" s="1" t="s">
        <v>193</v>
      </c>
      <c r="E215" s="39" t="s">
        <v>194</v>
      </c>
      <c r="F215" s="76">
        <f>SUMIFS(input_enduse!D:D,input_enduse!A:A,C215,input_enduse!B:B,$A$2,input_enduse!C:C,$A215)</f>
        <v>1.1787130455979901E-3</v>
      </c>
      <c r="G215" s="76">
        <f>SUMIFS(input_enduse!E:E,input_enduse!A:A,C215,input_enduse!B:B,$A$2,input_enduse!C:C,$A215)</f>
        <v>0.80518444096601705</v>
      </c>
      <c r="H215" s="76">
        <f>SUMIFS(input_enduse!F:F,input_enduse!A:A,C215,input_enduse!B:B,$A$2,input_enduse!C:C,$A215)</f>
        <v>0.19481555903398301</v>
      </c>
      <c r="I215" s="76">
        <f>SUMIFS(input_enduse!G:G,input_enduse!A:A,C215,input_enduse!B:B,$A$2,input_enduse!C:C,$A215)</f>
        <v>0</v>
      </c>
      <c r="J215" s="77"/>
      <c r="K215" s="19"/>
    </row>
    <row r="216" spans="1:11" s="1" customFormat="1" ht="15" x14ac:dyDescent="0.2">
      <c r="A216" s="1" t="s">
        <v>140</v>
      </c>
      <c r="C216" s="1" t="s">
        <v>195</v>
      </c>
      <c r="E216" s="39" t="s">
        <v>195</v>
      </c>
      <c r="F216" s="76">
        <f>SUMIFS(input_enduse!D:D,input_enduse!A:A,C216,input_enduse!B:B,$A$2,input_enduse!C:C,$A216)</f>
        <v>0.885963770121308</v>
      </c>
      <c r="G216" s="76">
        <f>SUMIFS(input_enduse!E:E,input_enduse!A:A,C216,input_enduse!B:B,$A$2,input_enduse!C:C,$A216)</f>
        <v>0.50323569828535397</v>
      </c>
      <c r="H216" s="76">
        <f>SUMIFS(input_enduse!F:F,input_enduse!A:A,C216,input_enduse!B:B,$A$2,input_enduse!C:C,$A216)</f>
        <v>0.49141718200597101</v>
      </c>
      <c r="I216" s="76">
        <f>SUMIFS(input_enduse!G:G,input_enduse!A:A,C216,input_enduse!B:B,$A$2,input_enduse!C:C,$A216)</f>
        <v>5.34711970867524E-3</v>
      </c>
      <c r="J216" s="77"/>
      <c r="K216" s="19"/>
    </row>
    <row r="217" spans="1:11" s="1" customFormat="1" ht="15" x14ac:dyDescent="0.2">
      <c r="A217" s="1" t="s">
        <v>140</v>
      </c>
      <c r="E217" s="25" t="s">
        <v>183</v>
      </c>
      <c r="F217" s="25" t="s">
        <v>196</v>
      </c>
      <c r="G217" s="25" t="s">
        <v>185</v>
      </c>
      <c r="H217" s="25" t="s">
        <v>186</v>
      </c>
      <c r="I217" s="25" t="s">
        <v>187</v>
      </c>
      <c r="J217" s="75"/>
      <c r="K217" s="3"/>
    </row>
    <row r="218" spans="1:11" s="1" customFormat="1" ht="15" x14ac:dyDescent="0.2">
      <c r="A218" s="1" t="s">
        <v>140</v>
      </c>
      <c r="C218" s="1" t="s">
        <v>197</v>
      </c>
      <c r="E218" s="39" t="s">
        <v>197</v>
      </c>
      <c r="F218" s="76">
        <v>1</v>
      </c>
      <c r="G218" s="76">
        <v>1</v>
      </c>
      <c r="H218" s="76">
        <v>0</v>
      </c>
      <c r="I218" s="76">
        <v>0</v>
      </c>
      <c r="J218" s="77"/>
      <c r="K218" s="19"/>
    </row>
    <row r="219" spans="1:11" s="1" customFormat="1" ht="15" x14ac:dyDescent="0.2">
      <c r="A219" s="1" t="s">
        <v>140</v>
      </c>
      <c r="C219" s="1" t="s">
        <v>198</v>
      </c>
      <c r="E219" s="39" t="s">
        <v>198</v>
      </c>
      <c r="F219" s="76">
        <f>SUMIFS(input_enduse!D:D,input_enduse!A:A,C219,input_enduse!B:B,$A$2,input_enduse!C:C,$A219)</f>
        <v>0.81998990516477199</v>
      </c>
      <c r="G219" s="76">
        <v>1</v>
      </c>
      <c r="H219" s="76">
        <v>0</v>
      </c>
      <c r="I219" s="76">
        <v>0</v>
      </c>
      <c r="J219" s="77"/>
      <c r="K219" s="19"/>
    </row>
    <row r="220" spans="1:11" s="1" customFormat="1" ht="15" x14ac:dyDescent="0.2">
      <c r="A220" s="1" t="s">
        <v>140</v>
      </c>
      <c r="C220" s="1" t="s">
        <v>199</v>
      </c>
      <c r="E220" s="39" t="s">
        <v>199</v>
      </c>
      <c r="F220" s="76">
        <f>SUMIFS(input_enduse!D:D,input_enduse!A:A,C220,input_enduse!B:B,$A$2,input_enduse!C:C,$A220)</f>
        <v>1</v>
      </c>
      <c r="G220" s="76">
        <v>1</v>
      </c>
      <c r="H220" s="76">
        <v>0</v>
      </c>
      <c r="I220" s="76">
        <v>0</v>
      </c>
      <c r="J220" s="77"/>
      <c r="K220" s="19"/>
    </row>
    <row r="221" spans="1:11" s="1" customFormat="1" ht="15" x14ac:dyDescent="0.2">
      <c r="A221" s="1" t="s">
        <v>140</v>
      </c>
      <c r="C221" s="1" t="s">
        <v>200</v>
      </c>
      <c r="E221" s="39" t="s">
        <v>201</v>
      </c>
      <c r="F221" s="76">
        <f>SUMIFS(input_enduse!D:D,input_enduse!A:A,C221,input_enduse!B:B,$A$2,input_enduse!C:C,$A221)</f>
        <v>0.981006505140119</v>
      </c>
      <c r="G221" s="76">
        <f>SUMIFS(input_enduse!E:E,input_enduse!A:A,C221,input_enduse!B:B,$A$2,input_enduse!C:C,$A221)</f>
        <v>1</v>
      </c>
      <c r="H221" s="76">
        <f>SUMIFS(input_enduse!F:F,input_enduse!A:A,C221,input_enduse!B:B,$A$2,input_enduse!C:C,$A221)</f>
        <v>0</v>
      </c>
      <c r="I221" s="76">
        <f>SUMIFS(input_enduse!G:G,input_enduse!A:A,C221,input_enduse!B:B,$A$2,input_enduse!C:C,$A221)</f>
        <v>0</v>
      </c>
      <c r="J221" s="77"/>
      <c r="K221" s="19"/>
    </row>
    <row r="222" spans="1:11" s="1" customFormat="1" ht="15" x14ac:dyDescent="0.2">
      <c r="A222" s="1" t="s">
        <v>140</v>
      </c>
      <c r="C222" s="1" t="s">
        <v>202</v>
      </c>
      <c r="E222" s="39" t="s">
        <v>203</v>
      </c>
      <c r="F222" s="76">
        <f>SUMIFS(input_enduse!D:D,input_enduse!A:A,C222,input_enduse!B:B,$A$2,input_enduse!C:C,$A222)</f>
        <v>7.3634668320911201E-2</v>
      </c>
      <c r="G222" s="76">
        <v>1</v>
      </c>
      <c r="H222" s="76">
        <v>0</v>
      </c>
      <c r="I222" s="76">
        <v>0</v>
      </c>
      <c r="J222" s="77"/>
      <c r="K222" s="19"/>
    </row>
    <row r="223" spans="1:11" s="1" customFormat="1" ht="15" x14ac:dyDescent="0.2">
      <c r="A223" s="1" t="s">
        <v>140</v>
      </c>
      <c r="C223" s="1" t="s">
        <v>204</v>
      </c>
      <c r="E223" s="39" t="s">
        <v>205</v>
      </c>
      <c r="F223" s="76">
        <f>SUMIFS(input_enduse!D:D,input_enduse!A:A,C223,input_enduse!B:B,$A$2,input_enduse!C:C,$A223)</f>
        <v>0.908557613757771</v>
      </c>
      <c r="G223" s="76">
        <v>1</v>
      </c>
      <c r="H223" s="76">
        <v>0</v>
      </c>
      <c r="I223" s="76">
        <v>0</v>
      </c>
      <c r="J223" s="77"/>
      <c r="K223" s="19"/>
    </row>
    <row r="224" spans="1:11" s="1" customFormat="1" ht="15" x14ac:dyDescent="0.2">
      <c r="A224" s="1" t="s">
        <v>140</v>
      </c>
      <c r="C224" s="1" t="s">
        <v>206</v>
      </c>
      <c r="E224" s="39" t="s">
        <v>207</v>
      </c>
      <c r="F224" s="76">
        <f>SUMIFS(input_enduse!D:D,input_enduse!A:A,C224,input_enduse!B:B,$A$2,input_enduse!C:C,$A224)</f>
        <v>0.93144090970271898</v>
      </c>
      <c r="G224" s="76">
        <v>1</v>
      </c>
      <c r="H224" s="76">
        <v>0</v>
      </c>
      <c r="I224" s="76">
        <v>0</v>
      </c>
      <c r="J224" s="77"/>
      <c r="K224" s="19"/>
    </row>
    <row r="225" spans="1:11" s="1" customFormat="1" ht="15" x14ac:dyDescent="0.2">
      <c r="A225" s="1" t="s">
        <v>140</v>
      </c>
      <c r="C225" s="1" t="s">
        <v>141</v>
      </c>
      <c r="E225" s="39" t="s">
        <v>208</v>
      </c>
      <c r="F225" s="76">
        <f>SUMIFS(input_enduse!D:D,input_enduse!A:A,C225,input_enduse!B:B,$A$2,input_enduse!C:C,$A225)</f>
        <v>0.98861090230910897</v>
      </c>
      <c r="G225" s="76">
        <v>1</v>
      </c>
      <c r="H225" s="76">
        <v>0</v>
      </c>
      <c r="I225" s="76">
        <v>0</v>
      </c>
      <c r="J225" s="77"/>
      <c r="K225" s="19"/>
    </row>
    <row r="226" spans="1:11" s="1" customFormat="1" ht="15" x14ac:dyDescent="0.2">
      <c r="A226" s="1" t="s">
        <v>140</v>
      </c>
      <c r="C226" s="1" t="s">
        <v>209</v>
      </c>
      <c r="E226" s="39" t="s">
        <v>209</v>
      </c>
      <c r="F226" s="76">
        <f>SUMIFS(input_enduse!D:D,input_enduse!A:A,C226,input_enduse!B:B,$A$2,input_enduse!C:C,$A226)</f>
        <v>0.11210830792304</v>
      </c>
      <c r="G226" s="76">
        <v>1</v>
      </c>
      <c r="H226" s="76">
        <v>0</v>
      </c>
      <c r="I226" s="76">
        <v>0</v>
      </c>
      <c r="J226" s="77"/>
      <c r="K226" s="19"/>
    </row>
    <row r="227" spans="1:11" s="1" customFormat="1" ht="15" x14ac:dyDescent="0.2">
      <c r="A227" s="1" t="s">
        <v>140</v>
      </c>
      <c r="C227" s="1" t="s">
        <v>210</v>
      </c>
      <c r="E227" s="39" t="s">
        <v>210</v>
      </c>
      <c r="F227" s="76">
        <f>SUMIFS(input_enduse!D:D,input_enduse!A:A,C227,input_enduse!B:B,$A$2,input_enduse!C:C,$A227)</f>
        <v>0.244374053218196</v>
      </c>
      <c r="G227" s="76">
        <v>1</v>
      </c>
      <c r="H227" s="76">
        <v>0</v>
      </c>
      <c r="I227" s="76">
        <v>0</v>
      </c>
      <c r="J227" s="77"/>
      <c r="K227" s="19"/>
    </row>
    <row r="228" spans="1:11" s="1" customFormat="1" ht="15" x14ac:dyDescent="0.2">
      <c r="E228" s="78"/>
      <c r="F228" s="78"/>
      <c r="G228" s="78"/>
      <c r="H228" s="78"/>
      <c r="I228" s="78"/>
      <c r="J228" s="78"/>
      <c r="K228" s="8"/>
    </row>
    <row r="229" spans="1:11" s="1" customFormat="1" ht="15" x14ac:dyDescent="0.25">
      <c r="E229" s="87" t="s">
        <v>300</v>
      </c>
      <c r="F229" s="88"/>
      <c r="G229" s="88"/>
      <c r="H229" s="88"/>
      <c r="I229" s="89"/>
      <c r="J229" s="72"/>
      <c r="K229" s="18"/>
    </row>
    <row r="230" spans="1:11" s="1" customFormat="1" ht="15" x14ac:dyDescent="0.2">
      <c r="C230" s="1" t="s">
        <v>183</v>
      </c>
      <c r="E230" s="25" t="s">
        <v>183</v>
      </c>
      <c r="F230" s="25" t="s">
        <v>215</v>
      </c>
      <c r="G230" s="25" t="s">
        <v>185</v>
      </c>
      <c r="H230" s="25" t="s">
        <v>186</v>
      </c>
      <c r="I230" s="25" t="s">
        <v>187</v>
      </c>
      <c r="J230" s="75"/>
      <c r="K230" s="3"/>
    </row>
    <row r="231" spans="1:11" s="1" customFormat="1" ht="15" x14ac:dyDescent="0.2">
      <c r="A231" s="1" t="s">
        <v>145</v>
      </c>
      <c r="C231" s="1" t="s">
        <v>188</v>
      </c>
      <c r="E231" s="39" t="s">
        <v>188</v>
      </c>
      <c r="F231" s="76">
        <f>SUMIFS(input_enduse!D:D,input_enduse!A:A,C231,input_enduse!B:B,$A$2,input_enduse!C:C,$A231)</f>
        <v>0.99006850868771501</v>
      </c>
      <c r="G231" s="76">
        <f>SUMIFS(input_enduse!E:E,input_enduse!A:A,C231,input_enduse!B:B,$A$2,input_enduse!C:C,$A231)</f>
        <v>0.29406763422943699</v>
      </c>
      <c r="H231" s="76">
        <f>SUMIFS(input_enduse!F:F,input_enduse!A:A,C231,input_enduse!B:B,$A$2,input_enduse!C:C,$A231)</f>
        <v>0.70593236577056295</v>
      </c>
      <c r="I231" s="76">
        <f>SUMIFS(input_enduse!G:G,input_enduse!A:A,C231,input_enduse!B:B,$A$2,input_enduse!C:C,$A231)</f>
        <v>0</v>
      </c>
      <c r="J231" s="77"/>
      <c r="K231" s="19"/>
    </row>
    <row r="232" spans="1:11" s="1" customFormat="1" ht="15" x14ac:dyDescent="0.2">
      <c r="A232" s="1" t="s">
        <v>145</v>
      </c>
      <c r="C232" s="1" t="s">
        <v>189</v>
      </c>
      <c r="E232" s="39" t="s">
        <v>189</v>
      </c>
      <c r="F232" s="76">
        <f>SUMIFS(input_enduse!D:D,input_enduse!A:A,C232,input_enduse!B:B,$A$2,input_enduse!C:C,$A232)</f>
        <v>0.98341942414859496</v>
      </c>
      <c r="G232" s="76">
        <f>SUMIFS(input_enduse!E:E,input_enduse!A:A,C232,input_enduse!B:B,$A$2,input_enduse!C:C,$A232)</f>
        <v>1</v>
      </c>
      <c r="H232" s="76">
        <f>SUMIFS(input_enduse!F:F,input_enduse!A:A,C232,input_enduse!B:B,$A$2,input_enduse!C:C,$A232)</f>
        <v>0</v>
      </c>
      <c r="I232" s="76">
        <f>SUMIFS(input_enduse!G:G,input_enduse!A:A,C232,input_enduse!B:B,$A$2,input_enduse!C:C,$A232)</f>
        <v>0</v>
      </c>
      <c r="J232" s="77"/>
      <c r="K232" s="19"/>
    </row>
    <row r="233" spans="1:11" s="1" customFormat="1" ht="15" x14ac:dyDescent="0.2">
      <c r="A233" s="1" t="s">
        <v>145</v>
      </c>
      <c r="C233" s="1" t="s">
        <v>190</v>
      </c>
      <c r="E233" s="39" t="s">
        <v>190</v>
      </c>
      <c r="F233" s="76">
        <f>SUMIFS(input_enduse!D:D,input_enduse!A:A,C233,input_enduse!B:B,$A$2,input_enduse!C:C,$A233)</f>
        <v>0.99014286698324006</v>
      </c>
      <c r="G233" s="76">
        <v>1</v>
      </c>
      <c r="H233" s="76">
        <v>0</v>
      </c>
      <c r="I233" s="76">
        <v>0</v>
      </c>
      <c r="J233" s="77"/>
      <c r="K233" s="19"/>
    </row>
    <row r="234" spans="1:11" s="1" customFormat="1" ht="15" x14ac:dyDescent="0.2">
      <c r="A234" s="1" t="s">
        <v>145</v>
      </c>
      <c r="C234" s="1" t="s">
        <v>191</v>
      </c>
      <c r="E234" s="39" t="s">
        <v>191</v>
      </c>
      <c r="F234" s="76">
        <f>SUMIFS(input_enduse!D:D,input_enduse!A:A,C234,input_enduse!B:B,$A$2,input_enduse!C:C,$A234)</f>
        <v>0</v>
      </c>
      <c r="G234" s="76">
        <v>1</v>
      </c>
      <c r="H234" s="76">
        <v>0</v>
      </c>
      <c r="I234" s="76">
        <v>0</v>
      </c>
      <c r="J234" s="77"/>
      <c r="K234" s="19"/>
    </row>
    <row r="235" spans="1:11" s="1" customFormat="1" ht="15" x14ac:dyDescent="0.2">
      <c r="A235" s="1" t="s">
        <v>145</v>
      </c>
      <c r="C235" s="1" t="s">
        <v>192</v>
      </c>
      <c r="E235" s="39" t="s">
        <v>192</v>
      </c>
      <c r="F235" s="76">
        <f>SUMIFS(input_enduse!D:D,input_enduse!A:A,C235,input_enduse!B:B,$A$2,input_enduse!C:C,$A235)</f>
        <v>0</v>
      </c>
      <c r="G235" s="76">
        <v>1</v>
      </c>
      <c r="H235" s="76">
        <v>0</v>
      </c>
      <c r="I235" s="76">
        <v>0</v>
      </c>
      <c r="J235" s="77"/>
      <c r="K235" s="19"/>
    </row>
    <row r="236" spans="1:11" s="1" customFormat="1" ht="15" x14ac:dyDescent="0.2">
      <c r="A236" s="1" t="s">
        <v>145</v>
      </c>
      <c r="C236" s="1" t="s">
        <v>193</v>
      </c>
      <c r="E236" s="39" t="s">
        <v>194</v>
      </c>
      <c r="F236" s="76">
        <f>SUMIFS(input_enduse!D:D,input_enduse!A:A,C236,input_enduse!B:B,$A$2,input_enduse!C:C,$A236)</f>
        <v>5.4494233700059402E-2</v>
      </c>
      <c r="G236" s="76">
        <f>SUMIFS(input_enduse!E:E,input_enduse!A:A,C236,input_enduse!B:B,$A$2,input_enduse!C:C,$A236)</f>
        <v>0.474588966821335</v>
      </c>
      <c r="H236" s="76">
        <f>SUMIFS(input_enduse!F:F,input_enduse!A:A,C236,input_enduse!B:B,$A$2,input_enduse!C:C,$A236)</f>
        <v>0.525411033178665</v>
      </c>
      <c r="I236" s="76">
        <f>SUMIFS(input_enduse!G:G,input_enduse!A:A,C236,input_enduse!B:B,$A$2,input_enduse!C:C,$A236)</f>
        <v>0</v>
      </c>
      <c r="J236" s="77"/>
      <c r="K236" s="19"/>
    </row>
    <row r="237" spans="1:11" s="1" customFormat="1" ht="15" x14ac:dyDescent="0.2">
      <c r="A237" s="1" t="s">
        <v>145</v>
      </c>
      <c r="C237" s="1" t="s">
        <v>195</v>
      </c>
      <c r="E237" s="39" t="s">
        <v>195</v>
      </c>
      <c r="F237" s="76">
        <f>SUMIFS(input_enduse!D:D,input_enduse!A:A,C237,input_enduse!B:B,$A$2,input_enduse!C:C,$A237)</f>
        <v>1</v>
      </c>
      <c r="G237" s="76">
        <f>SUMIFS(input_enduse!E:E,input_enduse!A:A,C237,input_enduse!B:B,$A$2,input_enduse!C:C,$A237)</f>
        <v>0.20518103917486999</v>
      </c>
      <c r="H237" s="76">
        <f>SUMIFS(input_enduse!F:F,input_enduse!A:A,C237,input_enduse!B:B,$A$2,input_enduse!C:C,$A237)</f>
        <v>0.79481896082513004</v>
      </c>
      <c r="I237" s="76">
        <f>SUMIFS(input_enduse!G:G,input_enduse!A:A,C237,input_enduse!B:B,$A$2,input_enduse!C:C,$A237)</f>
        <v>0</v>
      </c>
      <c r="J237" s="77"/>
      <c r="K237" s="19"/>
    </row>
    <row r="238" spans="1:11" s="1" customFormat="1" ht="15" x14ac:dyDescent="0.2">
      <c r="A238" s="1" t="s">
        <v>145</v>
      </c>
      <c r="E238" s="25" t="s">
        <v>183</v>
      </c>
      <c r="F238" s="25" t="s">
        <v>196</v>
      </c>
      <c r="G238" s="25" t="s">
        <v>185</v>
      </c>
      <c r="H238" s="25" t="s">
        <v>186</v>
      </c>
      <c r="I238" s="25" t="s">
        <v>187</v>
      </c>
      <c r="J238" s="75"/>
      <c r="K238" s="3"/>
    </row>
    <row r="239" spans="1:11" s="1" customFormat="1" ht="15" x14ac:dyDescent="0.2">
      <c r="A239" s="1" t="s">
        <v>145</v>
      </c>
      <c r="C239" s="1" t="s">
        <v>197</v>
      </c>
      <c r="E239" s="39" t="s">
        <v>197</v>
      </c>
      <c r="F239" s="76">
        <v>1</v>
      </c>
      <c r="G239" s="76">
        <v>1</v>
      </c>
      <c r="H239" s="76">
        <v>0</v>
      </c>
      <c r="I239" s="76">
        <v>0</v>
      </c>
      <c r="J239" s="77"/>
      <c r="K239" s="19"/>
    </row>
    <row r="240" spans="1:11" s="1" customFormat="1" ht="15" x14ac:dyDescent="0.2">
      <c r="A240" s="1" t="s">
        <v>145</v>
      </c>
      <c r="C240" s="1" t="s">
        <v>198</v>
      </c>
      <c r="E240" s="39" t="s">
        <v>198</v>
      </c>
      <c r="F240" s="76">
        <f>SUMIFS(input_enduse!D:D,input_enduse!A:A,C240,input_enduse!B:B,$A$2,input_enduse!C:C,$A240)</f>
        <v>0.99285512478171201</v>
      </c>
      <c r="G240" s="76">
        <v>1</v>
      </c>
      <c r="H240" s="76">
        <v>0</v>
      </c>
      <c r="I240" s="76">
        <v>0</v>
      </c>
      <c r="J240" s="77"/>
      <c r="K240" s="19"/>
    </row>
    <row r="241" spans="1:11" s="1" customFormat="1" ht="15" x14ac:dyDescent="0.2">
      <c r="A241" s="1" t="s">
        <v>145</v>
      </c>
      <c r="C241" s="1" t="s">
        <v>199</v>
      </c>
      <c r="E241" s="39" t="s">
        <v>199</v>
      </c>
      <c r="F241" s="76">
        <f>SUMIFS(input_enduse!D:D,input_enduse!A:A,C241,input_enduse!B:B,$A$2,input_enduse!C:C,$A241)</f>
        <v>1</v>
      </c>
      <c r="G241" s="76">
        <v>1</v>
      </c>
      <c r="H241" s="76">
        <v>0</v>
      </c>
      <c r="I241" s="76">
        <v>0</v>
      </c>
      <c r="J241" s="77"/>
      <c r="K241" s="19"/>
    </row>
    <row r="242" spans="1:11" s="1" customFormat="1" ht="15" x14ac:dyDescent="0.2">
      <c r="A242" s="1" t="s">
        <v>145</v>
      </c>
      <c r="C242" s="1" t="s">
        <v>200</v>
      </c>
      <c r="E242" s="39" t="s">
        <v>201</v>
      </c>
      <c r="F242" s="76">
        <f>SUMIFS(input_enduse!D:D,input_enduse!A:A,C242,input_enduse!B:B,$A$2,input_enduse!C:C,$A242)</f>
        <v>1</v>
      </c>
      <c r="G242" s="76">
        <f>SUMIFS(input_enduse!E:E,input_enduse!A:A,C242,input_enduse!B:B,$A$2,input_enduse!C:C,$A242)</f>
        <v>0.99480292461403197</v>
      </c>
      <c r="H242" s="76">
        <f>SUMIFS(input_enduse!F:F,input_enduse!A:A,C242,input_enduse!B:B,$A$2,input_enduse!C:C,$A242)</f>
        <v>5.1970753859682901E-3</v>
      </c>
      <c r="I242" s="76">
        <f>SUMIFS(input_enduse!G:G,input_enduse!A:A,C242,input_enduse!B:B,$A$2,input_enduse!C:C,$A242)</f>
        <v>0</v>
      </c>
      <c r="J242" s="77"/>
      <c r="K242" s="19"/>
    </row>
    <row r="243" spans="1:11" s="1" customFormat="1" ht="15" x14ac:dyDescent="0.2">
      <c r="A243" s="1" t="s">
        <v>145</v>
      </c>
      <c r="C243" s="1" t="s">
        <v>202</v>
      </c>
      <c r="E243" s="39" t="s">
        <v>203</v>
      </c>
      <c r="F243" s="76">
        <f>SUMIFS(input_enduse!D:D,input_enduse!A:A,C243,input_enduse!B:B,$A$2,input_enduse!C:C,$A243)</f>
        <v>0.55270092492234602</v>
      </c>
      <c r="G243" s="76">
        <v>1</v>
      </c>
      <c r="H243" s="76">
        <v>0</v>
      </c>
      <c r="I243" s="76">
        <v>0</v>
      </c>
      <c r="J243" s="77"/>
      <c r="K243" s="19"/>
    </row>
    <row r="244" spans="1:11" s="1" customFormat="1" ht="15" x14ac:dyDescent="0.2">
      <c r="A244" s="1" t="s">
        <v>145</v>
      </c>
      <c r="C244" s="1" t="s">
        <v>204</v>
      </c>
      <c r="E244" s="39" t="s">
        <v>205</v>
      </c>
      <c r="F244" s="76">
        <f>SUMIFS(input_enduse!D:D,input_enduse!A:A,C244,input_enduse!B:B,$A$2,input_enduse!C:C,$A244)</f>
        <v>1</v>
      </c>
      <c r="G244" s="76">
        <v>1</v>
      </c>
      <c r="H244" s="76">
        <v>0</v>
      </c>
      <c r="I244" s="76">
        <v>0</v>
      </c>
      <c r="J244" s="77"/>
      <c r="K244" s="19"/>
    </row>
    <row r="245" spans="1:11" s="1" customFormat="1" ht="15" x14ac:dyDescent="0.2">
      <c r="A245" s="1" t="s">
        <v>145</v>
      </c>
      <c r="C245" s="1" t="s">
        <v>206</v>
      </c>
      <c r="E245" s="39" t="s">
        <v>207</v>
      </c>
      <c r="F245" s="76">
        <f>SUMIFS(input_enduse!D:D,input_enduse!A:A,C245,input_enduse!B:B,$A$2,input_enduse!C:C,$A245)</f>
        <v>1</v>
      </c>
      <c r="G245" s="76">
        <v>1</v>
      </c>
      <c r="H245" s="76">
        <v>0</v>
      </c>
      <c r="I245" s="76">
        <v>0</v>
      </c>
      <c r="J245" s="77"/>
      <c r="K245" s="19"/>
    </row>
    <row r="246" spans="1:11" s="1" customFormat="1" ht="15" x14ac:dyDescent="0.2">
      <c r="A246" s="1" t="s">
        <v>145</v>
      </c>
      <c r="C246" s="1" t="s">
        <v>141</v>
      </c>
      <c r="E246" s="39" t="s">
        <v>208</v>
      </c>
      <c r="F246" s="76">
        <f>SUMIFS(input_enduse!D:D,input_enduse!A:A,C246,input_enduse!B:B,$A$2,input_enduse!C:C,$A246)</f>
        <v>1</v>
      </c>
      <c r="G246" s="76">
        <v>1</v>
      </c>
      <c r="H246" s="76">
        <v>0</v>
      </c>
      <c r="I246" s="76">
        <v>0</v>
      </c>
      <c r="J246" s="77"/>
      <c r="K246" s="19"/>
    </row>
    <row r="247" spans="1:11" s="1" customFormat="1" ht="15" x14ac:dyDescent="0.2">
      <c r="A247" s="1" t="s">
        <v>145</v>
      </c>
      <c r="C247" s="1" t="s">
        <v>209</v>
      </c>
      <c r="E247" s="39" t="s">
        <v>209</v>
      </c>
      <c r="F247" s="76">
        <f>SUMIFS(input_enduse!D:D,input_enduse!A:A,C247,input_enduse!B:B,$A$2,input_enduse!C:C,$A247)</f>
        <v>0.110535951833686</v>
      </c>
      <c r="G247" s="76">
        <v>1</v>
      </c>
      <c r="H247" s="76">
        <v>0</v>
      </c>
      <c r="I247" s="76">
        <v>0</v>
      </c>
      <c r="J247" s="77"/>
      <c r="K247" s="19"/>
    </row>
    <row r="248" spans="1:11" s="1" customFormat="1" ht="15" x14ac:dyDescent="0.2">
      <c r="A248" s="1" t="s">
        <v>145</v>
      </c>
      <c r="C248" s="1" t="s">
        <v>210</v>
      </c>
      <c r="E248" s="39" t="s">
        <v>210</v>
      </c>
      <c r="F248" s="76">
        <f>SUMIFS(input_enduse!D:D,input_enduse!A:A,C248,input_enduse!B:B,$A$2,input_enduse!C:C,$A248)</f>
        <v>6.1595896863259197E-2</v>
      </c>
      <c r="G248" s="76">
        <v>1</v>
      </c>
      <c r="H248" s="76">
        <v>0</v>
      </c>
      <c r="I248" s="76">
        <v>0</v>
      </c>
      <c r="J248" s="77"/>
      <c r="K248" s="19"/>
    </row>
    <row r="249" spans="1:11" s="1" customFormat="1" ht="15" x14ac:dyDescent="0.2">
      <c r="E249" s="78"/>
      <c r="F249" s="78"/>
      <c r="G249" s="78"/>
      <c r="H249" s="78"/>
      <c r="I249" s="78"/>
      <c r="J249" s="78"/>
      <c r="K249" s="8"/>
    </row>
    <row r="250" spans="1:11" s="1" customFormat="1" ht="15" x14ac:dyDescent="0.25">
      <c r="E250" s="87" t="s">
        <v>301</v>
      </c>
      <c r="F250" s="88"/>
      <c r="G250" s="88"/>
      <c r="H250" s="88"/>
      <c r="I250" s="89"/>
      <c r="J250" s="72"/>
      <c r="K250" s="18"/>
    </row>
    <row r="251" spans="1:11" s="1" customFormat="1" ht="15" x14ac:dyDescent="0.2">
      <c r="C251" s="1" t="s">
        <v>183</v>
      </c>
      <c r="E251" s="25" t="s">
        <v>183</v>
      </c>
      <c r="F251" s="25" t="s">
        <v>215</v>
      </c>
      <c r="G251" s="25" t="s">
        <v>185</v>
      </c>
      <c r="H251" s="25" t="s">
        <v>186</v>
      </c>
      <c r="I251" s="25" t="s">
        <v>187</v>
      </c>
      <c r="J251" s="75"/>
      <c r="K251" s="3"/>
    </row>
    <row r="252" spans="1:11" s="1" customFormat="1" ht="15" x14ac:dyDescent="0.2">
      <c r="A252" s="1" t="s">
        <v>148</v>
      </c>
      <c r="C252" s="1" t="s">
        <v>188</v>
      </c>
      <c r="E252" s="39" t="s">
        <v>188</v>
      </c>
      <c r="F252" s="76">
        <f>SUMIFS(input_enduse!D:D,input_enduse!A:A,C252,input_enduse!B:B,$A$2,input_enduse!C:C,$A252)</f>
        <v>0.13183542410226801</v>
      </c>
      <c r="G252" s="76">
        <f>SUMIFS(input_enduse!E:E,input_enduse!A:A,C252,input_enduse!B:B,$A$2,input_enduse!C:C,$A252)</f>
        <v>0.71558179235809705</v>
      </c>
      <c r="H252" s="76">
        <f>SUMIFS(input_enduse!F:F,input_enduse!A:A,C252,input_enduse!B:B,$A$2,input_enduse!C:C,$A252)</f>
        <v>0.28441820764190301</v>
      </c>
      <c r="I252" s="76">
        <f>SUMIFS(input_enduse!G:G,input_enduse!A:A,C252,input_enduse!B:B,$A$2,input_enduse!C:C,$A252)</f>
        <v>0</v>
      </c>
      <c r="J252" s="77"/>
      <c r="K252" s="19"/>
    </row>
    <row r="253" spans="1:11" s="1" customFormat="1" ht="15" x14ac:dyDescent="0.2">
      <c r="A253" s="1" t="s">
        <v>148</v>
      </c>
      <c r="C253" s="1" t="s">
        <v>189</v>
      </c>
      <c r="E253" s="39" t="s">
        <v>189</v>
      </c>
      <c r="F253" s="76">
        <f>SUMIFS(input_enduse!D:D,input_enduse!A:A,C253,input_enduse!B:B,$A$2,input_enduse!C:C,$A253)</f>
        <v>0.15196852730841401</v>
      </c>
      <c r="G253" s="76">
        <f>SUMIFS(input_enduse!E:E,input_enduse!A:A,C253,input_enduse!B:B,$A$2,input_enduse!C:C,$A253)</f>
        <v>1</v>
      </c>
      <c r="H253" s="76">
        <f>SUMIFS(input_enduse!F:F,input_enduse!A:A,C253,input_enduse!B:B,$A$2,input_enduse!C:C,$A253)</f>
        <v>0</v>
      </c>
      <c r="I253" s="76">
        <f>SUMIFS(input_enduse!G:G,input_enduse!A:A,C253,input_enduse!B:B,$A$2,input_enduse!C:C,$A253)</f>
        <v>0</v>
      </c>
      <c r="J253" s="77"/>
      <c r="K253" s="19"/>
    </row>
    <row r="254" spans="1:11" s="1" customFormat="1" ht="15" x14ac:dyDescent="0.2">
      <c r="A254" s="1" t="s">
        <v>148</v>
      </c>
      <c r="C254" s="1" t="s">
        <v>190</v>
      </c>
      <c r="E254" s="39" t="s">
        <v>190</v>
      </c>
      <c r="F254" s="76">
        <f>SUMIFS(input_enduse!D:D,input_enduse!A:A,C254,input_enduse!B:B,$A$2,input_enduse!C:C,$A254)</f>
        <v>0.34522359293493998</v>
      </c>
      <c r="G254" s="76">
        <v>1</v>
      </c>
      <c r="H254" s="76">
        <v>0</v>
      </c>
      <c r="I254" s="76">
        <v>0</v>
      </c>
      <c r="J254" s="77"/>
      <c r="K254" s="19"/>
    </row>
    <row r="255" spans="1:11" s="1" customFormat="1" ht="15" x14ac:dyDescent="0.2">
      <c r="A255" s="1" t="s">
        <v>148</v>
      </c>
      <c r="C255" s="1" t="s">
        <v>191</v>
      </c>
      <c r="E255" s="39" t="s">
        <v>191</v>
      </c>
      <c r="F255" s="76">
        <f>SUMIFS(input_enduse!D:D,input_enduse!A:A,C255,input_enduse!B:B,$A$2,input_enduse!C:C,$A255)</f>
        <v>0.32735962869134499</v>
      </c>
      <c r="G255" s="76">
        <v>1</v>
      </c>
      <c r="H255" s="76">
        <v>0</v>
      </c>
      <c r="I255" s="76">
        <v>0</v>
      </c>
      <c r="J255" s="77"/>
      <c r="K255" s="19"/>
    </row>
    <row r="256" spans="1:11" s="1" customFormat="1" ht="15" x14ac:dyDescent="0.2">
      <c r="A256" s="1" t="s">
        <v>148</v>
      </c>
      <c r="C256" s="1" t="s">
        <v>192</v>
      </c>
      <c r="E256" s="39" t="s">
        <v>192</v>
      </c>
      <c r="F256" s="76">
        <f>SUMIFS(input_enduse!D:D,input_enduse!A:A,C256,input_enduse!B:B,$A$2,input_enduse!C:C,$A256)</f>
        <v>0.27070338022336399</v>
      </c>
      <c r="G256" s="76">
        <v>1</v>
      </c>
      <c r="H256" s="76">
        <v>0</v>
      </c>
      <c r="I256" s="76">
        <v>0</v>
      </c>
      <c r="J256" s="77"/>
      <c r="K256" s="19"/>
    </row>
    <row r="257" spans="1:11" s="1" customFormat="1" ht="15" x14ac:dyDescent="0.2">
      <c r="A257" s="1" t="s">
        <v>148</v>
      </c>
      <c r="C257" s="1" t="s">
        <v>193</v>
      </c>
      <c r="E257" s="39" t="s">
        <v>194</v>
      </c>
      <c r="F257" s="76">
        <f>SUMIFS(input_enduse!D:D,input_enduse!A:A,C257,input_enduse!B:B,$A$2,input_enduse!C:C,$A257)</f>
        <v>1.27149794245117E-3</v>
      </c>
      <c r="G257" s="76">
        <f>SUMIFS(input_enduse!E:E,input_enduse!A:A,C257,input_enduse!B:B,$A$2,input_enduse!C:C,$A257)</f>
        <v>0.332117013025722</v>
      </c>
      <c r="H257" s="76">
        <f>SUMIFS(input_enduse!F:F,input_enduse!A:A,C257,input_enduse!B:B,$A$2,input_enduse!C:C,$A257)</f>
        <v>0.66788298697427795</v>
      </c>
      <c r="I257" s="76">
        <f>SUMIFS(input_enduse!G:G,input_enduse!A:A,C257,input_enduse!B:B,$A$2,input_enduse!C:C,$A257)</f>
        <v>0</v>
      </c>
      <c r="J257" s="77"/>
      <c r="K257" s="19"/>
    </row>
    <row r="258" spans="1:11" s="1" customFormat="1" ht="15" x14ac:dyDescent="0.2">
      <c r="A258" s="1" t="s">
        <v>148</v>
      </c>
      <c r="C258" s="1" t="s">
        <v>195</v>
      </c>
      <c r="E258" s="39" t="s">
        <v>195</v>
      </c>
      <c r="F258" s="76">
        <f>SUMIFS(input_enduse!D:D,input_enduse!A:A,C258,input_enduse!B:B,$A$2,input_enduse!C:C,$A258)</f>
        <v>1</v>
      </c>
      <c r="G258" s="76">
        <f>SUMIFS(input_enduse!E:E,input_enduse!A:A,C258,input_enduse!B:B,$A$2,input_enduse!C:C,$A258)</f>
        <v>0.59436334301910299</v>
      </c>
      <c r="H258" s="76">
        <f>SUMIFS(input_enduse!F:F,input_enduse!A:A,C258,input_enduse!B:B,$A$2,input_enduse!C:C,$A258)</f>
        <v>0.40563665698089701</v>
      </c>
      <c r="I258" s="76">
        <f>SUMIFS(input_enduse!G:G,input_enduse!A:A,C258,input_enduse!B:B,$A$2,input_enduse!C:C,$A258)</f>
        <v>0</v>
      </c>
      <c r="J258" s="77"/>
      <c r="K258" s="19"/>
    </row>
    <row r="259" spans="1:11" s="1" customFormat="1" ht="15" x14ac:dyDescent="0.2">
      <c r="A259" s="1" t="s">
        <v>148</v>
      </c>
      <c r="E259" s="25" t="s">
        <v>183</v>
      </c>
      <c r="F259" s="25" t="s">
        <v>196</v>
      </c>
      <c r="G259" s="25" t="s">
        <v>185</v>
      </c>
      <c r="H259" s="25" t="s">
        <v>186</v>
      </c>
      <c r="I259" s="25" t="s">
        <v>187</v>
      </c>
      <c r="J259" s="75"/>
      <c r="K259" s="3"/>
    </row>
    <row r="260" spans="1:11" s="1" customFormat="1" ht="15" x14ac:dyDescent="0.2">
      <c r="A260" s="1" t="s">
        <v>148</v>
      </c>
      <c r="C260" s="1" t="s">
        <v>197</v>
      </c>
      <c r="E260" s="39" t="s">
        <v>197</v>
      </c>
      <c r="F260" s="76">
        <v>1</v>
      </c>
      <c r="G260" s="76">
        <v>1</v>
      </c>
      <c r="H260" s="76">
        <v>0</v>
      </c>
      <c r="I260" s="76">
        <v>0</v>
      </c>
      <c r="J260" s="77"/>
      <c r="K260" s="19"/>
    </row>
    <row r="261" spans="1:11" s="1" customFormat="1" ht="15" x14ac:dyDescent="0.2">
      <c r="A261" s="1" t="s">
        <v>148</v>
      </c>
      <c r="C261" s="1" t="s">
        <v>198</v>
      </c>
      <c r="E261" s="39" t="s">
        <v>198</v>
      </c>
      <c r="F261" s="76">
        <f>SUMIFS(input_enduse!D:D,input_enduse!A:A,C261,input_enduse!B:B,$A$2,input_enduse!C:C,$A261)</f>
        <v>1</v>
      </c>
      <c r="G261" s="76">
        <v>1</v>
      </c>
      <c r="H261" s="76">
        <v>0</v>
      </c>
      <c r="I261" s="76">
        <v>0</v>
      </c>
      <c r="J261" s="77"/>
      <c r="K261" s="19"/>
    </row>
    <row r="262" spans="1:11" s="1" customFormat="1" ht="15" x14ac:dyDescent="0.2">
      <c r="A262" s="1" t="s">
        <v>148</v>
      </c>
      <c r="C262" s="1" t="s">
        <v>199</v>
      </c>
      <c r="E262" s="39" t="s">
        <v>199</v>
      </c>
      <c r="F262" s="76">
        <f>SUMIFS(input_enduse!D:D,input_enduse!A:A,C262,input_enduse!B:B,$A$2,input_enduse!C:C,$A262)</f>
        <v>1</v>
      </c>
      <c r="G262" s="76">
        <v>1</v>
      </c>
      <c r="H262" s="76">
        <v>0</v>
      </c>
      <c r="I262" s="76">
        <v>0</v>
      </c>
      <c r="J262" s="77"/>
      <c r="K262" s="19"/>
    </row>
    <row r="263" spans="1:11" s="1" customFormat="1" ht="15" x14ac:dyDescent="0.2">
      <c r="A263" s="1" t="s">
        <v>148</v>
      </c>
      <c r="C263" s="1" t="s">
        <v>200</v>
      </c>
      <c r="E263" s="39" t="s">
        <v>201</v>
      </c>
      <c r="F263" s="76">
        <f>SUMIFS(input_enduse!D:D,input_enduse!A:A,C263,input_enduse!B:B,$A$2,input_enduse!C:C,$A263)</f>
        <v>1</v>
      </c>
      <c r="G263" s="76">
        <f>SUMIFS(input_enduse!E:E,input_enduse!A:A,C263,input_enduse!B:B,$A$2,input_enduse!C:C,$A263)</f>
        <v>1</v>
      </c>
      <c r="H263" s="76">
        <f>SUMIFS(input_enduse!F:F,input_enduse!A:A,C263,input_enduse!B:B,$A$2,input_enduse!C:C,$A263)</f>
        <v>0</v>
      </c>
      <c r="I263" s="76">
        <f>SUMIFS(input_enduse!G:G,input_enduse!A:A,C263,input_enduse!B:B,$A$2,input_enduse!C:C,$A263)</f>
        <v>0</v>
      </c>
      <c r="J263" s="77"/>
      <c r="K263" s="19"/>
    </row>
    <row r="264" spans="1:11" s="1" customFormat="1" ht="15" x14ac:dyDescent="0.2">
      <c r="A264" s="1" t="s">
        <v>148</v>
      </c>
      <c r="C264" s="1" t="s">
        <v>202</v>
      </c>
      <c r="E264" s="39" t="s">
        <v>203</v>
      </c>
      <c r="F264" s="76">
        <f>SUMIFS(input_enduse!D:D,input_enduse!A:A,C264,input_enduse!B:B,$A$2,input_enduse!C:C,$A264)</f>
        <v>0.127541754191238</v>
      </c>
      <c r="G264" s="76">
        <v>1</v>
      </c>
      <c r="H264" s="76">
        <v>0</v>
      </c>
      <c r="I264" s="76">
        <v>0</v>
      </c>
      <c r="J264" s="77"/>
      <c r="K264" s="19"/>
    </row>
    <row r="265" spans="1:11" s="1" customFormat="1" ht="15" x14ac:dyDescent="0.2">
      <c r="A265" s="1" t="s">
        <v>148</v>
      </c>
      <c r="C265" s="1" t="s">
        <v>204</v>
      </c>
      <c r="E265" s="39" t="s">
        <v>205</v>
      </c>
      <c r="F265" s="76">
        <f>SUMIFS(input_enduse!D:D,input_enduse!A:A,C265,input_enduse!B:B,$A$2,input_enduse!C:C,$A265)</f>
        <v>1</v>
      </c>
      <c r="G265" s="76">
        <v>1</v>
      </c>
      <c r="H265" s="76">
        <v>0</v>
      </c>
      <c r="I265" s="76">
        <v>0</v>
      </c>
      <c r="J265" s="77"/>
      <c r="K265" s="19"/>
    </row>
    <row r="266" spans="1:11" s="1" customFormat="1" ht="15" x14ac:dyDescent="0.2">
      <c r="A266" s="1" t="s">
        <v>148</v>
      </c>
      <c r="C266" s="1" t="s">
        <v>206</v>
      </c>
      <c r="E266" s="39" t="s">
        <v>207</v>
      </c>
      <c r="F266" s="76">
        <f>SUMIFS(input_enduse!D:D,input_enduse!A:A,C266,input_enduse!B:B,$A$2,input_enduse!C:C,$A266)</f>
        <v>1</v>
      </c>
      <c r="G266" s="76">
        <v>1</v>
      </c>
      <c r="H266" s="76">
        <v>0</v>
      </c>
      <c r="I266" s="76">
        <v>0</v>
      </c>
      <c r="J266" s="77"/>
      <c r="K266" s="19"/>
    </row>
    <row r="267" spans="1:11" s="1" customFormat="1" ht="15" x14ac:dyDescent="0.2">
      <c r="A267" s="1" t="s">
        <v>148</v>
      </c>
      <c r="C267" s="1" t="s">
        <v>141</v>
      </c>
      <c r="E267" s="39" t="s">
        <v>208</v>
      </c>
      <c r="F267" s="76">
        <f>SUMIFS(input_enduse!D:D,input_enduse!A:A,C267,input_enduse!B:B,$A$2,input_enduse!C:C,$A267)</f>
        <v>1</v>
      </c>
      <c r="G267" s="76">
        <v>1</v>
      </c>
      <c r="H267" s="76">
        <v>0</v>
      </c>
      <c r="I267" s="76">
        <v>0</v>
      </c>
      <c r="J267" s="77"/>
      <c r="K267" s="19"/>
    </row>
    <row r="268" spans="1:11" s="1" customFormat="1" ht="15" x14ac:dyDescent="0.2">
      <c r="A268" s="1" t="s">
        <v>148</v>
      </c>
      <c r="C268" s="1" t="s">
        <v>209</v>
      </c>
      <c r="E268" s="39" t="s">
        <v>209</v>
      </c>
      <c r="F268" s="76">
        <f>SUMIFS(input_enduse!D:D,input_enduse!A:A,C268,input_enduse!B:B,$A$2,input_enduse!C:C,$A268)</f>
        <v>0.61216509551963805</v>
      </c>
      <c r="G268" s="76">
        <v>1</v>
      </c>
      <c r="H268" s="76">
        <v>0</v>
      </c>
      <c r="I268" s="76">
        <v>0</v>
      </c>
      <c r="J268" s="77"/>
      <c r="K268" s="19"/>
    </row>
    <row r="269" spans="1:11" s="1" customFormat="1" ht="15" x14ac:dyDescent="0.2">
      <c r="A269" s="1" t="s">
        <v>148</v>
      </c>
      <c r="C269" s="1" t="s">
        <v>210</v>
      </c>
      <c r="E269" s="39" t="s">
        <v>210</v>
      </c>
      <c r="F269" s="76">
        <f>SUMIFS(input_enduse!D:D,input_enduse!A:A,C269,input_enduse!B:B,$A$2,input_enduse!C:C,$A269)</f>
        <v>0.534589571787771</v>
      </c>
      <c r="G269" s="76">
        <v>1</v>
      </c>
      <c r="H269" s="76">
        <v>0</v>
      </c>
      <c r="I269" s="76">
        <v>0</v>
      </c>
      <c r="J269" s="77"/>
      <c r="K269" s="19"/>
    </row>
    <row r="270" spans="1:11" s="1" customFormat="1" ht="15" x14ac:dyDescent="0.2">
      <c r="E270" s="78"/>
      <c r="F270" s="78"/>
      <c r="G270" s="78"/>
      <c r="H270" s="78"/>
      <c r="I270" s="78"/>
      <c r="J270" s="78"/>
      <c r="K270" s="8"/>
    </row>
    <row r="271" spans="1:11" s="1" customFormat="1" ht="15" x14ac:dyDescent="0.25">
      <c r="E271" s="87" t="s">
        <v>302</v>
      </c>
      <c r="F271" s="88"/>
      <c r="G271" s="88"/>
      <c r="H271" s="88"/>
      <c r="I271" s="89"/>
      <c r="J271" s="72"/>
      <c r="K271" s="18"/>
    </row>
    <row r="272" spans="1:11" s="1" customFormat="1" ht="15" x14ac:dyDescent="0.2">
      <c r="C272" s="1" t="s">
        <v>183</v>
      </c>
      <c r="E272" s="25" t="s">
        <v>183</v>
      </c>
      <c r="F272" s="25" t="s">
        <v>215</v>
      </c>
      <c r="G272" s="25" t="s">
        <v>185</v>
      </c>
      <c r="H272" s="25" t="s">
        <v>186</v>
      </c>
      <c r="I272" s="25" t="s">
        <v>187</v>
      </c>
      <c r="J272" s="75"/>
      <c r="K272" s="3"/>
    </row>
    <row r="273" spans="1:11" s="1" customFormat="1" ht="15" x14ac:dyDescent="0.2">
      <c r="A273" s="1" t="s">
        <v>149</v>
      </c>
      <c r="C273" s="1" t="s">
        <v>188</v>
      </c>
      <c r="E273" s="39" t="s">
        <v>188</v>
      </c>
      <c r="F273" s="76">
        <f>SUMIFS(input_enduse!D:D,input_enduse!A:A,C273,input_enduse!B:B,$A$2,input_enduse!C:C,$A273)</f>
        <v>0.23481932002893099</v>
      </c>
      <c r="G273" s="76">
        <f>SUMIFS(input_enduse!E:E,input_enduse!A:A,C273,input_enduse!B:B,$A$2,input_enduse!C:C,$A273)</f>
        <v>0.37613357299231498</v>
      </c>
      <c r="H273" s="76">
        <f>SUMIFS(input_enduse!F:F,input_enduse!A:A,C273,input_enduse!B:B,$A$2,input_enduse!C:C,$A273)</f>
        <v>0.61364434532709899</v>
      </c>
      <c r="I273" s="76">
        <f>SUMIFS(input_enduse!G:G,input_enduse!A:A,C273,input_enduse!B:B,$A$2,input_enduse!C:C,$A273)</f>
        <v>1.02220816805863E-2</v>
      </c>
      <c r="J273" s="77"/>
      <c r="K273" s="19"/>
    </row>
    <row r="274" spans="1:11" s="1" customFormat="1" ht="15" x14ac:dyDescent="0.2">
      <c r="A274" s="1" t="s">
        <v>149</v>
      </c>
      <c r="C274" s="1" t="s">
        <v>189</v>
      </c>
      <c r="E274" s="39" t="s">
        <v>189</v>
      </c>
      <c r="F274" s="76">
        <f>SUMIFS(input_enduse!D:D,input_enduse!A:A,C274,input_enduse!B:B,$A$2,input_enduse!C:C,$A274)</f>
        <v>0.200368060921431</v>
      </c>
      <c r="G274" s="76">
        <f>SUMIFS(input_enduse!E:E,input_enduse!A:A,C274,input_enduse!B:B,$A$2,input_enduse!C:C,$A274)</f>
        <v>1</v>
      </c>
      <c r="H274" s="76">
        <f>SUMIFS(input_enduse!F:F,input_enduse!A:A,C274,input_enduse!B:B,$A$2,input_enduse!C:C,$A274)</f>
        <v>0</v>
      </c>
      <c r="I274" s="76">
        <f>SUMIFS(input_enduse!G:G,input_enduse!A:A,C274,input_enduse!B:B,$A$2,input_enduse!C:C,$A274)</f>
        <v>0</v>
      </c>
      <c r="J274" s="77"/>
      <c r="K274" s="19"/>
    </row>
    <row r="275" spans="1:11" s="1" customFormat="1" ht="15" x14ac:dyDescent="0.2">
      <c r="A275" s="1" t="s">
        <v>149</v>
      </c>
      <c r="C275" s="1" t="s">
        <v>190</v>
      </c>
      <c r="E275" s="39" t="s">
        <v>190</v>
      </c>
      <c r="F275" s="76">
        <f>SUMIFS(input_enduse!D:D,input_enduse!A:A,C275,input_enduse!B:B,$A$2,input_enduse!C:C,$A275)</f>
        <v>0.23959485850517501</v>
      </c>
      <c r="G275" s="76">
        <v>1</v>
      </c>
      <c r="H275" s="76">
        <v>0</v>
      </c>
      <c r="I275" s="76">
        <v>0</v>
      </c>
      <c r="J275" s="77"/>
      <c r="K275" s="19"/>
    </row>
    <row r="276" spans="1:11" s="1" customFormat="1" ht="15" x14ac:dyDescent="0.2">
      <c r="A276" s="1" t="s">
        <v>149</v>
      </c>
      <c r="C276" s="1" t="s">
        <v>191</v>
      </c>
      <c r="E276" s="39" t="s">
        <v>191</v>
      </c>
      <c r="F276" s="76">
        <f>SUMIFS(input_enduse!D:D,input_enduse!A:A,C276,input_enduse!B:B,$A$2,input_enduse!C:C,$A276)</f>
        <v>3.05621246573279E-3</v>
      </c>
      <c r="G276" s="76">
        <v>1</v>
      </c>
      <c r="H276" s="76">
        <v>0</v>
      </c>
      <c r="I276" s="76">
        <v>0</v>
      </c>
      <c r="J276" s="77"/>
      <c r="K276" s="19"/>
    </row>
    <row r="277" spans="1:11" s="1" customFormat="1" ht="15" x14ac:dyDescent="0.2">
      <c r="A277" s="1" t="s">
        <v>149</v>
      </c>
      <c r="C277" s="1" t="s">
        <v>192</v>
      </c>
      <c r="E277" s="39" t="s">
        <v>192</v>
      </c>
      <c r="F277" s="76">
        <f>SUMIFS(input_enduse!D:D,input_enduse!A:A,C277,input_enduse!B:B,$A$2,input_enduse!C:C,$A277)</f>
        <v>3.2825781122103399E-3</v>
      </c>
      <c r="G277" s="76">
        <v>1</v>
      </c>
      <c r="H277" s="76">
        <v>0</v>
      </c>
      <c r="I277" s="76">
        <v>0</v>
      </c>
      <c r="J277" s="77"/>
      <c r="K277" s="19"/>
    </row>
    <row r="278" spans="1:11" s="1" customFormat="1" ht="15" x14ac:dyDescent="0.2">
      <c r="A278" s="1" t="s">
        <v>149</v>
      </c>
      <c r="C278" s="1" t="s">
        <v>193</v>
      </c>
      <c r="E278" s="39" t="s">
        <v>194</v>
      </c>
      <c r="F278" s="76">
        <f>SUMIFS(input_enduse!D:D,input_enduse!A:A,C278,input_enduse!B:B,$A$2,input_enduse!C:C,$A278)</f>
        <v>0</v>
      </c>
      <c r="G278" s="76">
        <f>SUMIFS(input_enduse!E:E,input_enduse!A:A,C278,input_enduse!B:B,$A$2,input_enduse!C:C,$A278)</f>
        <v>0</v>
      </c>
      <c r="H278" s="76">
        <f>SUMIFS(input_enduse!F:F,input_enduse!A:A,C278,input_enduse!B:B,$A$2,input_enduse!C:C,$A278)</f>
        <v>0</v>
      </c>
      <c r="I278" s="76">
        <f>SUMIFS(input_enduse!G:G,input_enduse!A:A,C278,input_enduse!B:B,$A$2,input_enduse!C:C,$A278)</f>
        <v>0</v>
      </c>
      <c r="J278" s="77"/>
      <c r="K278" s="19"/>
    </row>
    <row r="279" spans="1:11" s="1" customFormat="1" ht="15" x14ac:dyDescent="0.2">
      <c r="A279" s="1" t="s">
        <v>149</v>
      </c>
      <c r="C279" s="1" t="s">
        <v>195</v>
      </c>
      <c r="E279" s="39" t="s">
        <v>195</v>
      </c>
      <c r="F279" s="76">
        <f>SUMIFS(input_enduse!D:D,input_enduse!A:A,C279,input_enduse!B:B,$A$2,input_enduse!C:C,$A279)</f>
        <v>0.96118460207393597</v>
      </c>
      <c r="G279" s="76">
        <f>SUMIFS(input_enduse!E:E,input_enduse!A:A,C279,input_enduse!B:B,$A$2,input_enduse!C:C,$A279)</f>
        <v>0.70350742730985705</v>
      </c>
      <c r="H279" s="76">
        <f>SUMIFS(input_enduse!F:F,input_enduse!A:A,C279,input_enduse!B:B,$A$2,input_enduse!C:C,$A279)</f>
        <v>0.29649257269014301</v>
      </c>
      <c r="I279" s="76">
        <f>SUMIFS(input_enduse!G:G,input_enduse!A:A,C279,input_enduse!B:B,$A$2,input_enduse!C:C,$A279)</f>
        <v>0</v>
      </c>
      <c r="J279" s="77"/>
      <c r="K279" s="19"/>
    </row>
    <row r="280" spans="1:11" s="1" customFormat="1" ht="15" x14ac:dyDescent="0.2">
      <c r="A280" s="1" t="s">
        <v>149</v>
      </c>
      <c r="E280" s="25" t="s">
        <v>183</v>
      </c>
      <c r="F280" s="25" t="s">
        <v>196</v>
      </c>
      <c r="G280" s="25" t="s">
        <v>185</v>
      </c>
      <c r="H280" s="25" t="s">
        <v>186</v>
      </c>
      <c r="I280" s="25" t="s">
        <v>187</v>
      </c>
      <c r="J280" s="75"/>
      <c r="K280" s="3"/>
    </row>
    <row r="281" spans="1:11" s="1" customFormat="1" ht="15" x14ac:dyDescent="0.2">
      <c r="A281" s="1" t="s">
        <v>149</v>
      </c>
      <c r="C281" s="1" t="s">
        <v>197</v>
      </c>
      <c r="E281" s="39" t="s">
        <v>197</v>
      </c>
      <c r="F281" s="76">
        <v>1</v>
      </c>
      <c r="G281" s="76">
        <v>1</v>
      </c>
      <c r="H281" s="76">
        <v>0</v>
      </c>
      <c r="I281" s="76">
        <v>0</v>
      </c>
      <c r="J281" s="77"/>
      <c r="K281" s="19"/>
    </row>
    <row r="282" spans="1:11" s="1" customFormat="1" ht="15" x14ac:dyDescent="0.2">
      <c r="A282" s="1" t="s">
        <v>149</v>
      </c>
      <c r="C282" s="1" t="s">
        <v>198</v>
      </c>
      <c r="E282" s="39" t="s">
        <v>198</v>
      </c>
      <c r="F282" s="76">
        <f>SUMIFS(input_enduse!D:D,input_enduse!A:A,C282,input_enduse!B:B,$A$2,input_enduse!C:C,$A282)</f>
        <v>0.94160510243225004</v>
      </c>
      <c r="G282" s="76">
        <v>1</v>
      </c>
      <c r="H282" s="76">
        <v>0</v>
      </c>
      <c r="I282" s="76">
        <v>0</v>
      </c>
      <c r="J282" s="77"/>
      <c r="K282" s="19"/>
    </row>
    <row r="283" spans="1:11" s="1" customFormat="1" ht="15" x14ac:dyDescent="0.2">
      <c r="A283" s="1" t="s">
        <v>149</v>
      </c>
      <c r="C283" s="1" t="s">
        <v>199</v>
      </c>
      <c r="E283" s="39" t="s">
        <v>199</v>
      </c>
      <c r="F283" s="76">
        <f>SUMIFS(input_enduse!D:D,input_enduse!A:A,C283,input_enduse!B:B,$A$2,input_enduse!C:C,$A283)</f>
        <v>1</v>
      </c>
      <c r="G283" s="76">
        <v>1</v>
      </c>
      <c r="H283" s="76">
        <v>0</v>
      </c>
      <c r="I283" s="76">
        <v>0</v>
      </c>
      <c r="J283" s="77"/>
      <c r="K283" s="19"/>
    </row>
    <row r="284" spans="1:11" s="1" customFormat="1" ht="15" x14ac:dyDescent="0.2">
      <c r="A284" s="1" t="s">
        <v>149</v>
      </c>
      <c r="C284" s="1" t="s">
        <v>200</v>
      </c>
      <c r="E284" s="39" t="s">
        <v>201</v>
      </c>
      <c r="F284" s="76">
        <f>SUMIFS(input_enduse!D:D,input_enduse!A:A,C284,input_enduse!B:B,$A$2,input_enduse!C:C,$A284)</f>
        <v>0.949529494279168</v>
      </c>
      <c r="G284" s="76">
        <f>SUMIFS(input_enduse!E:E,input_enduse!A:A,C284,input_enduse!B:B,$A$2,input_enduse!C:C,$A284)</f>
        <v>0.99008751410922202</v>
      </c>
      <c r="H284" s="76">
        <f>SUMIFS(input_enduse!F:F,input_enduse!A:A,C284,input_enduse!B:B,$A$2,input_enduse!C:C,$A284)</f>
        <v>9.9124858907776205E-3</v>
      </c>
      <c r="I284" s="76">
        <f>SUMIFS(input_enduse!G:G,input_enduse!A:A,C284,input_enduse!B:B,$A$2,input_enduse!C:C,$A284)</f>
        <v>0</v>
      </c>
      <c r="J284" s="77"/>
      <c r="K284" s="19"/>
    </row>
    <row r="285" spans="1:11" s="1" customFormat="1" ht="15" x14ac:dyDescent="0.2">
      <c r="A285" s="1" t="s">
        <v>149</v>
      </c>
      <c r="C285" s="1" t="s">
        <v>202</v>
      </c>
      <c r="E285" s="39" t="s">
        <v>203</v>
      </c>
      <c r="F285" s="76">
        <f>SUMIFS(input_enduse!D:D,input_enduse!A:A,C285,input_enduse!B:B,$A$2,input_enduse!C:C,$A285)</f>
        <v>5.5901896497542097E-2</v>
      </c>
      <c r="G285" s="76">
        <v>1</v>
      </c>
      <c r="H285" s="76">
        <v>0</v>
      </c>
      <c r="I285" s="76">
        <v>0</v>
      </c>
      <c r="J285" s="77"/>
      <c r="K285" s="19"/>
    </row>
    <row r="286" spans="1:11" s="1" customFormat="1" ht="15" x14ac:dyDescent="0.2">
      <c r="A286" s="1" t="s">
        <v>149</v>
      </c>
      <c r="C286" s="1" t="s">
        <v>204</v>
      </c>
      <c r="E286" s="39" t="s">
        <v>205</v>
      </c>
      <c r="F286" s="76">
        <f>SUMIFS(input_enduse!D:D,input_enduse!A:A,C286,input_enduse!B:B,$A$2,input_enduse!C:C,$A286)</f>
        <v>0.91752071810539704</v>
      </c>
      <c r="G286" s="76">
        <v>1</v>
      </c>
      <c r="H286" s="76">
        <v>0</v>
      </c>
      <c r="I286" s="76">
        <v>0</v>
      </c>
      <c r="J286" s="77"/>
      <c r="K286" s="19"/>
    </row>
    <row r="287" spans="1:11" s="1" customFormat="1" ht="15" x14ac:dyDescent="0.2">
      <c r="A287" s="1" t="s">
        <v>149</v>
      </c>
      <c r="C287" s="1" t="s">
        <v>206</v>
      </c>
      <c r="E287" s="39" t="s">
        <v>207</v>
      </c>
      <c r="F287" s="76">
        <f>SUMIFS(input_enduse!D:D,input_enduse!A:A,C287,input_enduse!B:B,$A$2,input_enduse!C:C,$A287)</f>
        <v>0.91752071810539704</v>
      </c>
      <c r="G287" s="76">
        <v>1</v>
      </c>
      <c r="H287" s="76">
        <v>0</v>
      </c>
      <c r="I287" s="76">
        <v>0</v>
      </c>
      <c r="J287" s="77"/>
      <c r="K287" s="19"/>
    </row>
    <row r="288" spans="1:11" s="1" customFormat="1" ht="15" x14ac:dyDescent="0.2">
      <c r="A288" s="1" t="s">
        <v>149</v>
      </c>
      <c r="C288" s="1" t="s">
        <v>141</v>
      </c>
      <c r="E288" s="39" t="s">
        <v>208</v>
      </c>
      <c r="F288" s="76">
        <f>SUMIFS(input_enduse!D:D,input_enduse!A:A,C288,input_enduse!B:B,$A$2,input_enduse!C:C,$A288)</f>
        <v>0.99512727932980005</v>
      </c>
      <c r="G288" s="76">
        <v>1</v>
      </c>
      <c r="H288" s="76">
        <v>0</v>
      </c>
      <c r="I288" s="76">
        <v>0</v>
      </c>
      <c r="J288" s="77"/>
      <c r="K288" s="19"/>
    </row>
    <row r="289" spans="1:11" s="1" customFormat="1" ht="15" x14ac:dyDescent="0.2">
      <c r="A289" s="1" t="s">
        <v>149</v>
      </c>
      <c r="C289" s="1" t="s">
        <v>209</v>
      </c>
      <c r="E289" s="39" t="s">
        <v>209</v>
      </c>
      <c r="F289" s="76">
        <f>SUMIFS(input_enduse!D:D,input_enduse!A:A,C289,input_enduse!B:B,$A$2,input_enduse!C:C,$A289)</f>
        <v>0.26885149901414002</v>
      </c>
      <c r="G289" s="76">
        <v>1</v>
      </c>
      <c r="H289" s="76">
        <v>0</v>
      </c>
      <c r="I289" s="76">
        <v>0</v>
      </c>
      <c r="J289" s="77"/>
      <c r="K289" s="19"/>
    </row>
    <row r="290" spans="1:11" s="1" customFormat="1" ht="15" x14ac:dyDescent="0.2">
      <c r="A290" s="1" t="s">
        <v>149</v>
      </c>
      <c r="C290" s="1" t="s">
        <v>210</v>
      </c>
      <c r="E290" s="39" t="s">
        <v>210</v>
      </c>
      <c r="F290" s="76">
        <f>SUMIFS(input_enduse!D:D,input_enduse!A:A,C290,input_enduse!B:B,$A$2,input_enduse!C:C,$A290)</f>
        <v>0.42185089870752501</v>
      </c>
      <c r="G290" s="76">
        <v>1</v>
      </c>
      <c r="H290" s="76">
        <v>0</v>
      </c>
      <c r="I290" s="76">
        <v>0</v>
      </c>
      <c r="J290" s="77"/>
      <c r="K290" s="19"/>
    </row>
    <row r="291" spans="1:11" ht="15.6" x14ac:dyDescent="0.3">
      <c r="E291" s="74"/>
      <c r="F291" s="74"/>
      <c r="G291" s="74"/>
      <c r="H291" s="74"/>
      <c r="I291" s="74"/>
      <c r="J291" s="74"/>
    </row>
    <row r="292" spans="1:11" ht="15.6" x14ac:dyDescent="0.3">
      <c r="E292" s="74"/>
      <c r="F292" s="74"/>
      <c r="G292" s="74"/>
      <c r="H292" s="74"/>
      <c r="I292" s="74"/>
      <c r="J292" s="74"/>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3EAAA-B7C5-4C72-A6D9-6C5ED0C4C9E1}">
  <sheetPr codeName="Sheet7">
    <tabColor theme="1"/>
  </sheetPr>
  <dimension ref="A1:S1249"/>
  <sheetViews>
    <sheetView zoomScaleNormal="100" workbookViewId="0">
      <pane ySplit="1" topLeftCell="A2" activePane="bottomLeft" state="frozen"/>
      <selection pane="bottomLeft"/>
    </sheetView>
  </sheetViews>
  <sheetFormatPr defaultColWidth="9.21875" defaultRowHeight="14.4" x14ac:dyDescent="0.3"/>
  <cols>
    <col min="1" max="1" width="24.5546875" style="114" bestFit="1" customWidth="1"/>
    <col min="2" max="2" width="12.21875" style="114" bestFit="1" customWidth="1"/>
    <col min="3" max="3" width="15.21875" style="114" bestFit="1" customWidth="1"/>
    <col min="4" max="4" width="16.21875" style="114" customWidth="1"/>
    <col min="5" max="7" width="9.21875" style="114"/>
    <col min="8" max="8" width="10.5546875" style="114" customWidth="1"/>
    <col min="9" max="9" width="9.21875" style="114"/>
    <col min="10" max="10" width="10.77734375" style="114" customWidth="1"/>
    <col min="11" max="11" width="93.21875" style="114" customWidth="1"/>
    <col min="12" max="16384" width="9.21875" style="114"/>
  </cols>
  <sheetData>
    <row r="1" spans="1:19" ht="43.2" x14ac:dyDescent="0.3">
      <c r="A1" s="124" t="s">
        <v>303</v>
      </c>
      <c r="B1" s="124" t="s">
        <v>304</v>
      </c>
      <c r="C1" s="124" t="s">
        <v>305</v>
      </c>
      <c r="D1" s="124" t="s">
        <v>306</v>
      </c>
      <c r="E1" s="124" t="s">
        <v>307</v>
      </c>
      <c r="F1" s="124" t="s">
        <v>308</v>
      </c>
      <c r="G1" s="124" t="s">
        <v>309</v>
      </c>
      <c r="H1" s="124" t="s">
        <v>310</v>
      </c>
      <c r="I1" s="124" t="s">
        <v>311</v>
      </c>
      <c r="J1" s="124" t="s">
        <v>312</v>
      </c>
      <c r="K1" s="125" t="s">
        <v>313</v>
      </c>
      <c r="S1" s="126"/>
    </row>
    <row r="2" spans="1:19" x14ac:dyDescent="0.3">
      <c r="A2" s="115" t="s">
        <v>210</v>
      </c>
      <c r="B2" s="117" t="s">
        <v>165</v>
      </c>
      <c r="C2" s="115" t="s">
        <v>179</v>
      </c>
      <c r="D2" s="117">
        <v>0.223637189845076</v>
      </c>
      <c r="E2" s="117" t="s">
        <v>314</v>
      </c>
      <c r="F2" s="117" t="s">
        <v>314</v>
      </c>
      <c r="G2" s="117" t="s">
        <v>314</v>
      </c>
      <c r="H2" s="117">
        <f t="shared" ref="H2:H33" si="0">IFERROR($D2*E2,$D2)</f>
        <v>0.223637189845076</v>
      </c>
      <c r="I2" s="117">
        <f>IFERROR($D2*F2,0)</f>
        <v>0</v>
      </c>
      <c r="J2" s="117">
        <f>IFERROR($D2*G2,0)</f>
        <v>0</v>
      </c>
    </row>
    <row r="3" spans="1:19" x14ac:dyDescent="0.3">
      <c r="A3" s="115" t="s">
        <v>193</v>
      </c>
      <c r="B3" s="117" t="s">
        <v>165</v>
      </c>
      <c r="C3" s="115" t="s">
        <v>179</v>
      </c>
      <c r="D3" s="117">
        <v>3.5730684580038502E-2</v>
      </c>
      <c r="E3" s="117">
        <v>0.28803761719300103</v>
      </c>
      <c r="F3" s="117">
        <v>0.69122716333803902</v>
      </c>
      <c r="G3" s="117">
        <v>2.0735219468960502E-2</v>
      </c>
      <c r="H3" s="117">
        <f t="shared" si="0"/>
        <v>1.0291781247108995E-2</v>
      </c>
      <c r="I3" s="117">
        <f t="shared" ref="I3:I66" si="1">IFERROR($D3*F3,0)</f>
        <v>2.4698019746386225E-2</v>
      </c>
      <c r="J3" s="117">
        <f t="shared" ref="J3:J66" si="2">IFERROR($D3*G3,0)</f>
        <v>7.4088358654330114E-4</v>
      </c>
    </row>
    <row r="4" spans="1:19" x14ac:dyDescent="0.3">
      <c r="A4" s="115" t="s">
        <v>200</v>
      </c>
      <c r="B4" s="117" t="s">
        <v>165</v>
      </c>
      <c r="C4" s="115" t="s">
        <v>179</v>
      </c>
      <c r="D4" s="117">
        <v>0.95923210312636298</v>
      </c>
      <c r="E4" s="117">
        <v>0.98807770155680597</v>
      </c>
      <c r="F4" s="117">
        <v>1.1922298443194399E-2</v>
      </c>
      <c r="G4" s="117">
        <v>0</v>
      </c>
      <c r="H4" s="117">
        <f t="shared" si="0"/>
        <v>0.94779585171659775</v>
      </c>
      <c r="I4" s="117">
        <f t="shared" si="1"/>
        <v>1.1436251409765527E-2</v>
      </c>
      <c r="J4" s="117">
        <f t="shared" si="2"/>
        <v>0</v>
      </c>
    </row>
    <row r="5" spans="1:19" x14ac:dyDescent="0.3">
      <c r="A5" s="115" t="s">
        <v>189</v>
      </c>
      <c r="B5" s="117" t="s">
        <v>165</v>
      </c>
      <c r="C5" s="115" t="s">
        <v>179</v>
      </c>
      <c r="D5" s="117">
        <v>0.75679341858157101</v>
      </c>
      <c r="E5" s="117">
        <v>0.999247264122608</v>
      </c>
      <c r="F5" s="117">
        <v>5.9656396302108696E-4</v>
      </c>
      <c r="G5" s="117">
        <v>1.5617191437122501E-4</v>
      </c>
      <c r="H5" s="117">
        <f t="shared" si="0"/>
        <v>0.75622375302363054</v>
      </c>
      <c r="I5" s="117">
        <f t="shared" si="1"/>
        <v>4.5147568097729832E-4</v>
      </c>
      <c r="J5" s="117">
        <f t="shared" si="2"/>
        <v>1.1818987696342776E-4</v>
      </c>
    </row>
    <row r="6" spans="1:19" x14ac:dyDescent="0.3">
      <c r="A6" s="115" t="s">
        <v>198</v>
      </c>
      <c r="B6" s="117" t="s">
        <v>165</v>
      </c>
      <c r="C6" s="115" t="s">
        <v>179</v>
      </c>
      <c r="D6" s="117">
        <v>0.77754467354145096</v>
      </c>
      <c r="E6" s="117" t="s">
        <v>314</v>
      </c>
      <c r="F6" s="117" t="s">
        <v>314</v>
      </c>
      <c r="G6" s="117" t="s">
        <v>314</v>
      </c>
      <c r="H6" s="117">
        <f t="shared" si="0"/>
        <v>0.77754467354145096</v>
      </c>
      <c r="I6" s="117">
        <f t="shared" si="1"/>
        <v>0</v>
      </c>
      <c r="J6" s="117">
        <f t="shared" si="2"/>
        <v>0</v>
      </c>
    </row>
    <row r="7" spans="1:19" x14ac:dyDescent="0.3">
      <c r="A7" s="115" t="s">
        <v>202</v>
      </c>
      <c r="B7" s="117" t="s">
        <v>165</v>
      </c>
      <c r="C7" s="115" t="s">
        <v>179</v>
      </c>
      <c r="D7" s="117">
        <v>0.25355517960364798</v>
      </c>
      <c r="E7" s="117" t="s">
        <v>314</v>
      </c>
      <c r="F7" s="117" t="s">
        <v>314</v>
      </c>
      <c r="G7" s="117" t="s">
        <v>314</v>
      </c>
      <c r="H7" s="117">
        <f t="shared" si="0"/>
        <v>0.25355517960364798</v>
      </c>
      <c r="I7" s="117">
        <f t="shared" si="1"/>
        <v>0</v>
      </c>
      <c r="J7" s="117">
        <f t="shared" si="2"/>
        <v>0</v>
      </c>
    </row>
    <row r="8" spans="1:19" x14ac:dyDescent="0.3">
      <c r="A8" s="115" t="s">
        <v>192</v>
      </c>
      <c r="B8" s="117" t="s">
        <v>165</v>
      </c>
      <c r="C8" s="115" t="s">
        <v>179</v>
      </c>
      <c r="D8" s="117">
        <v>4.9587105819585298E-3</v>
      </c>
      <c r="E8" s="117" t="s">
        <v>314</v>
      </c>
      <c r="F8" s="117" t="s">
        <v>314</v>
      </c>
      <c r="G8" s="117" t="s">
        <v>314</v>
      </c>
      <c r="H8" s="117">
        <f t="shared" si="0"/>
        <v>4.9587105819585298E-3</v>
      </c>
      <c r="I8" s="117">
        <f t="shared" si="1"/>
        <v>0</v>
      </c>
      <c r="J8" s="117">
        <f t="shared" si="2"/>
        <v>0</v>
      </c>
    </row>
    <row r="9" spans="1:19" x14ac:dyDescent="0.3">
      <c r="A9" s="115" t="s">
        <v>188</v>
      </c>
      <c r="B9" s="117" t="s">
        <v>165</v>
      </c>
      <c r="C9" s="115" t="s">
        <v>179</v>
      </c>
      <c r="D9" s="117">
        <v>0.76334035710139603</v>
      </c>
      <c r="E9" s="117">
        <v>0.28664150682337403</v>
      </c>
      <c r="F9" s="117">
        <v>0.69473916801784497</v>
      </c>
      <c r="G9" s="117">
        <v>1.8619325158781501E-2</v>
      </c>
      <c r="H9" s="117">
        <f t="shared" si="0"/>
        <v>0.21880503017863656</v>
      </c>
      <c r="I9" s="117">
        <f t="shared" si="1"/>
        <v>0.53032244460706857</v>
      </c>
      <c r="J9" s="117">
        <f t="shared" si="2"/>
        <v>1.4212882315691278E-2</v>
      </c>
    </row>
    <row r="10" spans="1:19" x14ac:dyDescent="0.3">
      <c r="A10" s="115" t="s">
        <v>141</v>
      </c>
      <c r="B10" s="117" t="s">
        <v>165</v>
      </c>
      <c r="C10" s="115" t="s">
        <v>179</v>
      </c>
      <c r="D10" s="117">
        <v>0.96811275981210698</v>
      </c>
      <c r="E10" s="117" t="s">
        <v>314</v>
      </c>
      <c r="F10" s="117" t="s">
        <v>314</v>
      </c>
      <c r="G10" s="117" t="s">
        <v>314</v>
      </c>
      <c r="H10" s="117">
        <f t="shared" si="0"/>
        <v>0.96811275981210698</v>
      </c>
      <c r="I10" s="117">
        <f t="shared" si="1"/>
        <v>0</v>
      </c>
      <c r="J10" s="117">
        <f t="shared" si="2"/>
        <v>0</v>
      </c>
    </row>
    <row r="11" spans="1:19" x14ac:dyDescent="0.3">
      <c r="A11" s="115" t="s">
        <v>209</v>
      </c>
      <c r="B11" s="117" t="s">
        <v>165</v>
      </c>
      <c r="C11" s="115" t="s">
        <v>179</v>
      </c>
      <c r="D11" s="117">
        <v>0.20572517118461001</v>
      </c>
      <c r="E11" s="117" t="s">
        <v>314</v>
      </c>
      <c r="F11" s="117" t="s">
        <v>314</v>
      </c>
      <c r="G11" s="117" t="s">
        <v>314</v>
      </c>
      <c r="H11" s="117">
        <f t="shared" si="0"/>
        <v>0.20572517118461001</v>
      </c>
      <c r="I11" s="117">
        <f t="shared" si="1"/>
        <v>0</v>
      </c>
      <c r="J11" s="117">
        <f t="shared" si="2"/>
        <v>0</v>
      </c>
    </row>
    <row r="12" spans="1:19" x14ac:dyDescent="0.3">
      <c r="A12" s="115" t="s">
        <v>199</v>
      </c>
      <c r="B12" s="117" t="s">
        <v>165</v>
      </c>
      <c r="C12" s="115" t="s">
        <v>179</v>
      </c>
      <c r="D12" s="117">
        <v>0.99814295406223696</v>
      </c>
      <c r="E12" s="117" t="s">
        <v>314</v>
      </c>
      <c r="F12" s="117" t="s">
        <v>314</v>
      </c>
      <c r="G12" s="117" t="s">
        <v>314</v>
      </c>
      <c r="H12" s="117">
        <f t="shared" si="0"/>
        <v>0.99814295406223696</v>
      </c>
      <c r="I12" s="117">
        <f t="shared" si="1"/>
        <v>0</v>
      </c>
      <c r="J12" s="117">
        <f t="shared" si="2"/>
        <v>0</v>
      </c>
    </row>
    <row r="13" spans="1:19" x14ac:dyDescent="0.3">
      <c r="A13" s="115" t="s">
        <v>191</v>
      </c>
      <c r="B13" s="117" t="s">
        <v>165</v>
      </c>
      <c r="C13" s="115" t="s">
        <v>179</v>
      </c>
      <c r="D13" s="117">
        <v>1.12255588960594E-2</v>
      </c>
      <c r="E13" s="117" t="s">
        <v>314</v>
      </c>
      <c r="F13" s="117" t="s">
        <v>314</v>
      </c>
      <c r="G13" s="117" t="s">
        <v>314</v>
      </c>
      <c r="H13" s="117">
        <f t="shared" si="0"/>
        <v>1.12255588960594E-2</v>
      </c>
      <c r="I13" s="117">
        <f t="shared" si="1"/>
        <v>0</v>
      </c>
      <c r="J13" s="117">
        <f t="shared" si="2"/>
        <v>0</v>
      </c>
    </row>
    <row r="14" spans="1:19" x14ac:dyDescent="0.3">
      <c r="A14" s="115" t="s">
        <v>204</v>
      </c>
      <c r="B14" s="117" t="s">
        <v>165</v>
      </c>
      <c r="C14" s="115" t="s">
        <v>179</v>
      </c>
      <c r="D14" s="117">
        <v>0.89820018523698997</v>
      </c>
      <c r="E14" s="117" t="s">
        <v>314</v>
      </c>
      <c r="F14" s="117" t="s">
        <v>314</v>
      </c>
      <c r="G14" s="117" t="s">
        <v>314</v>
      </c>
      <c r="H14" s="117">
        <f t="shared" si="0"/>
        <v>0.89820018523698997</v>
      </c>
      <c r="I14" s="117">
        <f t="shared" si="1"/>
        <v>0</v>
      </c>
      <c r="J14" s="117">
        <f t="shared" si="2"/>
        <v>0</v>
      </c>
    </row>
    <row r="15" spans="1:19" x14ac:dyDescent="0.3">
      <c r="A15" s="115" t="s">
        <v>206</v>
      </c>
      <c r="B15" s="117" t="s">
        <v>165</v>
      </c>
      <c r="C15" s="115" t="s">
        <v>179</v>
      </c>
      <c r="D15" s="117">
        <v>0.84768093065641403</v>
      </c>
      <c r="E15" s="117" t="s">
        <v>314</v>
      </c>
      <c r="F15" s="117" t="s">
        <v>314</v>
      </c>
      <c r="G15" s="117" t="s">
        <v>314</v>
      </c>
      <c r="H15" s="117">
        <f t="shared" si="0"/>
        <v>0.84768093065641403</v>
      </c>
      <c r="I15" s="117">
        <f t="shared" si="1"/>
        <v>0</v>
      </c>
      <c r="J15" s="117">
        <f t="shared" si="2"/>
        <v>0</v>
      </c>
    </row>
    <row r="16" spans="1:19" x14ac:dyDescent="0.3">
      <c r="A16" s="115" t="s">
        <v>190</v>
      </c>
      <c r="B16" s="117" t="s">
        <v>165</v>
      </c>
      <c r="C16" s="115" t="s">
        <v>179</v>
      </c>
      <c r="D16" s="117">
        <v>0.79431825713957305</v>
      </c>
      <c r="E16" s="117" t="s">
        <v>314</v>
      </c>
      <c r="F16" s="117" t="s">
        <v>314</v>
      </c>
      <c r="G16" s="117" t="s">
        <v>314</v>
      </c>
      <c r="H16" s="117">
        <f t="shared" si="0"/>
        <v>0.79431825713957305</v>
      </c>
      <c r="I16" s="117">
        <f t="shared" si="1"/>
        <v>0</v>
      </c>
      <c r="J16" s="117">
        <f t="shared" si="2"/>
        <v>0</v>
      </c>
    </row>
    <row r="17" spans="1:10" x14ac:dyDescent="0.3">
      <c r="A17" s="115" t="s">
        <v>195</v>
      </c>
      <c r="B17" s="117" t="s">
        <v>165</v>
      </c>
      <c r="C17" s="115" t="s">
        <v>179</v>
      </c>
      <c r="D17" s="117">
        <v>0.95096185015177503</v>
      </c>
      <c r="E17" s="117">
        <v>0.40238598500595901</v>
      </c>
      <c r="F17" s="117">
        <v>0.57983292272352904</v>
      </c>
      <c r="G17" s="117">
        <v>1.7781092270512298E-2</v>
      </c>
      <c r="H17" s="117">
        <f t="shared" si="0"/>
        <v>0.38265372077641119</v>
      </c>
      <c r="I17" s="117">
        <f t="shared" si="1"/>
        <v>0.5513989889720784</v>
      </c>
      <c r="J17" s="117">
        <f t="shared" si="2"/>
        <v>1.69091404032858E-2</v>
      </c>
    </row>
    <row r="18" spans="1:10" x14ac:dyDescent="0.3">
      <c r="A18" s="115" t="s">
        <v>210</v>
      </c>
      <c r="B18" s="117" t="s">
        <v>165</v>
      </c>
      <c r="C18" s="115" t="s">
        <v>144</v>
      </c>
      <c r="D18" s="117">
        <v>4.3148035905552898E-2</v>
      </c>
      <c r="E18" s="117" t="s">
        <v>314</v>
      </c>
      <c r="F18" s="117" t="s">
        <v>314</v>
      </c>
      <c r="G18" s="117" t="s">
        <v>314</v>
      </c>
      <c r="H18" s="117">
        <f t="shared" si="0"/>
        <v>4.3148035905552898E-2</v>
      </c>
      <c r="I18" s="117">
        <f t="shared" si="1"/>
        <v>0</v>
      </c>
      <c r="J18" s="117">
        <f t="shared" si="2"/>
        <v>0</v>
      </c>
    </row>
    <row r="19" spans="1:10" x14ac:dyDescent="0.3">
      <c r="A19" s="115" t="s">
        <v>193</v>
      </c>
      <c r="B19" s="117" t="s">
        <v>165</v>
      </c>
      <c r="C19" s="115" t="s">
        <v>144</v>
      </c>
      <c r="D19" s="117">
        <v>1.28359402777521E-2</v>
      </c>
      <c r="E19" s="117">
        <v>0.259042002769452</v>
      </c>
      <c r="F19" s="117">
        <v>0.74043938891955496</v>
      </c>
      <c r="G19" s="117">
        <v>5.1860831099301405E-4</v>
      </c>
      <c r="H19" s="117">
        <f t="shared" si="0"/>
        <v>3.32504767697798E-3</v>
      </c>
      <c r="I19" s="117">
        <f t="shared" si="1"/>
        <v>9.5042357754666681E-3</v>
      </c>
      <c r="J19" s="117">
        <f t="shared" si="2"/>
        <v>6.6568253074522156E-6</v>
      </c>
    </row>
    <row r="20" spans="1:10" x14ac:dyDescent="0.3">
      <c r="A20" s="115" t="s">
        <v>200</v>
      </c>
      <c r="B20" s="117" t="s">
        <v>165</v>
      </c>
      <c r="C20" s="115" t="s">
        <v>144</v>
      </c>
      <c r="D20" s="117">
        <v>0.89354307047691295</v>
      </c>
      <c r="E20" s="117">
        <v>0.98483608938449796</v>
      </c>
      <c r="F20" s="117">
        <v>1.5163910615502501E-2</v>
      </c>
      <c r="G20" s="117">
        <v>0</v>
      </c>
      <c r="H20" s="117">
        <f t="shared" si="0"/>
        <v>0.87999346322509975</v>
      </c>
      <c r="I20" s="117">
        <f t="shared" si="1"/>
        <v>1.354960725181356E-2</v>
      </c>
      <c r="J20" s="117">
        <f t="shared" si="2"/>
        <v>0</v>
      </c>
    </row>
    <row r="21" spans="1:10" x14ac:dyDescent="0.3">
      <c r="A21" s="115" t="s">
        <v>189</v>
      </c>
      <c r="B21" s="117" t="s">
        <v>165</v>
      </c>
      <c r="C21" s="115" t="s">
        <v>144</v>
      </c>
      <c r="D21" s="117">
        <v>0.93155362265306396</v>
      </c>
      <c r="E21" s="117">
        <v>1</v>
      </c>
      <c r="F21" s="117">
        <v>0</v>
      </c>
      <c r="G21" s="117">
        <v>0</v>
      </c>
      <c r="H21" s="117">
        <f t="shared" si="0"/>
        <v>0.93155362265306396</v>
      </c>
      <c r="I21" s="117">
        <f t="shared" si="1"/>
        <v>0</v>
      </c>
      <c r="J21" s="117">
        <f t="shared" si="2"/>
        <v>0</v>
      </c>
    </row>
    <row r="22" spans="1:10" x14ac:dyDescent="0.3">
      <c r="A22" s="115" t="s">
        <v>198</v>
      </c>
      <c r="B22" s="117" t="s">
        <v>165</v>
      </c>
      <c r="C22" s="115" t="s">
        <v>144</v>
      </c>
      <c r="D22" s="117">
        <v>0.77564131625418797</v>
      </c>
      <c r="E22" s="117" t="s">
        <v>314</v>
      </c>
      <c r="F22" s="117" t="s">
        <v>314</v>
      </c>
      <c r="G22" s="117" t="s">
        <v>314</v>
      </c>
      <c r="H22" s="117">
        <f t="shared" si="0"/>
        <v>0.77564131625418797</v>
      </c>
      <c r="I22" s="117">
        <f t="shared" si="1"/>
        <v>0</v>
      </c>
      <c r="J22" s="117">
        <f t="shared" si="2"/>
        <v>0</v>
      </c>
    </row>
    <row r="23" spans="1:10" x14ac:dyDescent="0.3">
      <c r="A23" s="115" t="s">
        <v>202</v>
      </c>
      <c r="B23" s="117" t="s">
        <v>165</v>
      </c>
      <c r="C23" s="115" t="s">
        <v>144</v>
      </c>
      <c r="D23" s="117">
        <v>7.8572358066405307E-2</v>
      </c>
      <c r="E23" s="117" t="s">
        <v>314</v>
      </c>
      <c r="F23" s="117" t="s">
        <v>314</v>
      </c>
      <c r="G23" s="117" t="s">
        <v>314</v>
      </c>
      <c r="H23" s="117">
        <f t="shared" si="0"/>
        <v>7.8572358066405307E-2</v>
      </c>
      <c r="I23" s="117">
        <f t="shared" si="1"/>
        <v>0</v>
      </c>
      <c r="J23" s="117">
        <f t="shared" si="2"/>
        <v>0</v>
      </c>
    </row>
    <row r="24" spans="1:10" x14ac:dyDescent="0.3">
      <c r="A24" s="115" t="s">
        <v>192</v>
      </c>
      <c r="B24" s="117" t="s">
        <v>165</v>
      </c>
      <c r="C24" s="115" t="s">
        <v>144</v>
      </c>
      <c r="D24" s="117">
        <v>0</v>
      </c>
      <c r="E24" s="117" t="s">
        <v>314</v>
      </c>
      <c r="F24" s="117" t="s">
        <v>314</v>
      </c>
      <c r="G24" s="117" t="s">
        <v>314</v>
      </c>
      <c r="H24" s="117">
        <f t="shared" si="0"/>
        <v>0</v>
      </c>
      <c r="I24" s="117">
        <f t="shared" si="1"/>
        <v>0</v>
      </c>
      <c r="J24" s="117">
        <f t="shared" si="2"/>
        <v>0</v>
      </c>
    </row>
    <row r="25" spans="1:10" x14ac:dyDescent="0.3">
      <c r="A25" s="115" t="s">
        <v>188</v>
      </c>
      <c r="B25" s="117" t="s">
        <v>165</v>
      </c>
      <c r="C25" s="115" t="s">
        <v>144</v>
      </c>
      <c r="D25" s="117">
        <v>0.98312862029423598</v>
      </c>
      <c r="E25" s="117">
        <v>0.131845928424384</v>
      </c>
      <c r="F25" s="117">
        <v>0.86056431502354103</v>
      </c>
      <c r="G25" s="117">
        <v>7.5897565520748602E-3</v>
      </c>
      <c r="H25" s="117">
        <f t="shared" si="0"/>
        <v>0.12962150570327724</v>
      </c>
      <c r="I25" s="117">
        <f t="shared" si="1"/>
        <v>0.84604540770354819</v>
      </c>
      <c r="J25" s="117">
        <f t="shared" si="2"/>
        <v>7.4617068874104952E-3</v>
      </c>
    </row>
    <row r="26" spans="1:10" x14ac:dyDescent="0.3">
      <c r="A26" s="115" t="s">
        <v>141</v>
      </c>
      <c r="B26" s="117" t="s">
        <v>165</v>
      </c>
      <c r="C26" s="115" t="s">
        <v>144</v>
      </c>
      <c r="D26" s="117">
        <v>0.96720850884051701</v>
      </c>
      <c r="E26" s="117" t="s">
        <v>314</v>
      </c>
      <c r="F26" s="117" t="s">
        <v>314</v>
      </c>
      <c r="G26" s="117" t="s">
        <v>314</v>
      </c>
      <c r="H26" s="117">
        <f t="shared" si="0"/>
        <v>0.96720850884051701</v>
      </c>
      <c r="I26" s="117">
        <f t="shared" si="1"/>
        <v>0</v>
      </c>
      <c r="J26" s="117">
        <f t="shared" si="2"/>
        <v>0</v>
      </c>
    </row>
    <row r="27" spans="1:10" x14ac:dyDescent="0.3">
      <c r="A27" s="115" t="s">
        <v>209</v>
      </c>
      <c r="B27" s="117" t="s">
        <v>165</v>
      </c>
      <c r="C27" s="115" t="s">
        <v>144</v>
      </c>
      <c r="D27" s="117">
        <v>0.106726734096388</v>
      </c>
      <c r="E27" s="117" t="s">
        <v>314</v>
      </c>
      <c r="F27" s="117" t="s">
        <v>314</v>
      </c>
      <c r="G27" s="117" t="s">
        <v>314</v>
      </c>
      <c r="H27" s="117">
        <f t="shared" si="0"/>
        <v>0.106726734096388</v>
      </c>
      <c r="I27" s="117">
        <f t="shared" si="1"/>
        <v>0</v>
      </c>
      <c r="J27" s="117">
        <f t="shared" si="2"/>
        <v>0</v>
      </c>
    </row>
    <row r="28" spans="1:10" x14ac:dyDescent="0.3">
      <c r="A28" s="115" t="s">
        <v>199</v>
      </c>
      <c r="B28" s="117" t="s">
        <v>165</v>
      </c>
      <c r="C28" s="115" t="s">
        <v>144</v>
      </c>
      <c r="D28" s="117">
        <v>1</v>
      </c>
      <c r="E28" s="117" t="s">
        <v>314</v>
      </c>
      <c r="F28" s="117" t="s">
        <v>314</v>
      </c>
      <c r="G28" s="117" t="s">
        <v>314</v>
      </c>
      <c r="H28" s="117">
        <f t="shared" si="0"/>
        <v>1</v>
      </c>
      <c r="I28" s="117">
        <f t="shared" si="1"/>
        <v>0</v>
      </c>
      <c r="J28" s="117">
        <f t="shared" si="2"/>
        <v>0</v>
      </c>
    </row>
    <row r="29" spans="1:10" x14ac:dyDescent="0.3">
      <c r="A29" s="115" t="s">
        <v>191</v>
      </c>
      <c r="B29" s="117" t="s">
        <v>165</v>
      </c>
      <c r="C29" s="115" t="s">
        <v>144</v>
      </c>
      <c r="D29" s="117">
        <v>0</v>
      </c>
      <c r="E29" s="117" t="s">
        <v>314</v>
      </c>
      <c r="F29" s="117" t="s">
        <v>314</v>
      </c>
      <c r="G29" s="117" t="s">
        <v>314</v>
      </c>
      <c r="H29" s="117">
        <f t="shared" si="0"/>
        <v>0</v>
      </c>
      <c r="I29" s="117">
        <f t="shared" si="1"/>
        <v>0</v>
      </c>
      <c r="J29" s="117">
        <f t="shared" si="2"/>
        <v>0</v>
      </c>
    </row>
    <row r="30" spans="1:10" x14ac:dyDescent="0.3">
      <c r="A30" s="115" t="s">
        <v>204</v>
      </c>
      <c r="B30" s="117" t="s">
        <v>165</v>
      </c>
      <c r="C30" s="115" t="s">
        <v>144</v>
      </c>
      <c r="D30" s="117">
        <v>0.81706453563092796</v>
      </c>
      <c r="E30" s="117" t="s">
        <v>314</v>
      </c>
      <c r="F30" s="117" t="s">
        <v>314</v>
      </c>
      <c r="G30" s="117" t="s">
        <v>314</v>
      </c>
      <c r="H30" s="117">
        <f t="shared" si="0"/>
        <v>0.81706453563092796</v>
      </c>
      <c r="I30" s="117">
        <f t="shared" si="1"/>
        <v>0</v>
      </c>
      <c r="J30" s="117">
        <f t="shared" si="2"/>
        <v>0</v>
      </c>
    </row>
    <row r="31" spans="1:10" x14ac:dyDescent="0.3">
      <c r="A31" s="115" t="s">
        <v>206</v>
      </c>
      <c r="B31" s="117" t="s">
        <v>165</v>
      </c>
      <c r="C31" s="115" t="s">
        <v>144</v>
      </c>
      <c r="D31" s="117">
        <v>0.85286525654946199</v>
      </c>
      <c r="E31" s="117" t="s">
        <v>314</v>
      </c>
      <c r="F31" s="117" t="s">
        <v>314</v>
      </c>
      <c r="G31" s="117" t="s">
        <v>314</v>
      </c>
      <c r="H31" s="117">
        <f t="shared" si="0"/>
        <v>0.85286525654946199</v>
      </c>
      <c r="I31" s="117">
        <f t="shared" si="1"/>
        <v>0</v>
      </c>
      <c r="J31" s="117">
        <f t="shared" si="2"/>
        <v>0</v>
      </c>
    </row>
    <row r="32" spans="1:10" x14ac:dyDescent="0.3">
      <c r="A32" s="115" t="s">
        <v>190</v>
      </c>
      <c r="B32" s="117" t="s">
        <v>165</v>
      </c>
      <c r="C32" s="115" t="s">
        <v>144</v>
      </c>
      <c r="D32" s="117">
        <v>0.98868653932497297</v>
      </c>
      <c r="E32" s="117" t="s">
        <v>314</v>
      </c>
      <c r="F32" s="117" t="s">
        <v>314</v>
      </c>
      <c r="G32" s="117" t="s">
        <v>314</v>
      </c>
      <c r="H32" s="117">
        <f t="shared" si="0"/>
        <v>0.98868653932497297</v>
      </c>
      <c r="I32" s="117">
        <f t="shared" si="1"/>
        <v>0</v>
      </c>
      <c r="J32" s="117">
        <f t="shared" si="2"/>
        <v>0</v>
      </c>
    </row>
    <row r="33" spans="1:10" x14ac:dyDescent="0.3">
      <c r="A33" s="115" t="s">
        <v>195</v>
      </c>
      <c r="B33" s="117" t="s">
        <v>165</v>
      </c>
      <c r="C33" s="115" t="s">
        <v>144</v>
      </c>
      <c r="D33" s="117">
        <v>0.97895333749906499</v>
      </c>
      <c r="E33" s="117">
        <v>0.143292209306637</v>
      </c>
      <c r="F33" s="117">
        <v>0.77101661537256305</v>
      </c>
      <c r="G33" s="117">
        <v>8.5691175320799201E-2</v>
      </c>
      <c r="H33" s="117">
        <f t="shared" si="0"/>
        <v>0.14027638653834687</v>
      </c>
      <c r="I33" s="117">
        <f t="shared" si="1"/>
        <v>0.75478928888620345</v>
      </c>
      <c r="J33" s="117">
        <f t="shared" si="2"/>
        <v>8.3887662074513883E-2</v>
      </c>
    </row>
    <row r="34" spans="1:10" x14ac:dyDescent="0.3">
      <c r="A34" s="115" t="s">
        <v>210</v>
      </c>
      <c r="B34" s="117" t="s">
        <v>165</v>
      </c>
      <c r="C34" s="115" t="s">
        <v>142</v>
      </c>
      <c r="D34" s="117">
        <v>0.30632553921316702</v>
      </c>
      <c r="E34" s="117" t="s">
        <v>314</v>
      </c>
      <c r="F34" s="117" t="s">
        <v>314</v>
      </c>
      <c r="G34" s="117" t="s">
        <v>314</v>
      </c>
      <c r="H34" s="117">
        <f t="shared" ref="H34:H66" si="3">IFERROR($D34*E34,$D34)</f>
        <v>0.30632553921316702</v>
      </c>
      <c r="I34" s="117">
        <f t="shared" si="1"/>
        <v>0</v>
      </c>
      <c r="J34" s="117">
        <f t="shared" si="2"/>
        <v>0</v>
      </c>
    </row>
    <row r="35" spans="1:10" x14ac:dyDescent="0.3">
      <c r="A35" s="115" t="s">
        <v>193</v>
      </c>
      <c r="B35" s="117" t="s">
        <v>165</v>
      </c>
      <c r="C35" s="115" t="s">
        <v>142</v>
      </c>
      <c r="D35" s="117">
        <v>4.3364378287611402E-2</v>
      </c>
      <c r="E35" s="117">
        <v>0.30099509237218403</v>
      </c>
      <c r="F35" s="117">
        <v>0.67846131400460596</v>
      </c>
      <c r="G35" s="117">
        <v>2.0543593623209701E-2</v>
      </c>
      <c r="H35" s="117">
        <f t="shared" si="3"/>
        <v>1.3052465048341925E-2</v>
      </c>
      <c r="I35" s="117">
        <f t="shared" si="1"/>
        <v>2.9421053074005638E-2</v>
      </c>
      <c r="J35" s="117">
        <f t="shared" si="2"/>
        <v>8.9086016526382687E-4</v>
      </c>
    </row>
    <row r="36" spans="1:10" x14ac:dyDescent="0.3">
      <c r="A36" s="115" t="s">
        <v>200</v>
      </c>
      <c r="B36" s="117" t="s">
        <v>165</v>
      </c>
      <c r="C36" s="115" t="s">
        <v>142</v>
      </c>
      <c r="D36" s="117">
        <v>1</v>
      </c>
      <c r="E36" s="117">
        <v>0.99321061223436602</v>
      </c>
      <c r="F36" s="117">
        <v>6.7893877656335097E-3</v>
      </c>
      <c r="G36" s="117">
        <v>0</v>
      </c>
      <c r="H36" s="117">
        <f t="shared" si="3"/>
        <v>0.99321061223436602</v>
      </c>
      <c r="I36" s="117">
        <f t="shared" si="1"/>
        <v>6.7893877656335097E-3</v>
      </c>
      <c r="J36" s="117">
        <f t="shared" si="2"/>
        <v>0</v>
      </c>
    </row>
    <row r="37" spans="1:10" x14ac:dyDescent="0.3">
      <c r="A37" s="115" t="s">
        <v>189</v>
      </c>
      <c r="B37" s="117" t="s">
        <v>165</v>
      </c>
      <c r="C37" s="115" t="s">
        <v>142</v>
      </c>
      <c r="D37" s="117">
        <v>0.82717382882687096</v>
      </c>
      <c r="E37" s="117">
        <v>1</v>
      </c>
      <c r="F37" s="117">
        <v>0</v>
      </c>
      <c r="G37" s="117">
        <v>0</v>
      </c>
      <c r="H37" s="117">
        <f t="shared" si="3"/>
        <v>0.82717382882687096</v>
      </c>
      <c r="I37" s="117">
        <f t="shared" si="1"/>
        <v>0</v>
      </c>
      <c r="J37" s="117">
        <f t="shared" si="2"/>
        <v>0</v>
      </c>
    </row>
    <row r="38" spans="1:10" x14ac:dyDescent="0.3">
      <c r="A38" s="115" t="s">
        <v>198</v>
      </c>
      <c r="B38" s="117" t="s">
        <v>165</v>
      </c>
      <c r="C38" s="115" t="s">
        <v>142</v>
      </c>
      <c r="D38" s="117">
        <v>0.89700657429725095</v>
      </c>
      <c r="E38" s="117" t="s">
        <v>314</v>
      </c>
      <c r="F38" s="117" t="s">
        <v>314</v>
      </c>
      <c r="G38" s="117" t="s">
        <v>314</v>
      </c>
      <c r="H38" s="117">
        <f t="shared" si="3"/>
        <v>0.89700657429725095</v>
      </c>
      <c r="I38" s="117">
        <f t="shared" si="1"/>
        <v>0</v>
      </c>
      <c r="J38" s="117">
        <f t="shared" si="2"/>
        <v>0</v>
      </c>
    </row>
    <row r="39" spans="1:10" x14ac:dyDescent="0.3">
      <c r="A39" s="115" t="s">
        <v>202</v>
      </c>
      <c r="B39" s="117" t="s">
        <v>165</v>
      </c>
      <c r="C39" s="115" t="s">
        <v>142</v>
      </c>
      <c r="D39" s="117">
        <v>0.87144786168383004</v>
      </c>
      <c r="E39" s="117" t="s">
        <v>314</v>
      </c>
      <c r="F39" s="117" t="s">
        <v>314</v>
      </c>
      <c r="G39" s="117" t="s">
        <v>314</v>
      </c>
      <c r="H39" s="117">
        <f t="shared" si="3"/>
        <v>0.87144786168383004</v>
      </c>
      <c r="I39" s="117">
        <f t="shared" si="1"/>
        <v>0</v>
      </c>
      <c r="J39" s="117">
        <f t="shared" si="2"/>
        <v>0</v>
      </c>
    </row>
    <row r="40" spans="1:10" x14ac:dyDescent="0.3">
      <c r="A40" s="115" t="s">
        <v>192</v>
      </c>
      <c r="B40" s="117" t="s">
        <v>165</v>
      </c>
      <c r="C40" s="115" t="s">
        <v>142</v>
      </c>
      <c r="D40" s="117">
        <v>3.8358901714793399E-2</v>
      </c>
      <c r="E40" s="117" t="s">
        <v>314</v>
      </c>
      <c r="F40" s="117" t="s">
        <v>314</v>
      </c>
      <c r="G40" s="117" t="s">
        <v>314</v>
      </c>
      <c r="H40" s="117">
        <f t="shared" si="3"/>
        <v>3.8358901714793399E-2</v>
      </c>
      <c r="I40" s="117">
        <f t="shared" si="1"/>
        <v>0</v>
      </c>
      <c r="J40" s="117">
        <f t="shared" si="2"/>
        <v>0</v>
      </c>
    </row>
    <row r="41" spans="1:10" x14ac:dyDescent="0.3">
      <c r="A41" s="115" t="s">
        <v>188</v>
      </c>
      <c r="B41" s="117" t="s">
        <v>165</v>
      </c>
      <c r="C41" s="115" t="s">
        <v>142</v>
      </c>
      <c r="D41" s="117">
        <v>0.81151929299203196</v>
      </c>
      <c r="E41" s="117">
        <v>0.35673289754452198</v>
      </c>
      <c r="F41" s="117">
        <v>0.63388575666333502</v>
      </c>
      <c r="G41" s="117">
        <v>9.3813457921432808E-3</v>
      </c>
      <c r="H41" s="117">
        <f t="shared" si="3"/>
        <v>0.28949562880232943</v>
      </c>
      <c r="I41" s="117">
        <f t="shared" si="1"/>
        <v>0.51441052108514884</v>
      </c>
      <c r="J41" s="117">
        <f t="shared" si="2"/>
        <v>7.6131431045538892E-3</v>
      </c>
    </row>
    <row r="42" spans="1:10" x14ac:dyDescent="0.3">
      <c r="A42" s="115" t="s">
        <v>141</v>
      </c>
      <c r="B42" s="117" t="s">
        <v>165</v>
      </c>
      <c r="C42" s="115" t="s">
        <v>142</v>
      </c>
      <c r="D42" s="117">
        <v>0.984716883377042</v>
      </c>
      <c r="E42" s="117" t="s">
        <v>314</v>
      </c>
      <c r="F42" s="117" t="s">
        <v>314</v>
      </c>
      <c r="G42" s="117" t="s">
        <v>314</v>
      </c>
      <c r="H42" s="117">
        <f t="shared" si="3"/>
        <v>0.984716883377042</v>
      </c>
      <c r="I42" s="117">
        <f t="shared" si="1"/>
        <v>0</v>
      </c>
      <c r="J42" s="117">
        <f t="shared" si="2"/>
        <v>0</v>
      </c>
    </row>
    <row r="43" spans="1:10" x14ac:dyDescent="0.3">
      <c r="A43" s="115" t="s">
        <v>209</v>
      </c>
      <c r="B43" s="117" t="s">
        <v>165</v>
      </c>
      <c r="C43" s="115" t="s">
        <v>142</v>
      </c>
      <c r="D43" s="117">
        <v>0.240865828660939</v>
      </c>
      <c r="E43" s="117" t="s">
        <v>314</v>
      </c>
      <c r="F43" s="117" t="s">
        <v>314</v>
      </c>
      <c r="G43" s="117" t="s">
        <v>314</v>
      </c>
      <c r="H43" s="117">
        <f t="shared" si="3"/>
        <v>0.240865828660939</v>
      </c>
      <c r="I43" s="117">
        <f t="shared" si="1"/>
        <v>0</v>
      </c>
      <c r="J43" s="117">
        <f t="shared" si="2"/>
        <v>0</v>
      </c>
    </row>
    <row r="44" spans="1:10" x14ac:dyDescent="0.3">
      <c r="A44" s="115" t="s">
        <v>199</v>
      </c>
      <c r="B44" s="117" t="s">
        <v>165</v>
      </c>
      <c r="C44" s="115" t="s">
        <v>142</v>
      </c>
      <c r="D44" s="117">
        <v>1</v>
      </c>
      <c r="E44" s="117" t="s">
        <v>314</v>
      </c>
      <c r="F44" s="117" t="s">
        <v>314</v>
      </c>
      <c r="G44" s="117" t="s">
        <v>314</v>
      </c>
      <c r="H44" s="117">
        <f t="shared" si="3"/>
        <v>1</v>
      </c>
      <c r="I44" s="117">
        <f t="shared" si="1"/>
        <v>0</v>
      </c>
      <c r="J44" s="117">
        <f t="shared" si="2"/>
        <v>0</v>
      </c>
    </row>
    <row r="45" spans="1:10" x14ac:dyDescent="0.3">
      <c r="A45" s="115" t="s">
        <v>191</v>
      </c>
      <c r="B45" s="117" t="s">
        <v>165</v>
      </c>
      <c r="C45" s="115" t="s">
        <v>142</v>
      </c>
      <c r="D45" s="117">
        <v>4.06461881929037E-2</v>
      </c>
      <c r="E45" s="117" t="s">
        <v>314</v>
      </c>
      <c r="F45" s="117" t="s">
        <v>314</v>
      </c>
      <c r="G45" s="117" t="s">
        <v>314</v>
      </c>
      <c r="H45" s="117">
        <f t="shared" si="3"/>
        <v>4.06461881929037E-2</v>
      </c>
      <c r="I45" s="117">
        <f t="shared" si="1"/>
        <v>0</v>
      </c>
      <c r="J45" s="117">
        <f t="shared" si="2"/>
        <v>0</v>
      </c>
    </row>
    <row r="46" spans="1:10" x14ac:dyDescent="0.3">
      <c r="A46" s="115" t="s">
        <v>204</v>
      </c>
      <c r="B46" s="117" t="s">
        <v>165</v>
      </c>
      <c r="C46" s="115" t="s">
        <v>142</v>
      </c>
      <c r="D46" s="117">
        <v>0.99639962210338895</v>
      </c>
      <c r="E46" s="117" t="s">
        <v>314</v>
      </c>
      <c r="F46" s="117" t="s">
        <v>314</v>
      </c>
      <c r="G46" s="117" t="s">
        <v>314</v>
      </c>
      <c r="H46" s="117">
        <f t="shared" si="3"/>
        <v>0.99639962210338895</v>
      </c>
      <c r="I46" s="117">
        <f t="shared" si="1"/>
        <v>0</v>
      </c>
      <c r="J46" s="117">
        <f t="shared" si="2"/>
        <v>0</v>
      </c>
    </row>
    <row r="47" spans="1:10" x14ac:dyDescent="0.3">
      <c r="A47" s="115" t="s">
        <v>206</v>
      </c>
      <c r="B47" s="117" t="s">
        <v>165</v>
      </c>
      <c r="C47" s="115" t="s">
        <v>142</v>
      </c>
      <c r="D47" s="117">
        <v>0.99945921192815301</v>
      </c>
      <c r="E47" s="117" t="s">
        <v>314</v>
      </c>
      <c r="F47" s="117" t="s">
        <v>314</v>
      </c>
      <c r="G47" s="117" t="s">
        <v>314</v>
      </c>
      <c r="H47" s="117">
        <f t="shared" si="3"/>
        <v>0.99945921192815301</v>
      </c>
      <c r="I47" s="117">
        <f t="shared" si="1"/>
        <v>0</v>
      </c>
      <c r="J47" s="117">
        <f t="shared" si="2"/>
        <v>0</v>
      </c>
    </row>
    <row r="48" spans="1:10" x14ac:dyDescent="0.3">
      <c r="A48" s="115" t="s">
        <v>190</v>
      </c>
      <c r="B48" s="117" t="s">
        <v>165</v>
      </c>
      <c r="C48" s="115" t="s">
        <v>142</v>
      </c>
      <c r="D48" s="117">
        <v>0.84825500271182697</v>
      </c>
      <c r="E48" s="117" t="s">
        <v>314</v>
      </c>
      <c r="F48" s="117" t="s">
        <v>314</v>
      </c>
      <c r="G48" s="117" t="s">
        <v>314</v>
      </c>
      <c r="H48" s="117">
        <f t="shared" si="3"/>
        <v>0.84825500271182697</v>
      </c>
      <c r="I48" s="117">
        <f t="shared" si="1"/>
        <v>0</v>
      </c>
      <c r="J48" s="117">
        <f t="shared" si="2"/>
        <v>0</v>
      </c>
    </row>
    <row r="49" spans="1:10" x14ac:dyDescent="0.3">
      <c r="A49" s="115" t="s">
        <v>195</v>
      </c>
      <c r="B49" s="117" t="s">
        <v>165</v>
      </c>
      <c r="C49" s="115" t="s">
        <v>142</v>
      </c>
      <c r="D49" s="117">
        <v>0.98567754479051894</v>
      </c>
      <c r="E49" s="117">
        <v>0.30893398237019098</v>
      </c>
      <c r="F49" s="117">
        <v>0.66891510399003995</v>
      </c>
      <c r="G49" s="117">
        <v>2.2150913639769398E-2</v>
      </c>
      <c r="H49" s="117">
        <f t="shared" si="3"/>
        <v>0.30450928924500731</v>
      </c>
      <c r="I49" s="117">
        <f t="shared" si="1"/>
        <v>0.6593345973741972</v>
      </c>
      <c r="J49" s="117">
        <f t="shared" si="2"/>
        <v>2.1833658171314718E-2</v>
      </c>
    </row>
    <row r="50" spans="1:10" x14ac:dyDescent="0.3">
      <c r="A50" s="115" t="s">
        <v>210</v>
      </c>
      <c r="B50" s="117" t="s">
        <v>165</v>
      </c>
      <c r="C50" s="115" t="s">
        <v>143</v>
      </c>
      <c r="D50" s="117">
        <v>0.13141646316608299</v>
      </c>
      <c r="E50" s="117" t="s">
        <v>314</v>
      </c>
      <c r="F50" s="117" t="s">
        <v>314</v>
      </c>
      <c r="G50" s="117" t="s">
        <v>314</v>
      </c>
      <c r="H50" s="117">
        <f t="shared" si="3"/>
        <v>0.13141646316608299</v>
      </c>
      <c r="I50" s="117">
        <f t="shared" si="1"/>
        <v>0</v>
      </c>
      <c r="J50" s="117">
        <f t="shared" si="2"/>
        <v>0</v>
      </c>
    </row>
    <row r="51" spans="1:10" x14ac:dyDescent="0.3">
      <c r="A51" s="115" t="s">
        <v>193</v>
      </c>
      <c r="B51" s="117" t="s">
        <v>165</v>
      </c>
      <c r="C51" s="115" t="s">
        <v>143</v>
      </c>
      <c r="D51" s="117">
        <v>1.93148116545163E-2</v>
      </c>
      <c r="E51" s="117">
        <v>0.26240060528703901</v>
      </c>
      <c r="F51" s="117">
        <v>0.71690825269654401</v>
      </c>
      <c r="G51" s="117">
        <v>2.0691142016416902E-2</v>
      </c>
      <c r="H51" s="117">
        <f t="shared" si="3"/>
        <v>5.0682182691502327E-3</v>
      </c>
      <c r="I51" s="117">
        <f t="shared" si="1"/>
        <v>1.3846947874402125E-2</v>
      </c>
      <c r="J51" s="117">
        <f t="shared" si="2"/>
        <v>3.9964551096394109E-4</v>
      </c>
    </row>
    <row r="52" spans="1:10" x14ac:dyDescent="0.3">
      <c r="A52" s="115" t="s">
        <v>200</v>
      </c>
      <c r="B52" s="117" t="s">
        <v>165</v>
      </c>
      <c r="C52" s="115" t="s">
        <v>143</v>
      </c>
      <c r="D52" s="117">
        <v>0.99812624840934805</v>
      </c>
      <c r="E52" s="117">
        <v>0.98325333293296702</v>
      </c>
      <c r="F52" s="117">
        <v>1.6746667067033399E-2</v>
      </c>
      <c r="G52" s="117">
        <v>0</v>
      </c>
      <c r="H52" s="117">
        <f t="shared" si="3"/>
        <v>0.98141096043636999</v>
      </c>
      <c r="I52" s="117">
        <f t="shared" si="1"/>
        <v>1.6715287972978426E-2</v>
      </c>
      <c r="J52" s="117">
        <f t="shared" si="2"/>
        <v>0</v>
      </c>
    </row>
    <row r="53" spans="1:10" x14ac:dyDescent="0.3">
      <c r="A53" s="115" t="s">
        <v>189</v>
      </c>
      <c r="B53" s="117" t="s">
        <v>165</v>
      </c>
      <c r="C53" s="115" t="s">
        <v>143</v>
      </c>
      <c r="D53" s="117">
        <v>0.97845355380099597</v>
      </c>
      <c r="E53" s="117">
        <v>0.99869461031766604</v>
      </c>
      <c r="F53" s="117">
        <v>1.30538968233366E-3</v>
      </c>
      <c r="G53" s="117">
        <v>0</v>
      </c>
      <c r="H53" s="117">
        <f t="shared" si="3"/>
        <v>0.97717629062722111</v>
      </c>
      <c r="I53" s="117">
        <f t="shared" si="1"/>
        <v>1.2772631737745228E-3</v>
      </c>
      <c r="J53" s="117">
        <f t="shared" si="2"/>
        <v>0</v>
      </c>
    </row>
    <row r="54" spans="1:10" x14ac:dyDescent="0.3">
      <c r="A54" s="115" t="s">
        <v>198</v>
      </c>
      <c r="B54" s="117" t="s">
        <v>165</v>
      </c>
      <c r="C54" s="115" t="s">
        <v>143</v>
      </c>
      <c r="D54" s="117">
        <v>0.872877311485447</v>
      </c>
      <c r="E54" s="117" t="s">
        <v>314</v>
      </c>
      <c r="F54" s="117" t="s">
        <v>314</v>
      </c>
      <c r="G54" s="117" t="s">
        <v>314</v>
      </c>
      <c r="H54" s="117">
        <f t="shared" si="3"/>
        <v>0.872877311485447</v>
      </c>
      <c r="I54" s="117">
        <f t="shared" si="1"/>
        <v>0</v>
      </c>
      <c r="J54" s="117">
        <f t="shared" si="2"/>
        <v>0</v>
      </c>
    </row>
    <row r="55" spans="1:10" x14ac:dyDescent="0.3">
      <c r="A55" s="115" t="s">
        <v>202</v>
      </c>
      <c r="B55" s="117" t="s">
        <v>165</v>
      </c>
      <c r="C55" s="115" t="s">
        <v>143</v>
      </c>
      <c r="D55" s="117">
        <v>0.37647807328667598</v>
      </c>
      <c r="E55" s="117" t="s">
        <v>314</v>
      </c>
      <c r="F55" s="117" t="s">
        <v>314</v>
      </c>
      <c r="G55" s="117" t="s">
        <v>314</v>
      </c>
      <c r="H55" s="117">
        <f t="shared" si="3"/>
        <v>0.37647807328667598</v>
      </c>
      <c r="I55" s="117">
        <f t="shared" si="1"/>
        <v>0</v>
      </c>
      <c r="J55" s="117">
        <f t="shared" si="2"/>
        <v>0</v>
      </c>
    </row>
    <row r="56" spans="1:10" x14ac:dyDescent="0.3">
      <c r="A56" s="115" t="s">
        <v>192</v>
      </c>
      <c r="B56" s="117" t="s">
        <v>165</v>
      </c>
      <c r="C56" s="115" t="s">
        <v>143</v>
      </c>
      <c r="D56" s="117">
        <v>0</v>
      </c>
      <c r="E56" s="117" t="s">
        <v>314</v>
      </c>
      <c r="F56" s="117" t="s">
        <v>314</v>
      </c>
      <c r="G56" s="117" t="s">
        <v>314</v>
      </c>
      <c r="H56" s="117">
        <f t="shared" si="3"/>
        <v>0</v>
      </c>
      <c r="I56" s="117">
        <f t="shared" si="1"/>
        <v>0</v>
      </c>
      <c r="J56" s="117">
        <f t="shared" si="2"/>
        <v>0</v>
      </c>
    </row>
    <row r="57" spans="1:10" x14ac:dyDescent="0.3">
      <c r="A57" s="115" t="s">
        <v>188</v>
      </c>
      <c r="B57" s="117" t="s">
        <v>165</v>
      </c>
      <c r="C57" s="115" t="s">
        <v>143</v>
      </c>
      <c r="D57" s="117">
        <v>0.98656435897795902</v>
      </c>
      <c r="E57" s="117">
        <v>0.174700879105395</v>
      </c>
      <c r="F57" s="117">
        <v>0.81423736383966805</v>
      </c>
      <c r="G57" s="117">
        <v>1.1061757054936699E-2</v>
      </c>
      <c r="H57" s="117">
        <f t="shared" si="3"/>
        <v>0.17235366080749995</v>
      </c>
      <c r="I57" s="117">
        <f t="shared" si="1"/>
        <v>0.8032975629123853</v>
      </c>
      <c r="J57" s="117">
        <f t="shared" si="2"/>
        <v>1.0913135258073541E-2</v>
      </c>
    </row>
    <row r="58" spans="1:10" x14ac:dyDescent="0.3">
      <c r="A58" s="115" t="s">
        <v>141</v>
      </c>
      <c r="B58" s="117" t="s">
        <v>165</v>
      </c>
      <c r="C58" s="115" t="s">
        <v>143</v>
      </c>
      <c r="D58" s="117">
        <v>0.97698841353640198</v>
      </c>
      <c r="E58" s="117" t="s">
        <v>314</v>
      </c>
      <c r="F58" s="117" t="s">
        <v>314</v>
      </c>
      <c r="G58" s="117" t="s">
        <v>314</v>
      </c>
      <c r="H58" s="117">
        <f t="shared" si="3"/>
        <v>0.97698841353640198</v>
      </c>
      <c r="I58" s="117">
        <f t="shared" si="1"/>
        <v>0</v>
      </c>
      <c r="J58" s="117">
        <f t="shared" si="2"/>
        <v>0</v>
      </c>
    </row>
    <row r="59" spans="1:10" x14ac:dyDescent="0.3">
      <c r="A59" s="115" t="s">
        <v>209</v>
      </c>
      <c r="B59" s="117" t="s">
        <v>165</v>
      </c>
      <c r="C59" s="115" t="s">
        <v>143</v>
      </c>
      <c r="D59" s="117">
        <v>0.29848375092448698</v>
      </c>
      <c r="E59" s="117" t="s">
        <v>314</v>
      </c>
      <c r="F59" s="117" t="s">
        <v>314</v>
      </c>
      <c r="G59" s="117" t="s">
        <v>314</v>
      </c>
      <c r="H59" s="117">
        <f t="shared" si="3"/>
        <v>0.29848375092448698</v>
      </c>
      <c r="I59" s="117">
        <f t="shared" si="1"/>
        <v>0</v>
      </c>
      <c r="J59" s="117">
        <f t="shared" si="2"/>
        <v>0</v>
      </c>
    </row>
    <row r="60" spans="1:10" x14ac:dyDescent="0.3">
      <c r="A60" s="115" t="s">
        <v>199</v>
      </c>
      <c r="B60" s="117" t="s">
        <v>165</v>
      </c>
      <c r="C60" s="115" t="s">
        <v>143</v>
      </c>
      <c r="D60" s="117">
        <v>1</v>
      </c>
      <c r="E60" s="117" t="s">
        <v>314</v>
      </c>
      <c r="F60" s="117" t="s">
        <v>314</v>
      </c>
      <c r="G60" s="117" t="s">
        <v>314</v>
      </c>
      <c r="H60" s="117">
        <f t="shared" si="3"/>
        <v>1</v>
      </c>
      <c r="I60" s="117">
        <f t="shared" si="1"/>
        <v>0</v>
      </c>
      <c r="J60" s="117">
        <f t="shared" si="2"/>
        <v>0</v>
      </c>
    </row>
    <row r="61" spans="1:10" x14ac:dyDescent="0.3">
      <c r="A61" s="115" t="s">
        <v>191</v>
      </c>
      <c r="B61" s="117" t="s">
        <v>165</v>
      </c>
      <c r="C61" s="115" t="s">
        <v>143</v>
      </c>
      <c r="D61" s="117">
        <v>0</v>
      </c>
      <c r="E61" s="117" t="s">
        <v>314</v>
      </c>
      <c r="F61" s="117" t="s">
        <v>314</v>
      </c>
      <c r="G61" s="117" t="s">
        <v>314</v>
      </c>
      <c r="H61" s="117">
        <f t="shared" si="3"/>
        <v>0</v>
      </c>
      <c r="I61" s="117">
        <f t="shared" si="1"/>
        <v>0</v>
      </c>
      <c r="J61" s="117">
        <f t="shared" si="2"/>
        <v>0</v>
      </c>
    </row>
    <row r="62" spans="1:10" x14ac:dyDescent="0.3">
      <c r="A62" s="115" t="s">
        <v>204</v>
      </c>
      <c r="B62" s="117" t="s">
        <v>165</v>
      </c>
      <c r="C62" s="115" t="s">
        <v>143</v>
      </c>
      <c r="D62" s="117">
        <v>0.96924587213777202</v>
      </c>
      <c r="E62" s="117" t="s">
        <v>314</v>
      </c>
      <c r="F62" s="117" t="s">
        <v>314</v>
      </c>
      <c r="G62" s="117" t="s">
        <v>314</v>
      </c>
      <c r="H62" s="117">
        <f t="shared" si="3"/>
        <v>0.96924587213777202</v>
      </c>
      <c r="I62" s="117">
        <f t="shared" si="1"/>
        <v>0</v>
      </c>
      <c r="J62" s="117">
        <f t="shared" si="2"/>
        <v>0</v>
      </c>
    </row>
    <row r="63" spans="1:10" x14ac:dyDescent="0.3">
      <c r="A63" s="115" t="s">
        <v>206</v>
      </c>
      <c r="B63" s="117" t="s">
        <v>165</v>
      </c>
      <c r="C63" s="115" t="s">
        <v>143</v>
      </c>
      <c r="D63" s="117">
        <v>0.99464173266880396</v>
      </c>
      <c r="E63" s="117" t="s">
        <v>314</v>
      </c>
      <c r="F63" s="117" t="s">
        <v>314</v>
      </c>
      <c r="G63" s="117" t="s">
        <v>314</v>
      </c>
      <c r="H63" s="117">
        <f t="shared" si="3"/>
        <v>0.99464173266880396</v>
      </c>
      <c r="I63" s="117">
        <f t="shared" si="1"/>
        <v>0</v>
      </c>
      <c r="J63" s="117">
        <f t="shared" si="2"/>
        <v>0</v>
      </c>
    </row>
    <row r="64" spans="1:10" x14ac:dyDescent="0.3">
      <c r="A64" s="115" t="s">
        <v>190</v>
      </c>
      <c r="B64" s="117" t="s">
        <v>165</v>
      </c>
      <c r="C64" s="115" t="s">
        <v>143</v>
      </c>
      <c r="D64" s="117">
        <v>0.99139403720360497</v>
      </c>
      <c r="E64" s="117" t="s">
        <v>314</v>
      </c>
      <c r="F64" s="117" t="s">
        <v>314</v>
      </c>
      <c r="G64" s="117" t="s">
        <v>314</v>
      </c>
      <c r="H64" s="117">
        <f t="shared" si="3"/>
        <v>0.99139403720360497</v>
      </c>
      <c r="I64" s="117">
        <f t="shared" si="1"/>
        <v>0</v>
      </c>
      <c r="J64" s="117">
        <f t="shared" si="2"/>
        <v>0</v>
      </c>
    </row>
    <row r="65" spans="1:10" x14ac:dyDescent="0.3">
      <c r="A65" s="115" t="s">
        <v>195</v>
      </c>
      <c r="B65" s="117" t="s">
        <v>165</v>
      </c>
      <c r="C65" s="115" t="s">
        <v>143</v>
      </c>
      <c r="D65" s="117">
        <v>0.99983783146518601</v>
      </c>
      <c r="E65" s="117">
        <v>0.109522287700299</v>
      </c>
      <c r="F65" s="117">
        <v>0.87697204881942903</v>
      </c>
      <c r="G65" s="117">
        <v>1.3505663480272099E-2</v>
      </c>
      <c r="H65" s="117">
        <f t="shared" si="3"/>
        <v>0.10950452663137317</v>
      </c>
      <c r="I65" s="117">
        <f t="shared" si="1"/>
        <v>0.87682983154719918</v>
      </c>
      <c r="J65" s="117">
        <f t="shared" si="2"/>
        <v>1.3503473286613813E-2</v>
      </c>
    </row>
    <row r="66" spans="1:10" x14ac:dyDescent="0.3">
      <c r="A66" s="115" t="s">
        <v>210</v>
      </c>
      <c r="B66" s="117" t="s">
        <v>165</v>
      </c>
      <c r="C66" s="115" t="s">
        <v>139</v>
      </c>
      <c r="D66" s="117">
        <v>0.112298153693928</v>
      </c>
      <c r="E66" s="117" t="s">
        <v>314</v>
      </c>
      <c r="F66" s="117" t="s">
        <v>314</v>
      </c>
      <c r="G66" s="117" t="s">
        <v>314</v>
      </c>
      <c r="H66" s="117">
        <f t="shared" si="3"/>
        <v>0.112298153693928</v>
      </c>
      <c r="I66" s="117">
        <f t="shared" si="1"/>
        <v>0</v>
      </c>
      <c r="J66" s="117">
        <f t="shared" si="2"/>
        <v>0</v>
      </c>
    </row>
    <row r="67" spans="1:10" x14ac:dyDescent="0.3">
      <c r="A67" s="115" t="s">
        <v>193</v>
      </c>
      <c r="B67" s="117" t="s">
        <v>165</v>
      </c>
      <c r="C67" s="115" t="s">
        <v>139</v>
      </c>
      <c r="D67" s="117">
        <v>1.4269577974211E-2</v>
      </c>
      <c r="E67" s="117">
        <v>0.29957776846516199</v>
      </c>
      <c r="F67" s="117">
        <v>0.63903231456633103</v>
      </c>
      <c r="G67" s="117">
        <v>6.1389916968506902E-2</v>
      </c>
      <c r="H67" s="117">
        <f t="shared" ref="H67:H130" si="4">IFERROR($D67*E67,$D67)</f>
        <v>4.2748483264537585E-3</v>
      </c>
      <c r="I67" s="117">
        <f t="shared" ref="I67:I130" si="5">IFERROR($D67*F67,0)</f>
        <v>9.1187214407447929E-3</v>
      </c>
      <c r="J67" s="117">
        <f t="shared" ref="J67:J130" si="6">IFERROR($D67*G67,0)</f>
        <v>8.7600820701244826E-4</v>
      </c>
    </row>
    <row r="68" spans="1:10" x14ac:dyDescent="0.3">
      <c r="A68" s="115" t="s">
        <v>200</v>
      </c>
      <c r="B68" s="117" t="s">
        <v>165</v>
      </c>
      <c r="C68" s="115" t="s">
        <v>139</v>
      </c>
      <c r="D68" s="117">
        <v>0.99553487416702102</v>
      </c>
      <c r="E68" s="117">
        <v>0.98760308116548001</v>
      </c>
      <c r="F68" s="117">
        <v>1.2396918834520199E-2</v>
      </c>
      <c r="G68" s="117">
        <v>0</v>
      </c>
      <c r="H68" s="117">
        <f t="shared" si="4"/>
        <v>0.98319330913503844</v>
      </c>
      <c r="I68" s="117">
        <f t="shared" si="5"/>
        <v>1.2341565031982839E-2</v>
      </c>
      <c r="J68" s="117">
        <f t="shared" si="6"/>
        <v>0</v>
      </c>
    </row>
    <row r="69" spans="1:10" x14ac:dyDescent="0.3">
      <c r="A69" s="115" t="s">
        <v>189</v>
      </c>
      <c r="B69" s="117" t="s">
        <v>165</v>
      </c>
      <c r="C69" s="115" t="s">
        <v>139</v>
      </c>
      <c r="D69" s="117">
        <v>0.97514611777579896</v>
      </c>
      <c r="E69" s="117">
        <v>1</v>
      </c>
      <c r="F69" s="117">
        <v>0</v>
      </c>
      <c r="G69" s="117">
        <v>0</v>
      </c>
      <c r="H69" s="117">
        <f t="shared" si="4"/>
        <v>0.97514611777579896</v>
      </c>
      <c r="I69" s="117">
        <f t="shared" si="5"/>
        <v>0</v>
      </c>
      <c r="J69" s="117">
        <f t="shared" si="6"/>
        <v>0</v>
      </c>
    </row>
    <row r="70" spans="1:10" x14ac:dyDescent="0.3">
      <c r="A70" s="115" t="s">
        <v>198</v>
      </c>
      <c r="B70" s="117" t="s">
        <v>165</v>
      </c>
      <c r="C70" s="115" t="s">
        <v>139</v>
      </c>
      <c r="D70" s="117">
        <v>0.99565470326822303</v>
      </c>
      <c r="E70" s="117" t="s">
        <v>314</v>
      </c>
      <c r="F70" s="117" t="s">
        <v>314</v>
      </c>
      <c r="G70" s="117" t="s">
        <v>314</v>
      </c>
      <c r="H70" s="117">
        <f t="shared" si="4"/>
        <v>0.99565470326822303</v>
      </c>
      <c r="I70" s="117">
        <f t="shared" si="5"/>
        <v>0</v>
      </c>
      <c r="J70" s="117">
        <f t="shared" si="6"/>
        <v>0</v>
      </c>
    </row>
    <row r="71" spans="1:10" x14ac:dyDescent="0.3">
      <c r="A71" s="115" t="s">
        <v>202</v>
      </c>
      <c r="B71" s="117" t="s">
        <v>165</v>
      </c>
      <c r="C71" s="115" t="s">
        <v>139</v>
      </c>
      <c r="D71" s="117">
        <v>0.663781480628021</v>
      </c>
      <c r="E71" s="117" t="s">
        <v>314</v>
      </c>
      <c r="F71" s="117" t="s">
        <v>314</v>
      </c>
      <c r="G71" s="117" t="s">
        <v>314</v>
      </c>
      <c r="H71" s="117">
        <f t="shared" si="4"/>
        <v>0.663781480628021</v>
      </c>
      <c r="I71" s="117">
        <f t="shared" si="5"/>
        <v>0</v>
      </c>
      <c r="J71" s="117">
        <f t="shared" si="6"/>
        <v>0</v>
      </c>
    </row>
    <row r="72" spans="1:10" x14ac:dyDescent="0.3">
      <c r="A72" s="115" t="s">
        <v>192</v>
      </c>
      <c r="B72" s="117" t="s">
        <v>165</v>
      </c>
      <c r="C72" s="115" t="s">
        <v>139</v>
      </c>
      <c r="D72" s="117">
        <v>0</v>
      </c>
      <c r="E72" s="117" t="s">
        <v>314</v>
      </c>
      <c r="F72" s="117" t="s">
        <v>314</v>
      </c>
      <c r="G72" s="117" t="s">
        <v>314</v>
      </c>
      <c r="H72" s="117">
        <f t="shared" si="4"/>
        <v>0</v>
      </c>
      <c r="I72" s="117">
        <f t="shared" si="5"/>
        <v>0</v>
      </c>
      <c r="J72" s="117">
        <f t="shared" si="6"/>
        <v>0</v>
      </c>
    </row>
    <row r="73" spans="1:10" x14ac:dyDescent="0.3">
      <c r="A73" s="115" t="s">
        <v>188</v>
      </c>
      <c r="B73" s="117" t="s">
        <v>165</v>
      </c>
      <c r="C73" s="115" t="s">
        <v>139</v>
      </c>
      <c r="D73" s="117">
        <v>0.99110270510096699</v>
      </c>
      <c r="E73" s="117">
        <v>0.40237276255235099</v>
      </c>
      <c r="F73" s="117">
        <v>0.56602962811395496</v>
      </c>
      <c r="G73" s="117">
        <v>3.1597609333694703E-2</v>
      </c>
      <c r="H73" s="117">
        <f t="shared" si="4"/>
        <v>0.39879273342458416</v>
      </c>
      <c r="I73" s="117">
        <f t="shared" si="5"/>
        <v>0.56099349559103506</v>
      </c>
      <c r="J73" s="117">
        <f t="shared" si="6"/>
        <v>3.1316476085348384E-2</v>
      </c>
    </row>
    <row r="74" spans="1:10" x14ac:dyDescent="0.3">
      <c r="A74" s="115" t="s">
        <v>141</v>
      </c>
      <c r="B74" s="117" t="s">
        <v>165</v>
      </c>
      <c r="C74" s="115" t="s">
        <v>139</v>
      </c>
      <c r="D74" s="117">
        <v>0.99504803901410699</v>
      </c>
      <c r="E74" s="117" t="s">
        <v>314</v>
      </c>
      <c r="F74" s="117" t="s">
        <v>314</v>
      </c>
      <c r="G74" s="117" t="s">
        <v>314</v>
      </c>
      <c r="H74" s="117">
        <f t="shared" si="4"/>
        <v>0.99504803901410699</v>
      </c>
      <c r="I74" s="117">
        <f t="shared" si="5"/>
        <v>0</v>
      </c>
      <c r="J74" s="117">
        <f t="shared" si="6"/>
        <v>0</v>
      </c>
    </row>
    <row r="75" spans="1:10" x14ac:dyDescent="0.3">
      <c r="A75" s="115" t="s">
        <v>209</v>
      </c>
      <c r="B75" s="117" t="s">
        <v>165</v>
      </c>
      <c r="C75" s="115" t="s">
        <v>139</v>
      </c>
      <c r="D75" s="117">
        <v>0.61265197334464905</v>
      </c>
      <c r="E75" s="117" t="s">
        <v>314</v>
      </c>
      <c r="F75" s="117" t="s">
        <v>314</v>
      </c>
      <c r="G75" s="117" t="s">
        <v>314</v>
      </c>
      <c r="H75" s="117">
        <f t="shared" si="4"/>
        <v>0.61265197334464905</v>
      </c>
      <c r="I75" s="117">
        <f t="shared" si="5"/>
        <v>0</v>
      </c>
      <c r="J75" s="117">
        <f t="shared" si="6"/>
        <v>0</v>
      </c>
    </row>
    <row r="76" spans="1:10" x14ac:dyDescent="0.3">
      <c r="A76" s="115" t="s">
        <v>199</v>
      </c>
      <c r="B76" s="117" t="s">
        <v>165</v>
      </c>
      <c r="C76" s="115" t="s">
        <v>139</v>
      </c>
      <c r="D76" s="117">
        <v>1</v>
      </c>
      <c r="E76" s="117" t="s">
        <v>314</v>
      </c>
      <c r="F76" s="117" t="s">
        <v>314</v>
      </c>
      <c r="G76" s="117" t="s">
        <v>314</v>
      </c>
      <c r="H76" s="117">
        <f t="shared" si="4"/>
        <v>1</v>
      </c>
      <c r="I76" s="117">
        <f t="shared" si="5"/>
        <v>0</v>
      </c>
      <c r="J76" s="117">
        <f t="shared" si="6"/>
        <v>0</v>
      </c>
    </row>
    <row r="77" spans="1:10" x14ac:dyDescent="0.3">
      <c r="A77" s="115" t="s">
        <v>191</v>
      </c>
      <c r="B77" s="117" t="s">
        <v>165</v>
      </c>
      <c r="C77" s="115" t="s">
        <v>139</v>
      </c>
      <c r="D77" s="117">
        <v>0</v>
      </c>
      <c r="E77" s="117" t="s">
        <v>314</v>
      </c>
      <c r="F77" s="117" t="s">
        <v>314</v>
      </c>
      <c r="G77" s="117" t="s">
        <v>314</v>
      </c>
      <c r="H77" s="117">
        <f t="shared" si="4"/>
        <v>0</v>
      </c>
      <c r="I77" s="117">
        <f t="shared" si="5"/>
        <v>0</v>
      </c>
      <c r="J77" s="117">
        <f t="shared" si="6"/>
        <v>0</v>
      </c>
    </row>
    <row r="78" spans="1:10" x14ac:dyDescent="0.3">
      <c r="A78" s="115" t="s">
        <v>204</v>
      </c>
      <c r="B78" s="117" t="s">
        <v>165</v>
      </c>
      <c r="C78" s="115" t="s">
        <v>139</v>
      </c>
      <c r="D78" s="117">
        <v>0.989016705183691</v>
      </c>
      <c r="E78" s="117" t="s">
        <v>314</v>
      </c>
      <c r="F78" s="117" t="s">
        <v>314</v>
      </c>
      <c r="G78" s="117" t="s">
        <v>314</v>
      </c>
      <c r="H78" s="117">
        <f t="shared" si="4"/>
        <v>0.989016705183691</v>
      </c>
      <c r="I78" s="117">
        <f t="shared" si="5"/>
        <v>0</v>
      </c>
      <c r="J78" s="117">
        <f t="shared" si="6"/>
        <v>0</v>
      </c>
    </row>
    <row r="79" spans="1:10" x14ac:dyDescent="0.3">
      <c r="A79" s="115" t="s">
        <v>206</v>
      </c>
      <c r="B79" s="117" t="s">
        <v>165</v>
      </c>
      <c r="C79" s="115" t="s">
        <v>139</v>
      </c>
      <c r="D79" s="117">
        <v>0.994725139367995</v>
      </c>
      <c r="E79" s="117" t="s">
        <v>314</v>
      </c>
      <c r="F79" s="117" t="s">
        <v>314</v>
      </c>
      <c r="G79" s="117" t="s">
        <v>314</v>
      </c>
      <c r="H79" s="117">
        <f t="shared" si="4"/>
        <v>0.994725139367995</v>
      </c>
      <c r="I79" s="117">
        <f t="shared" si="5"/>
        <v>0</v>
      </c>
      <c r="J79" s="117">
        <f t="shared" si="6"/>
        <v>0</v>
      </c>
    </row>
    <row r="80" spans="1:10" x14ac:dyDescent="0.3">
      <c r="A80" s="115" t="s">
        <v>190</v>
      </c>
      <c r="B80" s="117" t="s">
        <v>165</v>
      </c>
      <c r="C80" s="115" t="s">
        <v>139</v>
      </c>
      <c r="D80" s="117">
        <v>0.99252159477079505</v>
      </c>
      <c r="E80" s="117" t="s">
        <v>314</v>
      </c>
      <c r="F80" s="117" t="s">
        <v>314</v>
      </c>
      <c r="G80" s="117" t="s">
        <v>314</v>
      </c>
      <c r="H80" s="117">
        <f t="shared" si="4"/>
        <v>0.99252159477079505</v>
      </c>
      <c r="I80" s="117">
        <f t="shared" si="5"/>
        <v>0</v>
      </c>
      <c r="J80" s="117">
        <f t="shared" si="6"/>
        <v>0</v>
      </c>
    </row>
    <row r="81" spans="1:10" x14ac:dyDescent="0.3">
      <c r="A81" s="115" t="s">
        <v>195</v>
      </c>
      <c r="B81" s="117" t="s">
        <v>165</v>
      </c>
      <c r="C81" s="115" t="s">
        <v>139</v>
      </c>
      <c r="D81" s="117">
        <v>1</v>
      </c>
      <c r="E81" s="117">
        <v>5.0735420576289901E-2</v>
      </c>
      <c r="F81" s="117">
        <v>0.90425418646810996</v>
      </c>
      <c r="G81" s="117">
        <v>4.5010392955600199E-2</v>
      </c>
      <c r="H81" s="117">
        <f t="shared" si="4"/>
        <v>5.0735420576289901E-2</v>
      </c>
      <c r="I81" s="117">
        <f t="shared" si="5"/>
        <v>0.90425418646810996</v>
      </c>
      <c r="J81" s="117">
        <f t="shared" si="6"/>
        <v>4.5010392955600199E-2</v>
      </c>
    </row>
    <row r="82" spans="1:10" x14ac:dyDescent="0.3">
      <c r="A82" s="115" t="s">
        <v>210</v>
      </c>
      <c r="B82" s="117" t="s">
        <v>165</v>
      </c>
      <c r="C82" s="115" t="s">
        <v>141</v>
      </c>
      <c r="D82" s="117">
        <v>0.48043826049239002</v>
      </c>
      <c r="E82" s="117" t="s">
        <v>314</v>
      </c>
      <c r="F82" s="117" t="s">
        <v>314</v>
      </c>
      <c r="G82" s="117" t="s">
        <v>314</v>
      </c>
      <c r="H82" s="117">
        <f t="shared" si="4"/>
        <v>0.48043826049239002</v>
      </c>
      <c r="I82" s="117">
        <f t="shared" si="5"/>
        <v>0</v>
      </c>
      <c r="J82" s="117">
        <f t="shared" si="6"/>
        <v>0</v>
      </c>
    </row>
    <row r="83" spans="1:10" x14ac:dyDescent="0.3">
      <c r="A83" s="115" t="s">
        <v>193</v>
      </c>
      <c r="B83" s="117" t="s">
        <v>165</v>
      </c>
      <c r="C83" s="115" t="s">
        <v>141</v>
      </c>
      <c r="D83" s="117">
        <v>1.27256194305265E-2</v>
      </c>
      <c r="E83" s="117">
        <v>0.33722259212031702</v>
      </c>
      <c r="F83" s="117">
        <v>0.59188418387919295</v>
      </c>
      <c r="G83" s="117">
        <v>7.0893224000490307E-2</v>
      </c>
      <c r="H83" s="117">
        <f t="shared" si="4"/>
        <v>4.2913663706988193E-3</v>
      </c>
      <c r="I83" s="117">
        <f t="shared" si="5"/>
        <v>7.532092870994378E-3</v>
      </c>
      <c r="J83" s="117">
        <f t="shared" si="6"/>
        <v>9.0216018883330711E-4</v>
      </c>
    </row>
    <row r="84" spans="1:10" x14ac:dyDescent="0.3">
      <c r="A84" s="115" t="s">
        <v>200</v>
      </c>
      <c r="B84" s="117" t="s">
        <v>165</v>
      </c>
      <c r="C84" s="115" t="s">
        <v>141</v>
      </c>
      <c r="D84" s="117">
        <v>0.94021536427905905</v>
      </c>
      <c r="E84" s="117">
        <v>0.97995372960988902</v>
      </c>
      <c r="F84" s="117">
        <v>2.0046270390110699E-2</v>
      </c>
      <c r="G84" s="117">
        <v>0</v>
      </c>
      <c r="H84" s="117">
        <f t="shared" si="4"/>
        <v>0.9213675528617844</v>
      </c>
      <c r="I84" s="117">
        <f t="shared" si="5"/>
        <v>1.8847811417274447E-2</v>
      </c>
      <c r="J84" s="117">
        <f t="shared" si="6"/>
        <v>0</v>
      </c>
    </row>
    <row r="85" spans="1:10" x14ac:dyDescent="0.3">
      <c r="A85" s="115" t="s">
        <v>189</v>
      </c>
      <c r="B85" s="117" t="s">
        <v>165</v>
      </c>
      <c r="C85" s="115" t="s">
        <v>141</v>
      </c>
      <c r="D85" s="117">
        <v>0.65416696127655105</v>
      </c>
      <c r="E85" s="117">
        <v>0.99986598557745898</v>
      </c>
      <c r="F85" s="117">
        <v>5.3877790466572101E-5</v>
      </c>
      <c r="G85" s="117">
        <v>8.01366320746501E-5</v>
      </c>
      <c r="H85" s="117">
        <f t="shared" si="4"/>
        <v>0.65407929346899019</v>
      </c>
      <c r="I85" s="117">
        <f t="shared" si="5"/>
        <v>3.5245070469812201E-5</v>
      </c>
      <c r="J85" s="117">
        <f t="shared" si="6"/>
        <v>5.2422737091210849E-5</v>
      </c>
    </row>
    <row r="86" spans="1:10" x14ac:dyDescent="0.3">
      <c r="A86" s="115" t="s">
        <v>198</v>
      </c>
      <c r="B86" s="117" t="s">
        <v>165</v>
      </c>
      <c r="C86" s="115" t="s">
        <v>141</v>
      </c>
      <c r="D86" s="117">
        <v>0.85691295131724399</v>
      </c>
      <c r="E86" s="117" t="s">
        <v>314</v>
      </c>
      <c r="F86" s="117" t="s">
        <v>314</v>
      </c>
      <c r="G86" s="117" t="s">
        <v>314</v>
      </c>
      <c r="H86" s="117">
        <f t="shared" si="4"/>
        <v>0.85691295131724399</v>
      </c>
      <c r="I86" s="117">
        <f t="shared" si="5"/>
        <v>0</v>
      </c>
      <c r="J86" s="117">
        <f t="shared" si="6"/>
        <v>0</v>
      </c>
    </row>
    <row r="87" spans="1:10" x14ac:dyDescent="0.3">
      <c r="A87" s="115" t="s">
        <v>202</v>
      </c>
      <c r="B87" s="117" t="s">
        <v>165</v>
      </c>
      <c r="C87" s="115" t="s">
        <v>141</v>
      </c>
      <c r="D87" s="117">
        <v>0.13695951141524201</v>
      </c>
      <c r="E87" s="117" t="s">
        <v>314</v>
      </c>
      <c r="F87" s="117" t="s">
        <v>314</v>
      </c>
      <c r="G87" s="117" t="s">
        <v>314</v>
      </c>
      <c r="H87" s="117">
        <f t="shared" si="4"/>
        <v>0.13695951141524201</v>
      </c>
      <c r="I87" s="117">
        <f t="shared" si="5"/>
        <v>0</v>
      </c>
      <c r="J87" s="117">
        <f t="shared" si="6"/>
        <v>0</v>
      </c>
    </row>
    <row r="88" spans="1:10" x14ac:dyDescent="0.3">
      <c r="A88" s="115" t="s">
        <v>192</v>
      </c>
      <c r="B88" s="117" t="s">
        <v>165</v>
      </c>
      <c r="C88" s="115" t="s">
        <v>141</v>
      </c>
      <c r="D88" s="117">
        <v>1.1702938245050099E-5</v>
      </c>
      <c r="E88" s="117" t="s">
        <v>314</v>
      </c>
      <c r="F88" s="117" t="s">
        <v>314</v>
      </c>
      <c r="G88" s="117" t="s">
        <v>314</v>
      </c>
      <c r="H88" s="117">
        <f t="shared" si="4"/>
        <v>1.1702938245050099E-5</v>
      </c>
      <c r="I88" s="117">
        <f t="shared" si="5"/>
        <v>0</v>
      </c>
      <c r="J88" s="117">
        <f t="shared" si="6"/>
        <v>0</v>
      </c>
    </row>
    <row r="89" spans="1:10" x14ac:dyDescent="0.3">
      <c r="A89" s="115" t="s">
        <v>188</v>
      </c>
      <c r="B89" s="117" t="s">
        <v>165</v>
      </c>
      <c r="C89" s="115" t="s">
        <v>141</v>
      </c>
      <c r="D89" s="117">
        <v>0.67474836362588697</v>
      </c>
      <c r="E89" s="117">
        <v>0.256371523245771</v>
      </c>
      <c r="F89" s="117">
        <v>0.70328698601970396</v>
      </c>
      <c r="G89" s="117">
        <v>4.0341490734525101E-2</v>
      </c>
      <c r="H89" s="117">
        <f t="shared" si="4"/>
        <v>0.17298626579036003</v>
      </c>
      <c r="I89" s="117">
        <f t="shared" si="5"/>
        <v>0.47454174297617729</v>
      </c>
      <c r="J89" s="117">
        <f t="shared" si="6"/>
        <v>2.7220354859349694E-2</v>
      </c>
    </row>
    <row r="90" spans="1:10" x14ac:dyDescent="0.3">
      <c r="A90" s="115" t="s">
        <v>141</v>
      </c>
      <c r="B90" s="117" t="s">
        <v>165</v>
      </c>
      <c r="C90" s="115" t="s">
        <v>141</v>
      </c>
      <c r="D90" s="117">
        <v>0.98131484988344198</v>
      </c>
      <c r="E90" s="117" t="s">
        <v>314</v>
      </c>
      <c r="F90" s="117" t="s">
        <v>314</v>
      </c>
      <c r="G90" s="117" t="s">
        <v>314</v>
      </c>
      <c r="H90" s="117">
        <f t="shared" si="4"/>
        <v>0.98131484988344198</v>
      </c>
      <c r="I90" s="117">
        <f t="shared" si="5"/>
        <v>0</v>
      </c>
      <c r="J90" s="117">
        <f t="shared" si="6"/>
        <v>0</v>
      </c>
    </row>
    <row r="91" spans="1:10" x14ac:dyDescent="0.3">
      <c r="A91" s="115" t="s">
        <v>209</v>
      </c>
      <c r="B91" s="117" t="s">
        <v>165</v>
      </c>
      <c r="C91" s="115" t="s">
        <v>141</v>
      </c>
      <c r="D91" s="117">
        <v>0.408240272221916</v>
      </c>
      <c r="E91" s="117" t="s">
        <v>314</v>
      </c>
      <c r="F91" s="117" t="s">
        <v>314</v>
      </c>
      <c r="G91" s="117" t="s">
        <v>314</v>
      </c>
      <c r="H91" s="117">
        <f t="shared" si="4"/>
        <v>0.408240272221916</v>
      </c>
      <c r="I91" s="117">
        <f t="shared" si="5"/>
        <v>0</v>
      </c>
      <c r="J91" s="117">
        <f t="shared" si="6"/>
        <v>0</v>
      </c>
    </row>
    <row r="92" spans="1:10" x14ac:dyDescent="0.3">
      <c r="A92" s="115" t="s">
        <v>199</v>
      </c>
      <c r="B92" s="117" t="s">
        <v>165</v>
      </c>
      <c r="C92" s="115" t="s">
        <v>141</v>
      </c>
      <c r="D92" s="117">
        <v>0.99003579079582105</v>
      </c>
      <c r="E92" s="117" t="s">
        <v>314</v>
      </c>
      <c r="F92" s="117" t="s">
        <v>314</v>
      </c>
      <c r="G92" s="117" t="s">
        <v>314</v>
      </c>
      <c r="H92" s="117">
        <f t="shared" si="4"/>
        <v>0.99003579079582105</v>
      </c>
      <c r="I92" s="117">
        <f t="shared" si="5"/>
        <v>0</v>
      </c>
      <c r="J92" s="117">
        <f t="shared" si="6"/>
        <v>0</v>
      </c>
    </row>
    <row r="93" spans="1:10" x14ac:dyDescent="0.3">
      <c r="A93" s="115" t="s">
        <v>191</v>
      </c>
      <c r="B93" s="117" t="s">
        <v>165</v>
      </c>
      <c r="C93" s="115" t="s">
        <v>141</v>
      </c>
      <c r="D93" s="117">
        <v>2.07895460075266E-5</v>
      </c>
      <c r="E93" s="117" t="s">
        <v>314</v>
      </c>
      <c r="F93" s="117" t="s">
        <v>314</v>
      </c>
      <c r="G93" s="117" t="s">
        <v>314</v>
      </c>
      <c r="H93" s="117">
        <f t="shared" si="4"/>
        <v>2.07895460075266E-5</v>
      </c>
      <c r="I93" s="117">
        <f t="shared" si="5"/>
        <v>0</v>
      </c>
      <c r="J93" s="117">
        <f t="shared" si="6"/>
        <v>0</v>
      </c>
    </row>
    <row r="94" spans="1:10" x14ac:dyDescent="0.3">
      <c r="A94" s="115" t="s">
        <v>204</v>
      </c>
      <c r="B94" s="117" t="s">
        <v>165</v>
      </c>
      <c r="C94" s="115" t="s">
        <v>141</v>
      </c>
      <c r="D94" s="117">
        <v>0.88851945921153097</v>
      </c>
      <c r="E94" s="117" t="s">
        <v>314</v>
      </c>
      <c r="F94" s="117" t="s">
        <v>314</v>
      </c>
      <c r="G94" s="117" t="s">
        <v>314</v>
      </c>
      <c r="H94" s="117">
        <f t="shared" si="4"/>
        <v>0.88851945921153097</v>
      </c>
      <c r="I94" s="117">
        <f t="shared" si="5"/>
        <v>0</v>
      </c>
      <c r="J94" s="117">
        <f t="shared" si="6"/>
        <v>0</v>
      </c>
    </row>
    <row r="95" spans="1:10" x14ac:dyDescent="0.3">
      <c r="A95" s="115" t="s">
        <v>206</v>
      </c>
      <c r="B95" s="117" t="s">
        <v>165</v>
      </c>
      <c r="C95" s="115" t="s">
        <v>141</v>
      </c>
      <c r="D95" s="117">
        <v>0.91251010533749499</v>
      </c>
      <c r="E95" s="117" t="s">
        <v>314</v>
      </c>
      <c r="F95" s="117" t="s">
        <v>314</v>
      </c>
      <c r="G95" s="117" t="s">
        <v>314</v>
      </c>
      <c r="H95" s="117">
        <f t="shared" si="4"/>
        <v>0.91251010533749499</v>
      </c>
      <c r="I95" s="117">
        <f t="shared" si="5"/>
        <v>0</v>
      </c>
      <c r="J95" s="117">
        <f t="shared" si="6"/>
        <v>0</v>
      </c>
    </row>
    <row r="96" spans="1:10" x14ac:dyDescent="0.3">
      <c r="A96" s="115" t="s">
        <v>190</v>
      </c>
      <c r="B96" s="117" t="s">
        <v>165</v>
      </c>
      <c r="C96" s="115" t="s">
        <v>141</v>
      </c>
      <c r="D96" s="117">
        <v>0.72037129658043797</v>
      </c>
      <c r="E96" s="117" t="s">
        <v>314</v>
      </c>
      <c r="F96" s="117" t="s">
        <v>314</v>
      </c>
      <c r="G96" s="117" t="s">
        <v>314</v>
      </c>
      <c r="H96" s="117">
        <f t="shared" si="4"/>
        <v>0.72037129658043797</v>
      </c>
      <c r="I96" s="117">
        <f t="shared" si="5"/>
        <v>0</v>
      </c>
      <c r="J96" s="117">
        <f t="shared" si="6"/>
        <v>0</v>
      </c>
    </row>
    <row r="97" spans="1:10" x14ac:dyDescent="0.3">
      <c r="A97" s="115" t="s">
        <v>195</v>
      </c>
      <c r="B97" s="117" t="s">
        <v>165</v>
      </c>
      <c r="C97" s="115" t="s">
        <v>141</v>
      </c>
      <c r="D97" s="117">
        <v>0.92803108176523297</v>
      </c>
      <c r="E97" s="117">
        <v>0.38992933522588502</v>
      </c>
      <c r="F97" s="117">
        <v>0.58957605507145605</v>
      </c>
      <c r="G97" s="117">
        <v>2.0494609702659001E-2</v>
      </c>
      <c r="H97" s="117">
        <f t="shared" si="4"/>
        <v>0.36186654278167624</v>
      </c>
      <c r="I97" s="117">
        <f t="shared" si="5"/>
        <v>0.54714490417084194</v>
      </c>
      <c r="J97" s="117">
        <f t="shared" si="6"/>
        <v>1.9019634812714872E-2</v>
      </c>
    </row>
    <row r="98" spans="1:10" x14ac:dyDescent="0.3">
      <c r="A98" s="115" t="s">
        <v>210</v>
      </c>
      <c r="B98" s="117" t="s">
        <v>165</v>
      </c>
      <c r="C98" s="115" t="s">
        <v>146</v>
      </c>
      <c r="D98" s="117">
        <v>0.27639946450032699</v>
      </c>
      <c r="E98" s="117" t="s">
        <v>314</v>
      </c>
      <c r="F98" s="117" t="s">
        <v>314</v>
      </c>
      <c r="G98" s="117" t="s">
        <v>314</v>
      </c>
      <c r="H98" s="117">
        <f t="shared" si="4"/>
        <v>0.27639946450032699</v>
      </c>
      <c r="I98" s="117">
        <f t="shared" si="5"/>
        <v>0</v>
      </c>
      <c r="J98" s="117">
        <f t="shared" si="6"/>
        <v>0</v>
      </c>
    </row>
    <row r="99" spans="1:10" x14ac:dyDescent="0.3">
      <c r="A99" s="115" t="s">
        <v>193</v>
      </c>
      <c r="B99" s="117" t="s">
        <v>165</v>
      </c>
      <c r="C99" s="115" t="s">
        <v>146</v>
      </c>
      <c r="D99" s="117">
        <v>5.2111653642617599E-3</v>
      </c>
      <c r="E99" s="117">
        <v>0.31245499023960399</v>
      </c>
      <c r="F99" s="117">
        <v>0.68420953045012001</v>
      </c>
      <c r="G99" s="117">
        <v>3.33547931027648E-3</v>
      </c>
      <c r="H99" s="117">
        <f t="shared" si="4"/>
        <v>1.6282546230273706E-3</v>
      </c>
      <c r="I99" s="117">
        <f t="shared" si="5"/>
        <v>3.5655290069794674E-3</v>
      </c>
      <c r="J99" s="117">
        <f t="shared" si="6"/>
        <v>1.7381734254924496E-5</v>
      </c>
    </row>
    <row r="100" spans="1:10" x14ac:dyDescent="0.3">
      <c r="A100" s="115" t="s">
        <v>200</v>
      </c>
      <c r="B100" s="117" t="s">
        <v>165</v>
      </c>
      <c r="C100" s="115" t="s">
        <v>146</v>
      </c>
      <c r="D100" s="117">
        <v>0.99393729386651697</v>
      </c>
      <c r="E100" s="117">
        <v>0.986925915471354</v>
      </c>
      <c r="F100" s="117">
        <v>1.30740845286454E-2</v>
      </c>
      <c r="G100" s="117">
        <v>0</v>
      </c>
      <c r="H100" s="117">
        <f t="shared" si="4"/>
        <v>0.98094247367033249</v>
      </c>
      <c r="I100" s="117">
        <f t="shared" si="5"/>
        <v>1.2994820196183905E-2</v>
      </c>
      <c r="J100" s="117">
        <f t="shared" si="6"/>
        <v>0</v>
      </c>
    </row>
    <row r="101" spans="1:10" x14ac:dyDescent="0.3">
      <c r="A101" s="115" t="s">
        <v>189</v>
      </c>
      <c r="B101" s="117" t="s">
        <v>165</v>
      </c>
      <c r="C101" s="115" t="s">
        <v>146</v>
      </c>
      <c r="D101" s="117">
        <v>0.91339346468921401</v>
      </c>
      <c r="E101" s="117">
        <v>1</v>
      </c>
      <c r="F101" s="117">
        <v>0</v>
      </c>
      <c r="G101" s="117">
        <v>0</v>
      </c>
      <c r="H101" s="117">
        <f t="shared" si="4"/>
        <v>0.91339346468921401</v>
      </c>
      <c r="I101" s="117">
        <f t="shared" si="5"/>
        <v>0</v>
      </c>
      <c r="J101" s="117">
        <f t="shared" si="6"/>
        <v>0</v>
      </c>
    </row>
    <row r="102" spans="1:10" x14ac:dyDescent="0.3">
      <c r="A102" s="115" t="s">
        <v>198</v>
      </c>
      <c r="B102" s="117" t="s">
        <v>165</v>
      </c>
      <c r="C102" s="115" t="s">
        <v>146</v>
      </c>
      <c r="D102" s="117">
        <v>0.96516938622630999</v>
      </c>
      <c r="E102" s="117" t="s">
        <v>314</v>
      </c>
      <c r="F102" s="117" t="s">
        <v>314</v>
      </c>
      <c r="G102" s="117" t="s">
        <v>314</v>
      </c>
      <c r="H102" s="117">
        <f t="shared" si="4"/>
        <v>0.96516938622630999</v>
      </c>
      <c r="I102" s="117">
        <f t="shared" si="5"/>
        <v>0</v>
      </c>
      <c r="J102" s="117">
        <f t="shared" si="6"/>
        <v>0</v>
      </c>
    </row>
    <row r="103" spans="1:10" x14ac:dyDescent="0.3">
      <c r="A103" s="115" t="s">
        <v>202</v>
      </c>
      <c r="B103" s="117" t="s">
        <v>165</v>
      </c>
      <c r="C103" s="115" t="s">
        <v>146</v>
      </c>
      <c r="D103" s="117">
        <v>0.34472450054204801</v>
      </c>
      <c r="E103" s="117" t="s">
        <v>314</v>
      </c>
      <c r="F103" s="117" t="s">
        <v>314</v>
      </c>
      <c r="G103" s="117" t="s">
        <v>314</v>
      </c>
      <c r="H103" s="117">
        <f t="shared" si="4"/>
        <v>0.34472450054204801</v>
      </c>
      <c r="I103" s="117">
        <f t="shared" si="5"/>
        <v>0</v>
      </c>
      <c r="J103" s="117">
        <f t="shared" si="6"/>
        <v>0</v>
      </c>
    </row>
    <row r="104" spans="1:10" x14ac:dyDescent="0.3">
      <c r="A104" s="115" t="s">
        <v>192</v>
      </c>
      <c r="B104" s="117" t="s">
        <v>165</v>
      </c>
      <c r="C104" s="115" t="s">
        <v>146</v>
      </c>
      <c r="D104" s="117">
        <v>1.6534357511711599E-4</v>
      </c>
      <c r="E104" s="117" t="s">
        <v>314</v>
      </c>
      <c r="F104" s="117" t="s">
        <v>314</v>
      </c>
      <c r="G104" s="117" t="s">
        <v>314</v>
      </c>
      <c r="H104" s="117">
        <f t="shared" si="4"/>
        <v>1.6534357511711599E-4</v>
      </c>
      <c r="I104" s="117">
        <f t="shared" si="5"/>
        <v>0</v>
      </c>
      <c r="J104" s="117">
        <f t="shared" si="6"/>
        <v>0</v>
      </c>
    </row>
    <row r="105" spans="1:10" x14ac:dyDescent="0.3">
      <c r="A105" s="115" t="s">
        <v>188</v>
      </c>
      <c r="B105" s="117" t="s">
        <v>165</v>
      </c>
      <c r="C105" s="115" t="s">
        <v>146</v>
      </c>
      <c r="D105" s="117">
        <v>0.91631941251785798</v>
      </c>
      <c r="E105" s="117">
        <v>0.125828832728127</v>
      </c>
      <c r="F105" s="117">
        <v>0.85571075119422801</v>
      </c>
      <c r="G105" s="117">
        <v>1.8460416077644801E-2</v>
      </c>
      <c r="H105" s="117">
        <f t="shared" si="4"/>
        <v>0.11529940208324516</v>
      </c>
      <c r="I105" s="117">
        <f t="shared" si="5"/>
        <v>0.78410437281950995</v>
      </c>
      <c r="J105" s="117">
        <f t="shared" si="6"/>
        <v>1.6915637615102702E-2</v>
      </c>
    </row>
    <row r="106" spans="1:10" x14ac:dyDescent="0.3">
      <c r="A106" s="115" t="s">
        <v>141</v>
      </c>
      <c r="B106" s="117" t="s">
        <v>165</v>
      </c>
      <c r="C106" s="115" t="s">
        <v>146</v>
      </c>
      <c r="D106" s="117">
        <v>0.97911423350280002</v>
      </c>
      <c r="E106" s="117" t="s">
        <v>314</v>
      </c>
      <c r="F106" s="117" t="s">
        <v>314</v>
      </c>
      <c r="G106" s="117" t="s">
        <v>314</v>
      </c>
      <c r="H106" s="117">
        <f t="shared" si="4"/>
        <v>0.97911423350280002</v>
      </c>
      <c r="I106" s="117">
        <f t="shared" si="5"/>
        <v>0</v>
      </c>
      <c r="J106" s="117">
        <f t="shared" si="6"/>
        <v>0</v>
      </c>
    </row>
    <row r="107" spans="1:10" x14ac:dyDescent="0.3">
      <c r="A107" s="115" t="s">
        <v>209</v>
      </c>
      <c r="B107" s="117" t="s">
        <v>165</v>
      </c>
      <c r="C107" s="115" t="s">
        <v>146</v>
      </c>
      <c r="D107" s="117">
        <v>0.78530447057727504</v>
      </c>
      <c r="E107" s="117" t="s">
        <v>314</v>
      </c>
      <c r="F107" s="117" t="s">
        <v>314</v>
      </c>
      <c r="G107" s="117" t="s">
        <v>314</v>
      </c>
      <c r="H107" s="117">
        <f t="shared" si="4"/>
        <v>0.78530447057727504</v>
      </c>
      <c r="I107" s="117">
        <f t="shared" si="5"/>
        <v>0</v>
      </c>
      <c r="J107" s="117">
        <f t="shared" si="6"/>
        <v>0</v>
      </c>
    </row>
    <row r="108" spans="1:10" x14ac:dyDescent="0.3">
      <c r="A108" s="115" t="s">
        <v>199</v>
      </c>
      <c r="B108" s="117" t="s">
        <v>165</v>
      </c>
      <c r="C108" s="115" t="s">
        <v>146</v>
      </c>
      <c r="D108" s="117">
        <v>1</v>
      </c>
      <c r="E108" s="117" t="s">
        <v>314</v>
      </c>
      <c r="F108" s="117" t="s">
        <v>314</v>
      </c>
      <c r="G108" s="117" t="s">
        <v>314</v>
      </c>
      <c r="H108" s="117">
        <f t="shared" si="4"/>
        <v>1</v>
      </c>
      <c r="I108" s="117">
        <f t="shared" si="5"/>
        <v>0</v>
      </c>
      <c r="J108" s="117">
        <f t="shared" si="6"/>
        <v>0</v>
      </c>
    </row>
    <row r="109" spans="1:10" x14ac:dyDescent="0.3">
      <c r="A109" s="115" t="s">
        <v>191</v>
      </c>
      <c r="B109" s="117" t="s">
        <v>165</v>
      </c>
      <c r="C109" s="115" t="s">
        <v>146</v>
      </c>
      <c r="D109" s="117">
        <v>8.7233298345528799E-4</v>
      </c>
      <c r="E109" s="117" t="s">
        <v>314</v>
      </c>
      <c r="F109" s="117" t="s">
        <v>314</v>
      </c>
      <c r="G109" s="117" t="s">
        <v>314</v>
      </c>
      <c r="H109" s="117">
        <f t="shared" si="4"/>
        <v>8.7233298345528799E-4</v>
      </c>
      <c r="I109" s="117">
        <f t="shared" si="5"/>
        <v>0</v>
      </c>
      <c r="J109" s="117">
        <f t="shared" si="6"/>
        <v>0</v>
      </c>
    </row>
    <row r="110" spans="1:10" x14ac:dyDescent="0.3">
      <c r="A110" s="115" t="s">
        <v>204</v>
      </c>
      <c r="B110" s="117" t="s">
        <v>165</v>
      </c>
      <c r="C110" s="115" t="s">
        <v>146</v>
      </c>
      <c r="D110" s="117">
        <v>0.95463905773602298</v>
      </c>
      <c r="E110" s="117" t="s">
        <v>314</v>
      </c>
      <c r="F110" s="117" t="s">
        <v>314</v>
      </c>
      <c r="G110" s="117" t="s">
        <v>314</v>
      </c>
      <c r="H110" s="117">
        <f t="shared" si="4"/>
        <v>0.95463905773602298</v>
      </c>
      <c r="I110" s="117">
        <f t="shared" si="5"/>
        <v>0</v>
      </c>
      <c r="J110" s="117">
        <f t="shared" si="6"/>
        <v>0</v>
      </c>
    </row>
    <row r="111" spans="1:10" x14ac:dyDescent="0.3">
      <c r="A111" s="115" t="s">
        <v>206</v>
      </c>
      <c r="B111" s="117" t="s">
        <v>165</v>
      </c>
      <c r="C111" s="115" t="s">
        <v>146</v>
      </c>
      <c r="D111" s="117">
        <v>0.99281031880269</v>
      </c>
      <c r="E111" s="117" t="s">
        <v>314</v>
      </c>
      <c r="F111" s="117" t="s">
        <v>314</v>
      </c>
      <c r="G111" s="117" t="s">
        <v>314</v>
      </c>
      <c r="H111" s="117">
        <f t="shared" si="4"/>
        <v>0.99281031880269</v>
      </c>
      <c r="I111" s="117">
        <f t="shared" si="5"/>
        <v>0</v>
      </c>
      <c r="J111" s="117">
        <f t="shared" si="6"/>
        <v>0</v>
      </c>
    </row>
    <row r="112" spans="1:10" x14ac:dyDescent="0.3">
      <c r="A112" s="115" t="s">
        <v>190</v>
      </c>
      <c r="B112" s="117" t="s">
        <v>165</v>
      </c>
      <c r="C112" s="115" t="s">
        <v>146</v>
      </c>
      <c r="D112" s="117">
        <v>0.92519920488775298</v>
      </c>
      <c r="E112" s="117" t="s">
        <v>314</v>
      </c>
      <c r="F112" s="117" t="s">
        <v>314</v>
      </c>
      <c r="G112" s="117" t="s">
        <v>314</v>
      </c>
      <c r="H112" s="117">
        <f t="shared" si="4"/>
        <v>0.92519920488775298</v>
      </c>
      <c r="I112" s="117">
        <f t="shared" si="5"/>
        <v>0</v>
      </c>
      <c r="J112" s="117">
        <f t="shared" si="6"/>
        <v>0</v>
      </c>
    </row>
    <row r="113" spans="1:10" x14ac:dyDescent="0.3">
      <c r="A113" s="115" t="s">
        <v>195</v>
      </c>
      <c r="B113" s="117" t="s">
        <v>165</v>
      </c>
      <c r="C113" s="115" t="s">
        <v>146</v>
      </c>
      <c r="D113" s="117">
        <v>0.99869373066380296</v>
      </c>
      <c r="E113" s="117">
        <v>0.36601776044004802</v>
      </c>
      <c r="F113" s="117">
        <v>0.61659567475779098</v>
      </c>
      <c r="G113" s="117">
        <v>1.7386564802161299E-2</v>
      </c>
      <c r="H113" s="117">
        <f t="shared" si="4"/>
        <v>0.3655396426630817</v>
      </c>
      <c r="I113" s="117">
        <f t="shared" si="5"/>
        <v>0.61579023473502315</v>
      </c>
      <c r="J113" s="117">
        <f t="shared" si="6"/>
        <v>1.7363853265698434E-2</v>
      </c>
    </row>
    <row r="114" spans="1:10" x14ac:dyDescent="0.3">
      <c r="A114" s="115" t="s">
        <v>210</v>
      </c>
      <c r="B114" s="117" t="s">
        <v>165</v>
      </c>
      <c r="C114" s="115" t="s">
        <v>147</v>
      </c>
      <c r="D114" s="117">
        <v>0.1553155410424</v>
      </c>
      <c r="E114" s="117" t="s">
        <v>314</v>
      </c>
      <c r="F114" s="117" t="s">
        <v>314</v>
      </c>
      <c r="G114" s="117" t="s">
        <v>314</v>
      </c>
      <c r="H114" s="117">
        <f t="shared" si="4"/>
        <v>0.1553155410424</v>
      </c>
      <c r="I114" s="117">
        <f t="shared" si="5"/>
        <v>0</v>
      </c>
      <c r="J114" s="117">
        <f t="shared" si="6"/>
        <v>0</v>
      </c>
    </row>
    <row r="115" spans="1:10" x14ac:dyDescent="0.3">
      <c r="A115" s="115" t="s">
        <v>193</v>
      </c>
      <c r="B115" s="117" t="s">
        <v>165</v>
      </c>
      <c r="C115" s="115" t="s">
        <v>147</v>
      </c>
      <c r="D115" s="117">
        <v>4.2893847426716597E-3</v>
      </c>
      <c r="E115" s="117">
        <v>0.37364195437578401</v>
      </c>
      <c r="F115" s="117">
        <v>0.62223881776062695</v>
      </c>
      <c r="G115" s="117">
        <v>4.1192278635886299E-3</v>
      </c>
      <c r="H115" s="117">
        <f t="shared" si="4"/>
        <v>1.6026940983215083E-3</v>
      </c>
      <c r="I115" s="117">
        <f t="shared" si="5"/>
        <v>2.6690216912004846E-3</v>
      </c>
      <c r="J115" s="117">
        <f t="shared" si="6"/>
        <v>1.7668953149665044E-5</v>
      </c>
    </row>
    <row r="116" spans="1:10" x14ac:dyDescent="0.3">
      <c r="A116" s="115" t="s">
        <v>200</v>
      </c>
      <c r="B116" s="117" t="s">
        <v>165</v>
      </c>
      <c r="C116" s="115" t="s">
        <v>147</v>
      </c>
      <c r="D116" s="117">
        <v>0.94913514297623203</v>
      </c>
      <c r="E116" s="117">
        <v>0.99060255488902704</v>
      </c>
      <c r="F116" s="117">
        <v>9.3974451109733095E-3</v>
      </c>
      <c r="G116" s="117">
        <v>0</v>
      </c>
      <c r="H116" s="117">
        <f t="shared" si="4"/>
        <v>0.94021569756721746</v>
      </c>
      <c r="I116" s="117">
        <f t="shared" si="5"/>
        <v>8.919445409014945E-3</v>
      </c>
      <c r="J116" s="117">
        <f t="shared" si="6"/>
        <v>0</v>
      </c>
    </row>
    <row r="117" spans="1:10" x14ac:dyDescent="0.3">
      <c r="A117" s="115" t="s">
        <v>189</v>
      </c>
      <c r="B117" s="117" t="s">
        <v>165</v>
      </c>
      <c r="C117" s="115" t="s">
        <v>147</v>
      </c>
      <c r="D117" s="117">
        <v>0.89969672397024703</v>
      </c>
      <c r="E117" s="117">
        <v>0.99952757717530905</v>
      </c>
      <c r="F117" s="117">
        <v>3.5234073619353298E-4</v>
      </c>
      <c r="G117" s="117">
        <v>1.20082088497135E-4</v>
      </c>
      <c r="H117" s="117">
        <f t="shared" si="4"/>
        <v>0.89927168670254376</v>
      </c>
      <c r="I117" s="117">
        <f t="shared" si="5"/>
        <v>3.1699980607458668E-4</v>
      </c>
      <c r="J117" s="117">
        <f t="shared" si="6"/>
        <v>1.0803746162837765E-4</v>
      </c>
    </row>
    <row r="118" spans="1:10" x14ac:dyDescent="0.3">
      <c r="A118" s="115" t="s">
        <v>198</v>
      </c>
      <c r="B118" s="117" t="s">
        <v>165</v>
      </c>
      <c r="C118" s="115" t="s">
        <v>147</v>
      </c>
      <c r="D118" s="117">
        <v>0.66300604502508598</v>
      </c>
      <c r="E118" s="117" t="s">
        <v>314</v>
      </c>
      <c r="F118" s="117" t="s">
        <v>314</v>
      </c>
      <c r="G118" s="117" t="s">
        <v>314</v>
      </c>
      <c r="H118" s="117">
        <f t="shared" si="4"/>
        <v>0.66300604502508598</v>
      </c>
      <c r="I118" s="117">
        <f t="shared" si="5"/>
        <v>0</v>
      </c>
      <c r="J118" s="117">
        <f t="shared" si="6"/>
        <v>0</v>
      </c>
    </row>
    <row r="119" spans="1:10" x14ac:dyDescent="0.3">
      <c r="A119" s="115" t="s">
        <v>202</v>
      </c>
      <c r="B119" s="117" t="s">
        <v>165</v>
      </c>
      <c r="C119" s="115" t="s">
        <v>147</v>
      </c>
      <c r="D119" s="117">
        <v>5.9735148462676302E-2</v>
      </c>
      <c r="E119" s="117" t="s">
        <v>314</v>
      </c>
      <c r="F119" s="117" t="s">
        <v>314</v>
      </c>
      <c r="G119" s="117" t="s">
        <v>314</v>
      </c>
      <c r="H119" s="117">
        <f t="shared" si="4"/>
        <v>5.9735148462676302E-2</v>
      </c>
      <c r="I119" s="117">
        <f t="shared" si="5"/>
        <v>0</v>
      </c>
      <c r="J119" s="117">
        <f t="shared" si="6"/>
        <v>0</v>
      </c>
    </row>
    <row r="120" spans="1:10" x14ac:dyDescent="0.3">
      <c r="A120" s="115" t="s">
        <v>192</v>
      </c>
      <c r="B120" s="117" t="s">
        <v>165</v>
      </c>
      <c r="C120" s="115" t="s">
        <v>147</v>
      </c>
      <c r="D120" s="117">
        <v>3.0891267059285902E-4</v>
      </c>
      <c r="E120" s="117" t="s">
        <v>314</v>
      </c>
      <c r="F120" s="117" t="s">
        <v>314</v>
      </c>
      <c r="G120" s="117" t="s">
        <v>314</v>
      </c>
      <c r="H120" s="117">
        <f t="shared" si="4"/>
        <v>3.0891267059285902E-4</v>
      </c>
      <c r="I120" s="117">
        <f t="shared" si="5"/>
        <v>0</v>
      </c>
      <c r="J120" s="117">
        <f t="shared" si="6"/>
        <v>0</v>
      </c>
    </row>
    <row r="121" spans="1:10" x14ac:dyDescent="0.3">
      <c r="A121" s="115" t="s">
        <v>188</v>
      </c>
      <c r="B121" s="117" t="s">
        <v>165</v>
      </c>
      <c r="C121" s="115" t="s">
        <v>147</v>
      </c>
      <c r="D121" s="117">
        <v>0.91160158583481499</v>
      </c>
      <c r="E121" s="117">
        <v>0.43376662308021102</v>
      </c>
      <c r="F121" s="117">
        <v>0.55528364756249704</v>
      </c>
      <c r="G121" s="117">
        <v>1.0949729357291899E-2</v>
      </c>
      <c r="H121" s="117">
        <f t="shared" si="4"/>
        <v>0.39542234148213284</v>
      </c>
      <c r="I121" s="117">
        <f t="shared" si="5"/>
        <v>0.5061974537061128</v>
      </c>
      <c r="J121" s="117">
        <f t="shared" si="6"/>
        <v>9.9817906465693249E-3</v>
      </c>
    </row>
    <row r="122" spans="1:10" x14ac:dyDescent="0.3">
      <c r="A122" s="115" t="s">
        <v>141</v>
      </c>
      <c r="B122" s="117" t="s">
        <v>165</v>
      </c>
      <c r="C122" s="115" t="s">
        <v>147</v>
      </c>
      <c r="D122" s="117">
        <v>0.93412756224897098</v>
      </c>
      <c r="E122" s="117" t="s">
        <v>314</v>
      </c>
      <c r="F122" s="117" t="s">
        <v>314</v>
      </c>
      <c r="G122" s="117" t="s">
        <v>314</v>
      </c>
      <c r="H122" s="117">
        <f t="shared" si="4"/>
        <v>0.93412756224897098</v>
      </c>
      <c r="I122" s="117">
        <f t="shared" si="5"/>
        <v>0</v>
      </c>
      <c r="J122" s="117">
        <f t="shared" si="6"/>
        <v>0</v>
      </c>
    </row>
    <row r="123" spans="1:10" x14ac:dyDescent="0.3">
      <c r="A123" s="115" t="s">
        <v>209</v>
      </c>
      <c r="B123" s="117" t="s">
        <v>165</v>
      </c>
      <c r="C123" s="115" t="s">
        <v>147</v>
      </c>
      <c r="D123" s="117">
        <v>0.12784870196334799</v>
      </c>
      <c r="E123" s="117" t="s">
        <v>314</v>
      </c>
      <c r="F123" s="117" t="s">
        <v>314</v>
      </c>
      <c r="G123" s="117" t="s">
        <v>314</v>
      </c>
      <c r="H123" s="117">
        <f t="shared" si="4"/>
        <v>0.12784870196334799</v>
      </c>
      <c r="I123" s="117">
        <f t="shared" si="5"/>
        <v>0</v>
      </c>
      <c r="J123" s="117">
        <f t="shared" si="6"/>
        <v>0</v>
      </c>
    </row>
    <row r="124" spans="1:10" x14ac:dyDescent="0.3">
      <c r="A124" s="115" t="s">
        <v>199</v>
      </c>
      <c r="B124" s="117" t="s">
        <v>165</v>
      </c>
      <c r="C124" s="115" t="s">
        <v>147</v>
      </c>
      <c r="D124" s="117">
        <v>1</v>
      </c>
      <c r="E124" s="117" t="s">
        <v>314</v>
      </c>
      <c r="F124" s="117" t="s">
        <v>314</v>
      </c>
      <c r="G124" s="117" t="s">
        <v>314</v>
      </c>
      <c r="H124" s="117">
        <f t="shared" si="4"/>
        <v>1</v>
      </c>
      <c r="I124" s="117">
        <f t="shared" si="5"/>
        <v>0</v>
      </c>
      <c r="J124" s="117">
        <f t="shared" si="6"/>
        <v>0</v>
      </c>
    </row>
    <row r="125" spans="1:10" x14ac:dyDescent="0.3">
      <c r="A125" s="115" t="s">
        <v>191</v>
      </c>
      <c r="B125" s="117" t="s">
        <v>165</v>
      </c>
      <c r="C125" s="115" t="s">
        <v>147</v>
      </c>
      <c r="D125" s="117">
        <v>9.4264351191699098E-5</v>
      </c>
      <c r="E125" s="117" t="s">
        <v>314</v>
      </c>
      <c r="F125" s="117" t="s">
        <v>314</v>
      </c>
      <c r="G125" s="117" t="s">
        <v>314</v>
      </c>
      <c r="H125" s="117">
        <f t="shared" si="4"/>
        <v>9.4264351191699098E-5</v>
      </c>
      <c r="I125" s="117">
        <f t="shared" si="5"/>
        <v>0</v>
      </c>
      <c r="J125" s="117">
        <f t="shared" si="6"/>
        <v>0</v>
      </c>
    </row>
    <row r="126" spans="1:10" x14ac:dyDescent="0.3">
      <c r="A126" s="115" t="s">
        <v>204</v>
      </c>
      <c r="B126" s="117" t="s">
        <v>165</v>
      </c>
      <c r="C126" s="115" t="s">
        <v>147</v>
      </c>
      <c r="D126" s="117">
        <v>0.84563059045562805</v>
      </c>
      <c r="E126" s="117" t="s">
        <v>314</v>
      </c>
      <c r="F126" s="117" t="s">
        <v>314</v>
      </c>
      <c r="G126" s="117" t="s">
        <v>314</v>
      </c>
      <c r="H126" s="117">
        <f t="shared" si="4"/>
        <v>0.84563059045562805</v>
      </c>
      <c r="I126" s="117">
        <f t="shared" si="5"/>
        <v>0</v>
      </c>
      <c r="J126" s="117">
        <f t="shared" si="6"/>
        <v>0</v>
      </c>
    </row>
    <row r="127" spans="1:10" x14ac:dyDescent="0.3">
      <c r="A127" s="115" t="s">
        <v>206</v>
      </c>
      <c r="B127" s="117" t="s">
        <v>165</v>
      </c>
      <c r="C127" s="115" t="s">
        <v>147</v>
      </c>
      <c r="D127" s="117">
        <v>0.92628661157785597</v>
      </c>
      <c r="E127" s="117" t="s">
        <v>314</v>
      </c>
      <c r="F127" s="117" t="s">
        <v>314</v>
      </c>
      <c r="G127" s="117" t="s">
        <v>314</v>
      </c>
      <c r="H127" s="117">
        <f t="shared" si="4"/>
        <v>0.92628661157785597</v>
      </c>
      <c r="I127" s="117">
        <f t="shared" si="5"/>
        <v>0</v>
      </c>
      <c r="J127" s="117">
        <f t="shared" si="6"/>
        <v>0</v>
      </c>
    </row>
    <row r="128" spans="1:10" x14ac:dyDescent="0.3">
      <c r="A128" s="115" t="s">
        <v>190</v>
      </c>
      <c r="B128" s="117" t="s">
        <v>165</v>
      </c>
      <c r="C128" s="115" t="s">
        <v>147</v>
      </c>
      <c r="D128" s="117">
        <v>0.93073487115160702</v>
      </c>
      <c r="E128" s="117" t="s">
        <v>314</v>
      </c>
      <c r="F128" s="117" t="s">
        <v>314</v>
      </c>
      <c r="G128" s="117" t="s">
        <v>314</v>
      </c>
      <c r="H128" s="117">
        <f t="shared" si="4"/>
        <v>0.93073487115160702</v>
      </c>
      <c r="I128" s="117">
        <f t="shared" si="5"/>
        <v>0</v>
      </c>
      <c r="J128" s="117">
        <f t="shared" si="6"/>
        <v>0</v>
      </c>
    </row>
    <row r="129" spans="1:10" x14ac:dyDescent="0.3">
      <c r="A129" s="115" t="s">
        <v>195</v>
      </c>
      <c r="B129" s="117" t="s">
        <v>165</v>
      </c>
      <c r="C129" s="115" t="s">
        <v>147</v>
      </c>
      <c r="D129" s="117">
        <v>0.92750968456415595</v>
      </c>
      <c r="E129" s="117">
        <v>0.499309049211141</v>
      </c>
      <c r="F129" s="117">
        <v>0.49119978950805399</v>
      </c>
      <c r="G129" s="117">
        <v>9.4911612808049207E-3</v>
      </c>
      <c r="H129" s="117">
        <f t="shared" si="4"/>
        <v>0.46311397873385401</v>
      </c>
      <c r="I129" s="117">
        <f t="shared" si="5"/>
        <v>0.45559256182459495</v>
      </c>
      <c r="J129" s="117">
        <f t="shared" si="6"/>
        <v>8.8031440057069026E-3</v>
      </c>
    </row>
    <row r="130" spans="1:10" x14ac:dyDescent="0.3">
      <c r="A130" s="115" t="s">
        <v>210</v>
      </c>
      <c r="B130" s="117" t="s">
        <v>165</v>
      </c>
      <c r="C130" s="115" t="s">
        <v>148</v>
      </c>
      <c r="D130" s="117">
        <v>0.34279121722846301</v>
      </c>
      <c r="E130" s="117" t="s">
        <v>314</v>
      </c>
      <c r="F130" s="117" t="s">
        <v>314</v>
      </c>
      <c r="G130" s="117" t="s">
        <v>314</v>
      </c>
      <c r="H130" s="117">
        <f t="shared" si="4"/>
        <v>0.34279121722846301</v>
      </c>
      <c r="I130" s="117">
        <f t="shared" si="5"/>
        <v>0</v>
      </c>
      <c r="J130" s="117">
        <f t="shared" si="6"/>
        <v>0</v>
      </c>
    </row>
    <row r="131" spans="1:10" x14ac:dyDescent="0.3">
      <c r="A131" s="115" t="s">
        <v>193</v>
      </c>
      <c r="B131" s="117" t="s">
        <v>165</v>
      </c>
      <c r="C131" s="115" t="s">
        <v>148</v>
      </c>
      <c r="D131" s="117">
        <v>1.33224499229947E-3</v>
      </c>
      <c r="E131" s="117">
        <v>0.33917386750806899</v>
      </c>
      <c r="F131" s="117">
        <v>0.62772908916922299</v>
      </c>
      <c r="G131" s="117">
        <v>3.3097043322707499E-2</v>
      </c>
      <c r="H131" s="117">
        <f t="shared" ref="H131:H194" si="7">IFERROR($D131*E131,$D131)</f>
        <v>4.5186268650646884E-4</v>
      </c>
      <c r="I131" s="117">
        <f t="shared" ref="I131:I194" si="8">IFERROR($D131*F131,0)</f>
        <v>8.3628893556640486E-4</v>
      </c>
      <c r="J131" s="117">
        <f t="shared" ref="J131:J194" si="9">IFERROR($D131*G131,0)</f>
        <v>4.4093370226595677E-5</v>
      </c>
    </row>
    <row r="132" spans="1:10" x14ac:dyDescent="0.3">
      <c r="A132" s="115" t="s">
        <v>200</v>
      </c>
      <c r="B132" s="117" t="s">
        <v>165</v>
      </c>
      <c r="C132" s="115" t="s">
        <v>148</v>
      </c>
      <c r="D132" s="117">
        <v>0.99874052160808502</v>
      </c>
      <c r="E132" s="117">
        <v>0.99754018983876702</v>
      </c>
      <c r="F132" s="117">
        <v>2.4598101612331E-3</v>
      </c>
      <c r="G132" s="117">
        <v>0</v>
      </c>
      <c r="H132" s="117">
        <f t="shared" si="7"/>
        <v>0.99628380952459827</v>
      </c>
      <c r="I132" s="117">
        <f t="shared" si="8"/>
        <v>2.456712083486814E-3</v>
      </c>
      <c r="J132" s="117">
        <f t="shared" si="9"/>
        <v>0</v>
      </c>
    </row>
    <row r="133" spans="1:10" x14ac:dyDescent="0.3">
      <c r="A133" s="115" t="s">
        <v>189</v>
      </c>
      <c r="B133" s="117" t="s">
        <v>165</v>
      </c>
      <c r="C133" s="115" t="s">
        <v>148</v>
      </c>
      <c r="D133" s="117">
        <v>0.203890435693487</v>
      </c>
      <c r="E133" s="117">
        <v>1</v>
      </c>
      <c r="F133" s="117">
        <v>0</v>
      </c>
      <c r="G133" s="117">
        <v>0</v>
      </c>
      <c r="H133" s="117">
        <f t="shared" si="7"/>
        <v>0.203890435693487</v>
      </c>
      <c r="I133" s="117">
        <f t="shared" si="8"/>
        <v>0</v>
      </c>
      <c r="J133" s="117">
        <f t="shared" si="9"/>
        <v>0</v>
      </c>
    </row>
    <row r="134" spans="1:10" x14ac:dyDescent="0.3">
      <c r="A134" s="115" t="s">
        <v>198</v>
      </c>
      <c r="B134" s="117" t="s">
        <v>165</v>
      </c>
      <c r="C134" s="115" t="s">
        <v>148</v>
      </c>
      <c r="D134" s="117">
        <v>0.95539897290901199</v>
      </c>
      <c r="E134" s="117" t="s">
        <v>314</v>
      </c>
      <c r="F134" s="117" t="s">
        <v>314</v>
      </c>
      <c r="G134" s="117" t="s">
        <v>314</v>
      </c>
      <c r="H134" s="117">
        <f t="shared" si="7"/>
        <v>0.95539897290901199</v>
      </c>
      <c r="I134" s="117">
        <f t="shared" si="8"/>
        <v>0</v>
      </c>
      <c r="J134" s="117">
        <f t="shared" si="9"/>
        <v>0</v>
      </c>
    </row>
    <row r="135" spans="1:10" x14ac:dyDescent="0.3">
      <c r="A135" s="115" t="s">
        <v>202</v>
      </c>
      <c r="B135" s="117" t="s">
        <v>165</v>
      </c>
      <c r="C135" s="115" t="s">
        <v>148</v>
      </c>
      <c r="D135" s="117">
        <v>0.40546954903967702</v>
      </c>
      <c r="E135" s="117" t="s">
        <v>314</v>
      </c>
      <c r="F135" s="117" t="s">
        <v>314</v>
      </c>
      <c r="G135" s="117" t="s">
        <v>314</v>
      </c>
      <c r="H135" s="117">
        <f t="shared" si="7"/>
        <v>0.40546954903967702</v>
      </c>
      <c r="I135" s="117">
        <f t="shared" si="8"/>
        <v>0</v>
      </c>
      <c r="J135" s="117">
        <f t="shared" si="9"/>
        <v>0</v>
      </c>
    </row>
    <row r="136" spans="1:10" x14ac:dyDescent="0.3">
      <c r="A136" s="115" t="s">
        <v>192</v>
      </c>
      <c r="B136" s="117" t="s">
        <v>165</v>
      </c>
      <c r="C136" s="115" t="s">
        <v>148</v>
      </c>
      <c r="D136" s="117">
        <v>0.15720207002822201</v>
      </c>
      <c r="E136" s="117" t="s">
        <v>314</v>
      </c>
      <c r="F136" s="117" t="s">
        <v>314</v>
      </c>
      <c r="G136" s="117" t="s">
        <v>314</v>
      </c>
      <c r="H136" s="117">
        <f t="shared" si="7"/>
        <v>0.15720207002822201</v>
      </c>
      <c r="I136" s="117">
        <f t="shared" si="8"/>
        <v>0</v>
      </c>
      <c r="J136" s="117">
        <f t="shared" si="9"/>
        <v>0</v>
      </c>
    </row>
    <row r="137" spans="1:10" x14ac:dyDescent="0.3">
      <c r="A137" s="115" t="s">
        <v>188</v>
      </c>
      <c r="B137" s="117" t="s">
        <v>165</v>
      </c>
      <c r="C137" s="115" t="s">
        <v>148</v>
      </c>
      <c r="D137" s="117">
        <v>0.18367351097548501</v>
      </c>
      <c r="E137" s="117">
        <v>0.73880517953174596</v>
      </c>
      <c r="F137" s="117">
        <v>0.22562407433915899</v>
      </c>
      <c r="G137" s="117">
        <v>3.55707461290952E-2</v>
      </c>
      <c r="H137" s="117">
        <f t="shared" si="7"/>
        <v>0.13569894125146931</v>
      </c>
      <c r="I137" s="117">
        <f t="shared" si="8"/>
        <v>4.1441165894467162E-2</v>
      </c>
      <c r="J137" s="117">
        <f t="shared" si="9"/>
        <v>6.5334038295485584E-3</v>
      </c>
    </row>
    <row r="138" spans="1:10" x14ac:dyDescent="0.3">
      <c r="A138" s="115" t="s">
        <v>141</v>
      </c>
      <c r="B138" s="117" t="s">
        <v>165</v>
      </c>
      <c r="C138" s="115" t="s">
        <v>148</v>
      </c>
      <c r="D138" s="117">
        <v>0.97366248936444599</v>
      </c>
      <c r="E138" s="117" t="s">
        <v>314</v>
      </c>
      <c r="F138" s="117" t="s">
        <v>314</v>
      </c>
      <c r="G138" s="117" t="s">
        <v>314</v>
      </c>
      <c r="H138" s="117">
        <f t="shared" si="7"/>
        <v>0.97366248936444599</v>
      </c>
      <c r="I138" s="117">
        <f t="shared" si="8"/>
        <v>0</v>
      </c>
      <c r="J138" s="117">
        <f t="shared" si="9"/>
        <v>0</v>
      </c>
    </row>
    <row r="139" spans="1:10" x14ac:dyDescent="0.3">
      <c r="A139" s="115" t="s">
        <v>209</v>
      </c>
      <c r="B139" s="117" t="s">
        <v>165</v>
      </c>
      <c r="C139" s="115" t="s">
        <v>148</v>
      </c>
      <c r="D139" s="117">
        <v>0.46618596300675003</v>
      </c>
      <c r="E139" s="117" t="s">
        <v>314</v>
      </c>
      <c r="F139" s="117" t="s">
        <v>314</v>
      </c>
      <c r="G139" s="117" t="s">
        <v>314</v>
      </c>
      <c r="H139" s="117">
        <f t="shared" si="7"/>
        <v>0.46618596300675003</v>
      </c>
      <c r="I139" s="117">
        <f t="shared" si="8"/>
        <v>0</v>
      </c>
      <c r="J139" s="117">
        <f t="shared" si="9"/>
        <v>0</v>
      </c>
    </row>
    <row r="140" spans="1:10" x14ac:dyDescent="0.3">
      <c r="A140" s="115" t="s">
        <v>199</v>
      </c>
      <c r="B140" s="117" t="s">
        <v>165</v>
      </c>
      <c r="C140" s="115" t="s">
        <v>148</v>
      </c>
      <c r="D140" s="117">
        <v>1</v>
      </c>
      <c r="E140" s="117" t="s">
        <v>314</v>
      </c>
      <c r="F140" s="117" t="s">
        <v>314</v>
      </c>
      <c r="G140" s="117" t="s">
        <v>314</v>
      </c>
      <c r="H140" s="117">
        <f t="shared" si="7"/>
        <v>1</v>
      </c>
      <c r="I140" s="117">
        <f t="shared" si="8"/>
        <v>0</v>
      </c>
      <c r="J140" s="117">
        <f t="shared" si="9"/>
        <v>0</v>
      </c>
    </row>
    <row r="141" spans="1:10" x14ac:dyDescent="0.3">
      <c r="A141" s="115" t="s">
        <v>191</v>
      </c>
      <c r="B141" s="117" t="s">
        <v>165</v>
      </c>
      <c r="C141" s="115" t="s">
        <v>148</v>
      </c>
      <c r="D141" s="117">
        <v>0.41940665772082403</v>
      </c>
      <c r="E141" s="117" t="s">
        <v>314</v>
      </c>
      <c r="F141" s="117" t="s">
        <v>314</v>
      </c>
      <c r="G141" s="117" t="s">
        <v>314</v>
      </c>
      <c r="H141" s="117">
        <f t="shared" si="7"/>
        <v>0.41940665772082403</v>
      </c>
      <c r="I141" s="117">
        <f t="shared" si="8"/>
        <v>0</v>
      </c>
      <c r="J141" s="117">
        <f t="shared" si="9"/>
        <v>0</v>
      </c>
    </row>
    <row r="142" spans="1:10" x14ac:dyDescent="0.3">
      <c r="A142" s="115" t="s">
        <v>204</v>
      </c>
      <c r="B142" s="117" t="s">
        <v>165</v>
      </c>
      <c r="C142" s="115" t="s">
        <v>148</v>
      </c>
      <c r="D142" s="117">
        <v>1</v>
      </c>
      <c r="E142" s="117" t="s">
        <v>314</v>
      </c>
      <c r="F142" s="117" t="s">
        <v>314</v>
      </c>
      <c r="G142" s="117" t="s">
        <v>314</v>
      </c>
      <c r="H142" s="117">
        <f t="shared" si="7"/>
        <v>1</v>
      </c>
      <c r="I142" s="117">
        <f t="shared" si="8"/>
        <v>0</v>
      </c>
      <c r="J142" s="117">
        <f t="shared" si="9"/>
        <v>0</v>
      </c>
    </row>
    <row r="143" spans="1:10" x14ac:dyDescent="0.3">
      <c r="A143" s="115" t="s">
        <v>206</v>
      </c>
      <c r="B143" s="117" t="s">
        <v>165</v>
      </c>
      <c r="C143" s="115" t="s">
        <v>148</v>
      </c>
      <c r="D143" s="117">
        <v>1</v>
      </c>
      <c r="E143" s="117" t="s">
        <v>314</v>
      </c>
      <c r="F143" s="117" t="s">
        <v>314</v>
      </c>
      <c r="G143" s="117" t="s">
        <v>314</v>
      </c>
      <c r="H143" s="117">
        <f t="shared" si="7"/>
        <v>1</v>
      </c>
      <c r="I143" s="117">
        <f t="shared" si="8"/>
        <v>0</v>
      </c>
      <c r="J143" s="117">
        <f t="shared" si="9"/>
        <v>0</v>
      </c>
    </row>
    <row r="144" spans="1:10" x14ac:dyDescent="0.3">
      <c r="A144" s="115" t="s">
        <v>190</v>
      </c>
      <c r="B144" s="117" t="s">
        <v>165</v>
      </c>
      <c r="C144" s="115" t="s">
        <v>148</v>
      </c>
      <c r="D144" s="117">
        <v>0.33379519911063099</v>
      </c>
      <c r="E144" s="117" t="s">
        <v>314</v>
      </c>
      <c r="F144" s="117" t="s">
        <v>314</v>
      </c>
      <c r="G144" s="117" t="s">
        <v>314</v>
      </c>
      <c r="H144" s="117">
        <f t="shared" si="7"/>
        <v>0.33379519911063099</v>
      </c>
      <c r="I144" s="117">
        <f t="shared" si="8"/>
        <v>0</v>
      </c>
      <c r="J144" s="117">
        <f t="shared" si="9"/>
        <v>0</v>
      </c>
    </row>
    <row r="145" spans="1:10" x14ac:dyDescent="0.3">
      <c r="A145" s="115" t="s">
        <v>195</v>
      </c>
      <c r="B145" s="117" t="s">
        <v>165</v>
      </c>
      <c r="C145" s="115" t="s">
        <v>148</v>
      </c>
      <c r="D145" s="117">
        <v>0.960760453500352</v>
      </c>
      <c r="E145" s="117">
        <v>0.67138370362466004</v>
      </c>
      <c r="F145" s="117">
        <v>0.321392384289519</v>
      </c>
      <c r="G145" s="117">
        <v>7.22391208582029E-3</v>
      </c>
      <c r="H145" s="117">
        <f t="shared" si="7"/>
        <v>0.6450389115671743</v>
      </c>
      <c r="I145" s="117">
        <f t="shared" si="8"/>
        <v>0.30878109288155769</v>
      </c>
      <c r="J145" s="117">
        <f t="shared" si="9"/>
        <v>6.9404490516193759E-3</v>
      </c>
    </row>
    <row r="146" spans="1:10" x14ac:dyDescent="0.3">
      <c r="A146" s="115" t="s">
        <v>210</v>
      </c>
      <c r="B146" s="117" t="s">
        <v>165</v>
      </c>
      <c r="C146" s="115" t="s">
        <v>138</v>
      </c>
      <c r="D146" s="117">
        <v>5.2504974089621702E-2</v>
      </c>
      <c r="E146" s="117" t="s">
        <v>314</v>
      </c>
      <c r="F146" s="117" t="s">
        <v>314</v>
      </c>
      <c r="G146" s="117" t="s">
        <v>314</v>
      </c>
      <c r="H146" s="117">
        <f t="shared" si="7"/>
        <v>5.2504974089621702E-2</v>
      </c>
      <c r="I146" s="117">
        <f t="shared" si="8"/>
        <v>0</v>
      </c>
      <c r="J146" s="117">
        <f t="shared" si="9"/>
        <v>0</v>
      </c>
    </row>
    <row r="147" spans="1:10" x14ac:dyDescent="0.3">
      <c r="A147" s="115" t="s">
        <v>193</v>
      </c>
      <c r="B147" s="117" t="s">
        <v>165</v>
      </c>
      <c r="C147" s="115" t="s">
        <v>138</v>
      </c>
      <c r="D147" s="117">
        <v>1</v>
      </c>
      <c r="E147" s="117">
        <v>0.26973168096162098</v>
      </c>
      <c r="F147" s="117">
        <v>0.714929484539639</v>
      </c>
      <c r="G147" s="117">
        <v>1.5338834498739899E-2</v>
      </c>
      <c r="H147" s="117">
        <f t="shared" si="7"/>
        <v>0.26973168096162098</v>
      </c>
      <c r="I147" s="117">
        <f t="shared" si="8"/>
        <v>0.714929484539639</v>
      </c>
      <c r="J147" s="117">
        <f t="shared" si="9"/>
        <v>1.5338834498739899E-2</v>
      </c>
    </row>
    <row r="148" spans="1:10" x14ac:dyDescent="0.3">
      <c r="A148" s="115" t="s">
        <v>200</v>
      </c>
      <c r="B148" s="117" t="s">
        <v>165</v>
      </c>
      <c r="C148" s="115" t="s">
        <v>138</v>
      </c>
      <c r="D148" s="117">
        <v>1</v>
      </c>
      <c r="E148" s="117">
        <v>0.97812251212891199</v>
      </c>
      <c r="F148" s="117">
        <v>2.18774878710884E-2</v>
      </c>
      <c r="G148" s="117">
        <v>0</v>
      </c>
      <c r="H148" s="117">
        <f t="shared" si="7"/>
        <v>0.97812251212891199</v>
      </c>
      <c r="I148" s="117">
        <f t="shared" si="8"/>
        <v>2.18774878710884E-2</v>
      </c>
      <c r="J148" s="117">
        <f t="shared" si="9"/>
        <v>0</v>
      </c>
    </row>
    <row r="149" spans="1:10" x14ac:dyDescent="0.3">
      <c r="A149" s="115" t="s">
        <v>189</v>
      </c>
      <c r="B149" s="117" t="s">
        <v>165</v>
      </c>
      <c r="C149" s="115" t="s">
        <v>138</v>
      </c>
      <c r="D149" s="117">
        <v>0.91038881835353203</v>
      </c>
      <c r="E149" s="117">
        <v>0.99582973571078104</v>
      </c>
      <c r="F149" s="117">
        <v>0</v>
      </c>
      <c r="G149" s="117">
        <v>4.1702642892189898E-3</v>
      </c>
      <c r="H149" s="117">
        <f t="shared" si="7"/>
        <v>0.90659225637504803</v>
      </c>
      <c r="I149" s="117">
        <f t="shared" si="8"/>
        <v>0</v>
      </c>
      <c r="J149" s="117">
        <f t="shared" si="9"/>
        <v>3.7965619784840082E-3</v>
      </c>
    </row>
    <row r="150" spans="1:10" x14ac:dyDescent="0.3">
      <c r="A150" s="115" t="s">
        <v>198</v>
      </c>
      <c r="B150" s="117" t="s">
        <v>165</v>
      </c>
      <c r="C150" s="115" t="s">
        <v>138</v>
      </c>
      <c r="D150" s="117">
        <v>0.84829707166159396</v>
      </c>
      <c r="E150" s="117" t="s">
        <v>314</v>
      </c>
      <c r="F150" s="117" t="s">
        <v>314</v>
      </c>
      <c r="G150" s="117" t="s">
        <v>314</v>
      </c>
      <c r="H150" s="117">
        <f t="shared" si="7"/>
        <v>0.84829707166159396</v>
      </c>
      <c r="I150" s="117">
        <f t="shared" si="8"/>
        <v>0</v>
      </c>
      <c r="J150" s="117">
        <f t="shared" si="9"/>
        <v>0</v>
      </c>
    </row>
    <row r="151" spans="1:10" x14ac:dyDescent="0.3">
      <c r="A151" s="115" t="s">
        <v>202</v>
      </c>
      <c r="B151" s="117" t="s">
        <v>165</v>
      </c>
      <c r="C151" s="115" t="s">
        <v>138</v>
      </c>
      <c r="D151" s="117">
        <v>0.91624146985916399</v>
      </c>
      <c r="E151" s="117" t="s">
        <v>314</v>
      </c>
      <c r="F151" s="117" t="s">
        <v>314</v>
      </c>
      <c r="G151" s="117" t="s">
        <v>314</v>
      </c>
      <c r="H151" s="117">
        <f t="shared" si="7"/>
        <v>0.91624146985916399</v>
      </c>
      <c r="I151" s="117">
        <f t="shared" si="8"/>
        <v>0</v>
      </c>
      <c r="J151" s="117">
        <f t="shared" si="9"/>
        <v>0</v>
      </c>
    </row>
    <row r="152" spans="1:10" x14ac:dyDescent="0.3">
      <c r="A152" s="115" t="s">
        <v>192</v>
      </c>
      <c r="B152" s="117" t="s">
        <v>165</v>
      </c>
      <c r="C152" s="115" t="s">
        <v>138</v>
      </c>
      <c r="D152" s="117">
        <v>1.40740666855472E-2</v>
      </c>
      <c r="E152" s="117" t="s">
        <v>314</v>
      </c>
      <c r="F152" s="117" t="s">
        <v>314</v>
      </c>
      <c r="G152" s="117" t="s">
        <v>314</v>
      </c>
      <c r="H152" s="117">
        <f t="shared" si="7"/>
        <v>1.40740666855472E-2</v>
      </c>
      <c r="I152" s="117">
        <f t="shared" si="8"/>
        <v>0</v>
      </c>
      <c r="J152" s="117">
        <f t="shared" si="9"/>
        <v>0</v>
      </c>
    </row>
    <row r="153" spans="1:10" x14ac:dyDescent="0.3">
      <c r="A153" s="115" t="s">
        <v>188</v>
      </c>
      <c r="B153" s="117" t="s">
        <v>165</v>
      </c>
      <c r="C153" s="115" t="s">
        <v>138</v>
      </c>
      <c r="D153" s="117">
        <v>0.89708858614421005</v>
      </c>
      <c r="E153" s="117">
        <v>0.33531904832614201</v>
      </c>
      <c r="F153" s="117">
        <v>0.64843310947212196</v>
      </c>
      <c r="G153" s="117">
        <v>1.6247842201735401E-2</v>
      </c>
      <c r="H153" s="117">
        <f t="shared" si="7"/>
        <v>0.30081089097012076</v>
      </c>
      <c r="I153" s="117">
        <f t="shared" si="8"/>
        <v>0.58170194138543962</v>
      </c>
      <c r="J153" s="117">
        <f t="shared" si="9"/>
        <v>1.457575378864904E-2</v>
      </c>
    </row>
    <row r="154" spans="1:10" x14ac:dyDescent="0.3">
      <c r="A154" s="115" t="s">
        <v>141</v>
      </c>
      <c r="B154" s="117" t="s">
        <v>165</v>
      </c>
      <c r="C154" s="115" t="s">
        <v>138</v>
      </c>
      <c r="D154" s="117">
        <v>0.98335903070324704</v>
      </c>
      <c r="E154" s="117" t="s">
        <v>314</v>
      </c>
      <c r="F154" s="117" t="s">
        <v>314</v>
      </c>
      <c r="G154" s="117" t="s">
        <v>314</v>
      </c>
      <c r="H154" s="117">
        <f t="shared" si="7"/>
        <v>0.98335903070324704</v>
      </c>
      <c r="I154" s="117">
        <f t="shared" si="8"/>
        <v>0</v>
      </c>
      <c r="J154" s="117">
        <f t="shared" si="9"/>
        <v>0</v>
      </c>
    </row>
    <row r="155" spans="1:10" x14ac:dyDescent="0.3">
      <c r="A155" s="115" t="s">
        <v>209</v>
      </c>
      <c r="B155" s="117" t="s">
        <v>165</v>
      </c>
      <c r="C155" s="115" t="s">
        <v>138</v>
      </c>
      <c r="D155" s="117">
        <v>6.21782030207544E-2</v>
      </c>
      <c r="E155" s="117" t="s">
        <v>314</v>
      </c>
      <c r="F155" s="117" t="s">
        <v>314</v>
      </c>
      <c r="G155" s="117" t="s">
        <v>314</v>
      </c>
      <c r="H155" s="117">
        <f t="shared" si="7"/>
        <v>6.21782030207544E-2</v>
      </c>
      <c r="I155" s="117">
        <f t="shared" si="8"/>
        <v>0</v>
      </c>
      <c r="J155" s="117">
        <f t="shared" si="9"/>
        <v>0</v>
      </c>
    </row>
    <row r="156" spans="1:10" x14ac:dyDescent="0.3">
      <c r="A156" s="115" t="s">
        <v>199</v>
      </c>
      <c r="B156" s="117" t="s">
        <v>165</v>
      </c>
      <c r="C156" s="115" t="s">
        <v>138</v>
      </c>
      <c r="D156" s="117">
        <v>1</v>
      </c>
      <c r="E156" s="117" t="s">
        <v>314</v>
      </c>
      <c r="F156" s="117" t="s">
        <v>314</v>
      </c>
      <c r="G156" s="117" t="s">
        <v>314</v>
      </c>
      <c r="H156" s="117">
        <f t="shared" si="7"/>
        <v>1</v>
      </c>
      <c r="I156" s="117">
        <f t="shared" si="8"/>
        <v>0</v>
      </c>
      <c r="J156" s="117">
        <f t="shared" si="9"/>
        <v>0</v>
      </c>
    </row>
    <row r="157" spans="1:10" x14ac:dyDescent="0.3">
      <c r="A157" s="115" t="s">
        <v>191</v>
      </c>
      <c r="B157" s="117" t="s">
        <v>165</v>
      </c>
      <c r="C157" s="115" t="s">
        <v>138</v>
      </c>
      <c r="D157" s="117">
        <v>2.1408479231723902E-2</v>
      </c>
      <c r="E157" s="117" t="s">
        <v>314</v>
      </c>
      <c r="F157" s="117" t="s">
        <v>314</v>
      </c>
      <c r="G157" s="117" t="s">
        <v>314</v>
      </c>
      <c r="H157" s="117">
        <f t="shared" si="7"/>
        <v>2.1408479231723902E-2</v>
      </c>
      <c r="I157" s="117">
        <f t="shared" si="8"/>
        <v>0</v>
      </c>
      <c r="J157" s="117">
        <f t="shared" si="9"/>
        <v>0</v>
      </c>
    </row>
    <row r="158" spans="1:10" x14ac:dyDescent="0.3">
      <c r="A158" s="115" t="s">
        <v>204</v>
      </c>
      <c r="B158" s="117" t="s">
        <v>165</v>
      </c>
      <c r="C158" s="115" t="s">
        <v>138</v>
      </c>
      <c r="D158" s="117">
        <v>0.99432117631674</v>
      </c>
      <c r="E158" s="117" t="s">
        <v>314</v>
      </c>
      <c r="F158" s="117" t="s">
        <v>314</v>
      </c>
      <c r="G158" s="117" t="s">
        <v>314</v>
      </c>
      <c r="H158" s="117">
        <f t="shared" si="7"/>
        <v>0.99432117631674</v>
      </c>
      <c r="I158" s="117">
        <f t="shared" si="8"/>
        <v>0</v>
      </c>
      <c r="J158" s="117">
        <f t="shared" si="9"/>
        <v>0</v>
      </c>
    </row>
    <row r="159" spans="1:10" x14ac:dyDescent="0.3">
      <c r="A159" s="115" t="s">
        <v>206</v>
      </c>
      <c r="B159" s="117" t="s">
        <v>165</v>
      </c>
      <c r="C159" s="115" t="s">
        <v>138</v>
      </c>
      <c r="D159" s="117">
        <v>0.25045187682558101</v>
      </c>
      <c r="E159" s="117" t="s">
        <v>314</v>
      </c>
      <c r="F159" s="117" t="s">
        <v>314</v>
      </c>
      <c r="G159" s="117" t="s">
        <v>314</v>
      </c>
      <c r="H159" s="117">
        <f t="shared" si="7"/>
        <v>0.25045187682558101</v>
      </c>
      <c r="I159" s="117">
        <f t="shared" si="8"/>
        <v>0</v>
      </c>
      <c r="J159" s="117">
        <f t="shared" si="9"/>
        <v>0</v>
      </c>
    </row>
    <row r="160" spans="1:10" x14ac:dyDescent="0.3">
      <c r="A160" s="115" t="s">
        <v>190</v>
      </c>
      <c r="B160" s="117" t="s">
        <v>165</v>
      </c>
      <c r="C160" s="115" t="s">
        <v>138</v>
      </c>
      <c r="D160" s="117">
        <v>0.92958805717409299</v>
      </c>
      <c r="E160" s="117" t="s">
        <v>314</v>
      </c>
      <c r="F160" s="117" t="s">
        <v>314</v>
      </c>
      <c r="G160" s="117" t="s">
        <v>314</v>
      </c>
      <c r="H160" s="117">
        <f t="shared" si="7"/>
        <v>0.92958805717409299</v>
      </c>
      <c r="I160" s="117">
        <f t="shared" si="8"/>
        <v>0</v>
      </c>
      <c r="J160" s="117">
        <f t="shared" si="9"/>
        <v>0</v>
      </c>
    </row>
    <row r="161" spans="1:10" x14ac:dyDescent="0.3">
      <c r="A161" s="115" t="s">
        <v>195</v>
      </c>
      <c r="B161" s="117" t="s">
        <v>165</v>
      </c>
      <c r="C161" s="115" t="s">
        <v>138</v>
      </c>
      <c r="D161" s="117">
        <v>0.99980630646337898</v>
      </c>
      <c r="E161" s="117">
        <v>0.191034943690853</v>
      </c>
      <c r="F161" s="117">
        <v>0.79407944103601003</v>
      </c>
      <c r="G161" s="117">
        <v>1.4885615273137399E-2</v>
      </c>
      <c r="H161" s="117">
        <f t="shared" si="7"/>
        <v>0.19099794145699131</v>
      </c>
      <c r="I161" s="117">
        <f t="shared" si="8"/>
        <v>0.79392563298071772</v>
      </c>
      <c r="J161" s="117">
        <f t="shared" si="9"/>
        <v>1.4882732025670366E-2</v>
      </c>
    </row>
    <row r="162" spans="1:10" x14ac:dyDescent="0.3">
      <c r="A162" s="115" t="s">
        <v>210</v>
      </c>
      <c r="B162" s="117" t="s">
        <v>165</v>
      </c>
      <c r="C162" s="115" t="s">
        <v>140</v>
      </c>
      <c r="D162" s="117">
        <v>0.17446613142185899</v>
      </c>
      <c r="E162" s="117" t="s">
        <v>314</v>
      </c>
      <c r="F162" s="117" t="s">
        <v>314</v>
      </c>
      <c r="G162" s="117" t="s">
        <v>314</v>
      </c>
      <c r="H162" s="117">
        <f t="shared" si="7"/>
        <v>0.17446613142185899</v>
      </c>
      <c r="I162" s="117">
        <f t="shared" si="8"/>
        <v>0</v>
      </c>
      <c r="J162" s="117">
        <f t="shared" si="9"/>
        <v>0</v>
      </c>
    </row>
    <row r="163" spans="1:10" x14ac:dyDescent="0.3">
      <c r="A163" s="115" t="s">
        <v>193</v>
      </c>
      <c r="B163" s="117" t="s">
        <v>165</v>
      </c>
      <c r="C163" s="115" t="s">
        <v>140</v>
      </c>
      <c r="D163" s="117">
        <v>9.9749665799338401E-4</v>
      </c>
      <c r="E163" s="117">
        <v>0.64592456155238098</v>
      </c>
      <c r="F163" s="117">
        <v>0.34930996179054302</v>
      </c>
      <c r="G163" s="117">
        <v>4.7654766570758003E-3</v>
      </c>
      <c r="H163" s="117">
        <f t="shared" si="7"/>
        <v>6.4430759146434191E-4</v>
      </c>
      <c r="I163" s="117">
        <f t="shared" si="8"/>
        <v>3.4843551948986331E-4</v>
      </c>
      <c r="J163" s="117">
        <f t="shared" si="9"/>
        <v>4.7535470391785947E-6</v>
      </c>
    </row>
    <row r="164" spans="1:10" x14ac:dyDescent="0.3">
      <c r="A164" s="115" t="s">
        <v>200</v>
      </c>
      <c r="B164" s="117" t="s">
        <v>165</v>
      </c>
      <c r="C164" s="115" t="s">
        <v>140</v>
      </c>
      <c r="D164" s="117">
        <v>0.94522767757363302</v>
      </c>
      <c r="E164" s="117">
        <v>0.99837883720891896</v>
      </c>
      <c r="F164" s="117">
        <v>1.6211627910809E-3</v>
      </c>
      <c r="G164" s="117">
        <v>0</v>
      </c>
      <c r="H164" s="117">
        <f t="shared" si="7"/>
        <v>0.94369530963365067</v>
      </c>
      <c r="I164" s="117">
        <f t="shared" si="8"/>
        <v>1.532367939982188E-3</v>
      </c>
      <c r="J164" s="117">
        <f t="shared" si="9"/>
        <v>0</v>
      </c>
    </row>
    <row r="165" spans="1:10" x14ac:dyDescent="0.3">
      <c r="A165" s="115" t="s">
        <v>189</v>
      </c>
      <c r="B165" s="117" t="s">
        <v>165</v>
      </c>
      <c r="C165" s="115" t="s">
        <v>140</v>
      </c>
      <c r="D165" s="117">
        <v>0.80118405441061902</v>
      </c>
      <c r="E165" s="117">
        <v>0.999979227268318</v>
      </c>
      <c r="F165" s="117">
        <v>0</v>
      </c>
      <c r="G165" s="117">
        <v>2.07727316824749E-5</v>
      </c>
      <c r="H165" s="117">
        <f t="shared" si="7"/>
        <v>0.80116741162922889</v>
      </c>
      <c r="I165" s="117">
        <f t="shared" si="8"/>
        <v>0</v>
      </c>
      <c r="J165" s="117">
        <f t="shared" si="9"/>
        <v>1.6642781390549159E-5</v>
      </c>
    </row>
    <row r="166" spans="1:10" x14ac:dyDescent="0.3">
      <c r="A166" s="115" t="s">
        <v>198</v>
      </c>
      <c r="B166" s="117" t="s">
        <v>165</v>
      </c>
      <c r="C166" s="115" t="s">
        <v>140</v>
      </c>
      <c r="D166" s="117">
        <v>0.72880871641561995</v>
      </c>
      <c r="E166" s="117" t="s">
        <v>314</v>
      </c>
      <c r="F166" s="117" t="s">
        <v>314</v>
      </c>
      <c r="G166" s="117" t="s">
        <v>314</v>
      </c>
      <c r="H166" s="117">
        <f t="shared" si="7"/>
        <v>0.72880871641561995</v>
      </c>
      <c r="I166" s="117">
        <f t="shared" si="8"/>
        <v>0</v>
      </c>
      <c r="J166" s="117">
        <f t="shared" si="9"/>
        <v>0</v>
      </c>
    </row>
    <row r="167" spans="1:10" x14ac:dyDescent="0.3">
      <c r="A167" s="115" t="s">
        <v>202</v>
      </c>
      <c r="B167" s="117" t="s">
        <v>165</v>
      </c>
      <c r="C167" s="115" t="s">
        <v>140</v>
      </c>
      <c r="D167" s="117">
        <v>7.4005057452016104E-2</v>
      </c>
      <c r="E167" s="117" t="s">
        <v>314</v>
      </c>
      <c r="F167" s="117" t="s">
        <v>314</v>
      </c>
      <c r="G167" s="117" t="s">
        <v>314</v>
      </c>
      <c r="H167" s="117">
        <f t="shared" si="7"/>
        <v>7.4005057452016104E-2</v>
      </c>
      <c r="I167" s="117">
        <f t="shared" si="8"/>
        <v>0</v>
      </c>
      <c r="J167" s="117">
        <f t="shared" si="9"/>
        <v>0</v>
      </c>
    </row>
    <row r="168" spans="1:10" x14ac:dyDescent="0.3">
      <c r="A168" s="115" t="s">
        <v>192</v>
      </c>
      <c r="B168" s="117" t="s">
        <v>165</v>
      </c>
      <c r="C168" s="115" t="s">
        <v>140</v>
      </c>
      <c r="D168" s="117">
        <v>0</v>
      </c>
      <c r="E168" s="117" t="s">
        <v>314</v>
      </c>
      <c r="F168" s="117" t="s">
        <v>314</v>
      </c>
      <c r="G168" s="117" t="s">
        <v>314</v>
      </c>
      <c r="H168" s="117">
        <f t="shared" si="7"/>
        <v>0</v>
      </c>
      <c r="I168" s="117">
        <f t="shared" si="8"/>
        <v>0</v>
      </c>
      <c r="J168" s="117">
        <f t="shared" si="9"/>
        <v>0</v>
      </c>
    </row>
    <row r="169" spans="1:10" x14ac:dyDescent="0.3">
      <c r="A169" s="115" t="s">
        <v>188</v>
      </c>
      <c r="B169" s="117" t="s">
        <v>165</v>
      </c>
      <c r="C169" s="115" t="s">
        <v>140</v>
      </c>
      <c r="D169" s="117">
        <v>0.78857757700551201</v>
      </c>
      <c r="E169" s="117">
        <v>0.41083506710020501</v>
      </c>
      <c r="F169" s="117">
        <v>0.58493537046649402</v>
      </c>
      <c r="G169" s="117">
        <v>4.2295624333012604E-3</v>
      </c>
      <c r="H169" s="117">
        <f t="shared" si="7"/>
        <v>0.3239753217627766</v>
      </c>
      <c r="I169" s="117">
        <f t="shared" si="8"/>
        <v>0.4612669171472894</v>
      </c>
      <c r="J169" s="117">
        <f t="shared" si="9"/>
        <v>3.3353380954462453E-3</v>
      </c>
    </row>
    <row r="170" spans="1:10" x14ac:dyDescent="0.3">
      <c r="A170" s="115" t="s">
        <v>141</v>
      </c>
      <c r="B170" s="117" t="s">
        <v>165</v>
      </c>
      <c r="C170" s="115" t="s">
        <v>140</v>
      </c>
      <c r="D170" s="117">
        <v>0.97604457218551999</v>
      </c>
      <c r="E170" s="117" t="s">
        <v>314</v>
      </c>
      <c r="F170" s="117" t="s">
        <v>314</v>
      </c>
      <c r="G170" s="117" t="s">
        <v>314</v>
      </c>
      <c r="H170" s="117">
        <f t="shared" si="7"/>
        <v>0.97604457218551999</v>
      </c>
      <c r="I170" s="117">
        <f t="shared" si="8"/>
        <v>0</v>
      </c>
      <c r="J170" s="117">
        <f t="shared" si="9"/>
        <v>0</v>
      </c>
    </row>
    <row r="171" spans="1:10" x14ac:dyDescent="0.3">
      <c r="A171" s="115" t="s">
        <v>209</v>
      </c>
      <c r="B171" s="117" t="s">
        <v>165</v>
      </c>
      <c r="C171" s="115" t="s">
        <v>140</v>
      </c>
      <c r="D171" s="117">
        <v>0.116662181707314</v>
      </c>
      <c r="E171" s="117" t="s">
        <v>314</v>
      </c>
      <c r="F171" s="117" t="s">
        <v>314</v>
      </c>
      <c r="G171" s="117" t="s">
        <v>314</v>
      </c>
      <c r="H171" s="117">
        <f t="shared" si="7"/>
        <v>0.116662181707314</v>
      </c>
      <c r="I171" s="117">
        <f t="shared" si="8"/>
        <v>0</v>
      </c>
      <c r="J171" s="117">
        <f t="shared" si="9"/>
        <v>0</v>
      </c>
    </row>
    <row r="172" spans="1:10" x14ac:dyDescent="0.3">
      <c r="A172" s="115" t="s">
        <v>199</v>
      </c>
      <c r="B172" s="117" t="s">
        <v>165</v>
      </c>
      <c r="C172" s="115" t="s">
        <v>140</v>
      </c>
      <c r="D172" s="117">
        <v>1</v>
      </c>
      <c r="E172" s="117" t="s">
        <v>314</v>
      </c>
      <c r="F172" s="117" t="s">
        <v>314</v>
      </c>
      <c r="G172" s="117" t="s">
        <v>314</v>
      </c>
      <c r="H172" s="117">
        <f t="shared" si="7"/>
        <v>1</v>
      </c>
      <c r="I172" s="117">
        <f t="shared" si="8"/>
        <v>0</v>
      </c>
      <c r="J172" s="117">
        <f t="shared" si="9"/>
        <v>0</v>
      </c>
    </row>
    <row r="173" spans="1:10" x14ac:dyDescent="0.3">
      <c r="A173" s="115" t="s">
        <v>191</v>
      </c>
      <c r="B173" s="117" t="s">
        <v>165</v>
      </c>
      <c r="C173" s="115" t="s">
        <v>140</v>
      </c>
      <c r="D173" s="117">
        <v>5.4563686304403301E-5</v>
      </c>
      <c r="E173" s="117" t="s">
        <v>314</v>
      </c>
      <c r="F173" s="117" t="s">
        <v>314</v>
      </c>
      <c r="G173" s="117" t="s">
        <v>314</v>
      </c>
      <c r="H173" s="117">
        <f t="shared" si="7"/>
        <v>5.4563686304403301E-5</v>
      </c>
      <c r="I173" s="117">
        <f t="shared" si="8"/>
        <v>0</v>
      </c>
      <c r="J173" s="117">
        <f t="shared" si="9"/>
        <v>0</v>
      </c>
    </row>
    <row r="174" spans="1:10" x14ac:dyDescent="0.3">
      <c r="A174" s="115" t="s">
        <v>204</v>
      </c>
      <c r="B174" s="117" t="s">
        <v>165</v>
      </c>
      <c r="C174" s="115" t="s">
        <v>140</v>
      </c>
      <c r="D174" s="117">
        <v>0.87056361945171601</v>
      </c>
      <c r="E174" s="117" t="s">
        <v>314</v>
      </c>
      <c r="F174" s="117" t="s">
        <v>314</v>
      </c>
      <c r="G174" s="117" t="s">
        <v>314</v>
      </c>
      <c r="H174" s="117">
        <f t="shared" si="7"/>
        <v>0.87056361945171601</v>
      </c>
      <c r="I174" s="117">
        <f t="shared" si="8"/>
        <v>0</v>
      </c>
      <c r="J174" s="117">
        <f t="shared" si="9"/>
        <v>0</v>
      </c>
    </row>
    <row r="175" spans="1:10" x14ac:dyDescent="0.3">
      <c r="A175" s="115" t="s">
        <v>206</v>
      </c>
      <c r="B175" s="117" t="s">
        <v>165</v>
      </c>
      <c r="C175" s="115" t="s">
        <v>140</v>
      </c>
      <c r="D175" s="117">
        <v>0.90958818569530897</v>
      </c>
      <c r="E175" s="117" t="s">
        <v>314</v>
      </c>
      <c r="F175" s="117" t="s">
        <v>314</v>
      </c>
      <c r="G175" s="117" t="s">
        <v>314</v>
      </c>
      <c r="H175" s="117">
        <f t="shared" si="7"/>
        <v>0.90958818569530897</v>
      </c>
      <c r="I175" s="117">
        <f t="shared" si="8"/>
        <v>0</v>
      </c>
      <c r="J175" s="117">
        <f t="shared" si="9"/>
        <v>0</v>
      </c>
    </row>
    <row r="176" spans="1:10" x14ac:dyDescent="0.3">
      <c r="A176" s="115" t="s">
        <v>190</v>
      </c>
      <c r="B176" s="117" t="s">
        <v>165</v>
      </c>
      <c r="C176" s="115" t="s">
        <v>140</v>
      </c>
      <c r="D176" s="117">
        <v>0.83427653708583605</v>
      </c>
      <c r="E176" s="117" t="s">
        <v>314</v>
      </c>
      <c r="F176" s="117" t="s">
        <v>314</v>
      </c>
      <c r="G176" s="117" t="s">
        <v>314</v>
      </c>
      <c r="H176" s="117">
        <f t="shared" si="7"/>
        <v>0.83427653708583605</v>
      </c>
      <c r="I176" s="117">
        <f t="shared" si="8"/>
        <v>0</v>
      </c>
      <c r="J176" s="117">
        <f t="shared" si="9"/>
        <v>0</v>
      </c>
    </row>
    <row r="177" spans="1:10" x14ac:dyDescent="0.3">
      <c r="A177" s="115" t="s">
        <v>195</v>
      </c>
      <c r="B177" s="117" t="s">
        <v>165</v>
      </c>
      <c r="C177" s="115" t="s">
        <v>140</v>
      </c>
      <c r="D177" s="117">
        <v>0.89378034024046105</v>
      </c>
      <c r="E177" s="117">
        <v>0.59018110618603503</v>
      </c>
      <c r="F177" s="117">
        <v>0.40706590096476802</v>
      </c>
      <c r="G177" s="117">
        <v>2.7529928491966602E-3</v>
      </c>
      <c r="H177" s="117">
        <f t="shared" si="7"/>
        <v>0.52749226989044606</v>
      </c>
      <c r="I177" s="117">
        <f t="shared" si="8"/>
        <v>0.36382749946458021</v>
      </c>
      <c r="J177" s="117">
        <f t="shared" si="9"/>
        <v>2.4605708854345473E-3</v>
      </c>
    </row>
    <row r="178" spans="1:10" x14ac:dyDescent="0.3">
      <c r="A178" s="115" t="s">
        <v>210</v>
      </c>
      <c r="B178" s="117" t="s">
        <v>165</v>
      </c>
      <c r="C178" s="115" t="s">
        <v>145</v>
      </c>
      <c r="D178" s="117">
        <v>8.4221138270665505E-2</v>
      </c>
      <c r="E178" s="117" t="s">
        <v>314</v>
      </c>
      <c r="F178" s="117" t="s">
        <v>314</v>
      </c>
      <c r="G178" s="117" t="s">
        <v>314</v>
      </c>
      <c r="H178" s="117">
        <f t="shared" si="7"/>
        <v>8.4221138270665505E-2</v>
      </c>
      <c r="I178" s="117">
        <f t="shared" si="8"/>
        <v>0</v>
      </c>
      <c r="J178" s="117">
        <f t="shared" si="9"/>
        <v>0</v>
      </c>
    </row>
    <row r="179" spans="1:10" x14ac:dyDescent="0.3">
      <c r="A179" s="115" t="s">
        <v>193</v>
      </c>
      <c r="B179" s="117" t="s">
        <v>165</v>
      </c>
      <c r="C179" s="115" t="s">
        <v>145</v>
      </c>
      <c r="D179" s="117">
        <v>3.75879950155091E-2</v>
      </c>
      <c r="E179" s="117">
        <v>0.37019440660103298</v>
      </c>
      <c r="F179" s="117">
        <v>0.60769697024495295</v>
      </c>
      <c r="G179" s="117">
        <v>2.2108623154014E-2</v>
      </c>
      <c r="H179" s="117">
        <f t="shared" si="7"/>
        <v>1.3914865510088976E-2</v>
      </c>
      <c r="I179" s="117">
        <f t="shared" si="8"/>
        <v>2.2842110688507274E-2</v>
      </c>
      <c r="J179" s="117">
        <f t="shared" si="9"/>
        <v>8.3101881691284736E-4</v>
      </c>
    </row>
    <row r="180" spans="1:10" x14ac:dyDescent="0.3">
      <c r="A180" s="115" t="s">
        <v>200</v>
      </c>
      <c r="B180" s="117" t="s">
        <v>165</v>
      </c>
      <c r="C180" s="115" t="s">
        <v>145</v>
      </c>
      <c r="D180" s="117">
        <v>0.99974931446257598</v>
      </c>
      <c r="E180" s="117">
        <v>0.95702541020587795</v>
      </c>
      <c r="F180" s="117">
        <v>4.2974589794121998E-2</v>
      </c>
      <c r="G180" s="117">
        <v>0</v>
      </c>
      <c r="H180" s="117">
        <f t="shared" si="7"/>
        <v>0.95678549777659205</v>
      </c>
      <c r="I180" s="117">
        <f t="shared" si="8"/>
        <v>4.2963816685983883E-2</v>
      </c>
      <c r="J180" s="117">
        <f t="shared" si="9"/>
        <v>0</v>
      </c>
    </row>
    <row r="181" spans="1:10" x14ac:dyDescent="0.3">
      <c r="A181" s="115" t="s">
        <v>189</v>
      </c>
      <c r="B181" s="117" t="s">
        <v>165</v>
      </c>
      <c r="C181" s="115" t="s">
        <v>145</v>
      </c>
      <c r="D181" s="117">
        <v>0.964423069742814</v>
      </c>
      <c r="E181" s="117">
        <v>0.99537725747459105</v>
      </c>
      <c r="F181" s="117">
        <v>4.6227425254088796E-3</v>
      </c>
      <c r="G181" s="117">
        <v>0</v>
      </c>
      <c r="H181" s="117">
        <f t="shared" si="7"/>
        <v>0.95996479020582848</v>
      </c>
      <c r="I181" s="117">
        <f t="shared" si="8"/>
        <v>4.4582795369854803E-3</v>
      </c>
      <c r="J181" s="117">
        <f t="shared" si="9"/>
        <v>0</v>
      </c>
    </row>
    <row r="182" spans="1:10" x14ac:dyDescent="0.3">
      <c r="A182" s="115" t="s">
        <v>198</v>
      </c>
      <c r="B182" s="117" t="s">
        <v>165</v>
      </c>
      <c r="C182" s="115" t="s">
        <v>145</v>
      </c>
      <c r="D182" s="117">
        <v>0.95377718058026095</v>
      </c>
      <c r="E182" s="117" t="s">
        <v>314</v>
      </c>
      <c r="F182" s="117" t="s">
        <v>314</v>
      </c>
      <c r="G182" s="117" t="s">
        <v>314</v>
      </c>
      <c r="H182" s="117">
        <f t="shared" si="7"/>
        <v>0.95377718058026095</v>
      </c>
      <c r="I182" s="117">
        <f t="shared" si="8"/>
        <v>0</v>
      </c>
      <c r="J182" s="117">
        <f t="shared" si="9"/>
        <v>0</v>
      </c>
    </row>
    <row r="183" spans="1:10" x14ac:dyDescent="0.3">
      <c r="A183" s="115" t="s">
        <v>202</v>
      </c>
      <c r="B183" s="117" t="s">
        <v>165</v>
      </c>
      <c r="C183" s="115" t="s">
        <v>145</v>
      </c>
      <c r="D183" s="117">
        <v>0.49291408677694698</v>
      </c>
      <c r="E183" s="117" t="s">
        <v>314</v>
      </c>
      <c r="F183" s="117" t="s">
        <v>314</v>
      </c>
      <c r="G183" s="117" t="s">
        <v>314</v>
      </c>
      <c r="H183" s="117">
        <f t="shared" si="7"/>
        <v>0.49291408677694698</v>
      </c>
      <c r="I183" s="117">
        <f t="shared" si="8"/>
        <v>0</v>
      </c>
      <c r="J183" s="117">
        <f t="shared" si="9"/>
        <v>0</v>
      </c>
    </row>
    <row r="184" spans="1:10" x14ac:dyDescent="0.3">
      <c r="A184" s="115" t="s">
        <v>192</v>
      </c>
      <c r="B184" s="117" t="s">
        <v>165</v>
      </c>
      <c r="C184" s="115" t="s">
        <v>145</v>
      </c>
      <c r="D184" s="117">
        <v>6.2890263571364596E-6</v>
      </c>
      <c r="E184" s="117" t="s">
        <v>314</v>
      </c>
      <c r="F184" s="117" t="s">
        <v>314</v>
      </c>
      <c r="G184" s="117" t="s">
        <v>314</v>
      </c>
      <c r="H184" s="117">
        <f t="shared" si="7"/>
        <v>6.2890263571364596E-6</v>
      </c>
      <c r="I184" s="117">
        <f t="shared" si="8"/>
        <v>0</v>
      </c>
      <c r="J184" s="117">
        <f t="shared" si="9"/>
        <v>0</v>
      </c>
    </row>
    <row r="185" spans="1:10" x14ac:dyDescent="0.3">
      <c r="A185" s="115" t="s">
        <v>188</v>
      </c>
      <c r="B185" s="117" t="s">
        <v>165</v>
      </c>
      <c r="C185" s="115" t="s">
        <v>145</v>
      </c>
      <c r="D185" s="117">
        <v>0.97866353286827501</v>
      </c>
      <c r="E185" s="117">
        <v>0.23554173244951701</v>
      </c>
      <c r="F185" s="117">
        <v>0.74240453523823002</v>
      </c>
      <c r="G185" s="117">
        <v>2.2053732312253198E-2</v>
      </c>
      <c r="H185" s="117">
        <f t="shared" si="7"/>
        <v>0.23051610401695832</v>
      </c>
      <c r="I185" s="117">
        <f t="shared" si="8"/>
        <v>0.72656424527367591</v>
      </c>
      <c r="J185" s="117">
        <f t="shared" si="9"/>
        <v>2.1583183577640948E-2</v>
      </c>
    </row>
    <row r="186" spans="1:10" x14ac:dyDescent="0.3">
      <c r="A186" s="115" t="s">
        <v>141</v>
      </c>
      <c r="B186" s="117" t="s">
        <v>165</v>
      </c>
      <c r="C186" s="115" t="s">
        <v>145</v>
      </c>
      <c r="D186" s="117">
        <v>0.98666946774588604</v>
      </c>
      <c r="E186" s="117" t="s">
        <v>314</v>
      </c>
      <c r="F186" s="117" t="s">
        <v>314</v>
      </c>
      <c r="G186" s="117" t="s">
        <v>314</v>
      </c>
      <c r="H186" s="117">
        <f t="shared" si="7"/>
        <v>0.98666946774588604</v>
      </c>
      <c r="I186" s="117">
        <f t="shared" si="8"/>
        <v>0</v>
      </c>
      <c r="J186" s="117">
        <f t="shared" si="9"/>
        <v>0</v>
      </c>
    </row>
    <row r="187" spans="1:10" x14ac:dyDescent="0.3">
      <c r="A187" s="115" t="s">
        <v>209</v>
      </c>
      <c r="B187" s="117" t="s">
        <v>165</v>
      </c>
      <c r="C187" s="115" t="s">
        <v>145</v>
      </c>
      <c r="D187" s="117">
        <v>0.22407376133156501</v>
      </c>
      <c r="E187" s="117" t="s">
        <v>314</v>
      </c>
      <c r="F187" s="117" t="s">
        <v>314</v>
      </c>
      <c r="G187" s="117" t="s">
        <v>314</v>
      </c>
      <c r="H187" s="117">
        <f t="shared" si="7"/>
        <v>0.22407376133156501</v>
      </c>
      <c r="I187" s="117">
        <f t="shared" si="8"/>
        <v>0</v>
      </c>
      <c r="J187" s="117">
        <f t="shared" si="9"/>
        <v>0</v>
      </c>
    </row>
    <row r="188" spans="1:10" x14ac:dyDescent="0.3">
      <c r="A188" s="115" t="s">
        <v>199</v>
      </c>
      <c r="B188" s="117" t="s">
        <v>165</v>
      </c>
      <c r="C188" s="115" t="s">
        <v>145</v>
      </c>
      <c r="D188" s="117">
        <v>1</v>
      </c>
      <c r="E188" s="117" t="s">
        <v>314</v>
      </c>
      <c r="F188" s="117" t="s">
        <v>314</v>
      </c>
      <c r="G188" s="117" t="s">
        <v>314</v>
      </c>
      <c r="H188" s="117">
        <f t="shared" si="7"/>
        <v>1</v>
      </c>
      <c r="I188" s="117">
        <f t="shared" si="8"/>
        <v>0</v>
      </c>
      <c r="J188" s="117">
        <f t="shared" si="9"/>
        <v>0</v>
      </c>
    </row>
    <row r="189" spans="1:10" x14ac:dyDescent="0.3">
      <c r="A189" s="115" t="s">
        <v>191</v>
      </c>
      <c r="B189" s="117" t="s">
        <v>165</v>
      </c>
      <c r="C189" s="115" t="s">
        <v>145</v>
      </c>
      <c r="D189" s="117">
        <v>6.2890263571364596E-6</v>
      </c>
      <c r="E189" s="117" t="s">
        <v>314</v>
      </c>
      <c r="F189" s="117" t="s">
        <v>314</v>
      </c>
      <c r="G189" s="117" t="s">
        <v>314</v>
      </c>
      <c r="H189" s="117">
        <f t="shared" si="7"/>
        <v>6.2890263571364596E-6</v>
      </c>
      <c r="I189" s="117">
        <f t="shared" si="8"/>
        <v>0</v>
      </c>
      <c r="J189" s="117">
        <f t="shared" si="9"/>
        <v>0</v>
      </c>
    </row>
    <row r="190" spans="1:10" x14ac:dyDescent="0.3">
      <c r="A190" s="115" t="s">
        <v>204</v>
      </c>
      <c r="B190" s="117" t="s">
        <v>165</v>
      </c>
      <c r="C190" s="115" t="s">
        <v>145</v>
      </c>
      <c r="D190" s="117">
        <v>0.98085703148889403</v>
      </c>
      <c r="E190" s="117" t="s">
        <v>314</v>
      </c>
      <c r="F190" s="117" t="s">
        <v>314</v>
      </c>
      <c r="G190" s="117" t="s">
        <v>314</v>
      </c>
      <c r="H190" s="117">
        <f t="shared" si="7"/>
        <v>0.98085703148889403</v>
      </c>
      <c r="I190" s="117">
        <f t="shared" si="8"/>
        <v>0</v>
      </c>
      <c r="J190" s="117">
        <f t="shared" si="9"/>
        <v>0</v>
      </c>
    </row>
    <row r="191" spans="1:10" x14ac:dyDescent="0.3">
      <c r="A191" s="115" t="s">
        <v>206</v>
      </c>
      <c r="B191" s="117" t="s">
        <v>165</v>
      </c>
      <c r="C191" s="115" t="s">
        <v>145</v>
      </c>
      <c r="D191" s="117">
        <v>0.99503516119513002</v>
      </c>
      <c r="E191" s="117" t="s">
        <v>314</v>
      </c>
      <c r="F191" s="117" t="s">
        <v>314</v>
      </c>
      <c r="G191" s="117" t="s">
        <v>314</v>
      </c>
      <c r="H191" s="117">
        <f t="shared" si="7"/>
        <v>0.99503516119513002</v>
      </c>
      <c r="I191" s="117">
        <f t="shared" si="8"/>
        <v>0</v>
      </c>
      <c r="J191" s="117">
        <f t="shared" si="9"/>
        <v>0</v>
      </c>
    </row>
    <row r="192" spans="1:10" x14ac:dyDescent="0.3">
      <c r="A192" s="115" t="s">
        <v>190</v>
      </c>
      <c r="B192" s="117" t="s">
        <v>165</v>
      </c>
      <c r="C192" s="115" t="s">
        <v>145</v>
      </c>
      <c r="D192" s="117">
        <v>0.98255018185396303</v>
      </c>
      <c r="E192" s="117" t="s">
        <v>314</v>
      </c>
      <c r="F192" s="117" t="s">
        <v>314</v>
      </c>
      <c r="G192" s="117" t="s">
        <v>314</v>
      </c>
      <c r="H192" s="117">
        <f t="shared" si="7"/>
        <v>0.98255018185396303</v>
      </c>
      <c r="I192" s="117">
        <f t="shared" si="8"/>
        <v>0</v>
      </c>
      <c r="J192" s="117">
        <f t="shared" si="9"/>
        <v>0</v>
      </c>
    </row>
    <row r="193" spans="1:10" x14ac:dyDescent="0.3">
      <c r="A193" s="115" t="s">
        <v>195</v>
      </c>
      <c r="B193" s="117" t="s">
        <v>165</v>
      </c>
      <c r="C193" s="115" t="s">
        <v>145</v>
      </c>
      <c r="D193" s="117">
        <v>0.99669301625691997</v>
      </c>
      <c r="E193" s="117">
        <v>0.26298980154128199</v>
      </c>
      <c r="F193" s="117">
        <v>0.71930843355037</v>
      </c>
      <c r="G193" s="117">
        <v>1.7701764908347899E-2</v>
      </c>
      <c r="H193" s="117">
        <f t="shared" si="7"/>
        <v>0.26212009854298912</v>
      </c>
      <c r="I193" s="117">
        <f t="shared" si="8"/>
        <v>0.71692969225435854</v>
      </c>
      <c r="J193" s="117">
        <f t="shared" si="9"/>
        <v>1.7643225459572167E-2</v>
      </c>
    </row>
    <row r="194" spans="1:10" x14ac:dyDescent="0.3">
      <c r="A194" s="115" t="s">
        <v>210</v>
      </c>
      <c r="B194" s="117" t="s">
        <v>165</v>
      </c>
      <c r="C194" s="115" t="s">
        <v>149</v>
      </c>
      <c r="D194" s="117">
        <v>0.35855410282354699</v>
      </c>
      <c r="E194" s="117" t="s">
        <v>314</v>
      </c>
      <c r="F194" s="117" t="s">
        <v>314</v>
      </c>
      <c r="G194" s="117" t="s">
        <v>314</v>
      </c>
      <c r="H194" s="117">
        <f t="shared" si="7"/>
        <v>0.35855410282354699</v>
      </c>
      <c r="I194" s="117">
        <f t="shared" si="8"/>
        <v>0</v>
      </c>
      <c r="J194" s="117">
        <f t="shared" si="9"/>
        <v>0</v>
      </c>
    </row>
    <row r="195" spans="1:10" x14ac:dyDescent="0.3">
      <c r="A195" s="115" t="s">
        <v>193</v>
      </c>
      <c r="B195" s="117" t="s">
        <v>165</v>
      </c>
      <c r="C195" s="115" t="s">
        <v>149</v>
      </c>
      <c r="D195" s="117">
        <v>4.1746208124321599E-4</v>
      </c>
      <c r="E195" s="117">
        <v>0.24325710178475299</v>
      </c>
      <c r="F195" s="117">
        <v>0.67263922427123801</v>
      </c>
      <c r="G195" s="117">
        <v>8.4103673944009194E-2</v>
      </c>
      <c r="H195" s="117">
        <f t="shared" ref="H195:H258" si="10">IFERROR($D195*E195,$D195)</f>
        <v>1.0155061598825582E-4</v>
      </c>
      <c r="I195" s="117">
        <f t="shared" ref="I195:I258" si="11">IFERROR($D195*F195,0)</f>
        <v>2.8080137049009337E-4</v>
      </c>
      <c r="J195" s="117">
        <f t="shared" ref="J195:J258" si="12">IFERROR($D195*G195,0)</f>
        <v>3.5110094764866914E-5</v>
      </c>
    </row>
    <row r="196" spans="1:10" x14ac:dyDescent="0.3">
      <c r="A196" s="115" t="s">
        <v>200</v>
      </c>
      <c r="B196" s="117" t="s">
        <v>165</v>
      </c>
      <c r="C196" s="115" t="s">
        <v>149</v>
      </c>
      <c r="D196" s="117">
        <v>0.97127893163272605</v>
      </c>
      <c r="E196" s="117">
        <v>0.99578624800512705</v>
      </c>
      <c r="F196" s="117">
        <v>4.21375199487315E-3</v>
      </c>
      <c r="G196" s="117">
        <v>0</v>
      </c>
      <c r="H196" s="117">
        <f t="shared" si="10"/>
        <v>0.96718620309698056</v>
      </c>
      <c r="I196" s="117">
        <f t="shared" si="11"/>
        <v>4.0927285357456608E-3</v>
      </c>
      <c r="J196" s="117">
        <f t="shared" si="12"/>
        <v>0</v>
      </c>
    </row>
    <row r="197" spans="1:10" x14ac:dyDescent="0.3">
      <c r="A197" s="115" t="s">
        <v>189</v>
      </c>
      <c r="B197" s="117" t="s">
        <v>165</v>
      </c>
      <c r="C197" s="115" t="s">
        <v>149</v>
      </c>
      <c r="D197" s="117">
        <v>0.29186439535696301</v>
      </c>
      <c r="E197" s="117">
        <v>1</v>
      </c>
      <c r="F197" s="117">
        <v>0</v>
      </c>
      <c r="G197" s="117">
        <v>0</v>
      </c>
      <c r="H197" s="117">
        <f t="shared" si="10"/>
        <v>0.29186439535696301</v>
      </c>
      <c r="I197" s="117">
        <f t="shared" si="11"/>
        <v>0</v>
      </c>
      <c r="J197" s="117">
        <f t="shared" si="12"/>
        <v>0</v>
      </c>
    </row>
    <row r="198" spans="1:10" x14ac:dyDescent="0.3">
      <c r="A198" s="115" t="s">
        <v>198</v>
      </c>
      <c r="B198" s="117" t="s">
        <v>165</v>
      </c>
      <c r="C198" s="115" t="s">
        <v>149</v>
      </c>
      <c r="D198" s="117">
        <v>0.77388815196674698</v>
      </c>
      <c r="E198" s="117" t="s">
        <v>314</v>
      </c>
      <c r="F198" s="117" t="s">
        <v>314</v>
      </c>
      <c r="G198" s="117" t="s">
        <v>314</v>
      </c>
      <c r="H198" s="117">
        <f t="shared" si="10"/>
        <v>0.77388815196674698</v>
      </c>
      <c r="I198" s="117">
        <f t="shared" si="11"/>
        <v>0</v>
      </c>
      <c r="J198" s="117">
        <f t="shared" si="12"/>
        <v>0</v>
      </c>
    </row>
    <row r="199" spans="1:10" x14ac:dyDescent="0.3">
      <c r="A199" s="115" t="s">
        <v>202</v>
      </c>
      <c r="B199" s="117" t="s">
        <v>165</v>
      </c>
      <c r="C199" s="115" t="s">
        <v>149</v>
      </c>
      <c r="D199" s="117">
        <v>7.7842668062505893E-2</v>
      </c>
      <c r="E199" s="117" t="s">
        <v>314</v>
      </c>
      <c r="F199" s="117" t="s">
        <v>314</v>
      </c>
      <c r="G199" s="117" t="s">
        <v>314</v>
      </c>
      <c r="H199" s="117">
        <f t="shared" si="10"/>
        <v>7.7842668062505893E-2</v>
      </c>
      <c r="I199" s="117">
        <f t="shared" si="11"/>
        <v>0</v>
      </c>
      <c r="J199" s="117">
        <f t="shared" si="12"/>
        <v>0</v>
      </c>
    </row>
    <row r="200" spans="1:10" x14ac:dyDescent="0.3">
      <c r="A200" s="115" t="s">
        <v>192</v>
      </c>
      <c r="B200" s="117" t="s">
        <v>165</v>
      </c>
      <c r="C200" s="115" t="s">
        <v>149</v>
      </c>
      <c r="D200" s="117">
        <v>6.3006610067012697E-3</v>
      </c>
      <c r="E200" s="117" t="s">
        <v>314</v>
      </c>
      <c r="F200" s="117" t="s">
        <v>314</v>
      </c>
      <c r="G200" s="117" t="s">
        <v>314</v>
      </c>
      <c r="H200" s="117">
        <f t="shared" si="10"/>
        <v>6.3006610067012697E-3</v>
      </c>
      <c r="I200" s="117">
        <f t="shared" si="11"/>
        <v>0</v>
      </c>
      <c r="J200" s="117">
        <f t="shared" si="12"/>
        <v>0</v>
      </c>
    </row>
    <row r="201" spans="1:10" x14ac:dyDescent="0.3">
      <c r="A201" s="115" t="s">
        <v>188</v>
      </c>
      <c r="B201" s="117" t="s">
        <v>165</v>
      </c>
      <c r="C201" s="115" t="s">
        <v>149</v>
      </c>
      <c r="D201" s="117">
        <v>0.285822604271873</v>
      </c>
      <c r="E201" s="117">
        <v>0.48768382521550402</v>
      </c>
      <c r="F201" s="117">
        <v>0.50880106837885597</v>
      </c>
      <c r="G201" s="117">
        <v>3.5151064056408998E-3</v>
      </c>
      <c r="H201" s="117">
        <f t="shared" si="10"/>
        <v>0.1393910609843643</v>
      </c>
      <c r="I201" s="117">
        <f t="shared" si="11"/>
        <v>0.14542684642035594</v>
      </c>
      <c r="J201" s="117">
        <f t="shared" si="12"/>
        <v>1.0046968671530248E-3</v>
      </c>
    </row>
    <row r="202" spans="1:10" x14ac:dyDescent="0.3">
      <c r="A202" s="115" t="s">
        <v>141</v>
      </c>
      <c r="B202" s="117" t="s">
        <v>165</v>
      </c>
      <c r="C202" s="115" t="s">
        <v>149</v>
      </c>
      <c r="D202" s="117">
        <v>0.98657354440789902</v>
      </c>
      <c r="E202" s="117" t="s">
        <v>314</v>
      </c>
      <c r="F202" s="117" t="s">
        <v>314</v>
      </c>
      <c r="G202" s="117" t="s">
        <v>314</v>
      </c>
      <c r="H202" s="117">
        <f t="shared" si="10"/>
        <v>0.98657354440789902</v>
      </c>
      <c r="I202" s="117">
        <f t="shared" si="11"/>
        <v>0</v>
      </c>
      <c r="J202" s="117">
        <f t="shared" si="12"/>
        <v>0</v>
      </c>
    </row>
    <row r="203" spans="1:10" x14ac:dyDescent="0.3">
      <c r="A203" s="115" t="s">
        <v>209</v>
      </c>
      <c r="B203" s="117" t="s">
        <v>165</v>
      </c>
      <c r="C203" s="115" t="s">
        <v>149</v>
      </c>
      <c r="D203" s="117">
        <v>0.27757073118536002</v>
      </c>
      <c r="E203" s="117" t="s">
        <v>314</v>
      </c>
      <c r="F203" s="117" t="s">
        <v>314</v>
      </c>
      <c r="G203" s="117" t="s">
        <v>314</v>
      </c>
      <c r="H203" s="117">
        <f t="shared" si="10"/>
        <v>0.27757073118536002</v>
      </c>
      <c r="I203" s="117">
        <f t="shared" si="11"/>
        <v>0</v>
      </c>
      <c r="J203" s="117">
        <f t="shared" si="12"/>
        <v>0</v>
      </c>
    </row>
    <row r="204" spans="1:10" x14ac:dyDescent="0.3">
      <c r="A204" s="115" t="s">
        <v>199</v>
      </c>
      <c r="B204" s="117" t="s">
        <v>165</v>
      </c>
      <c r="C204" s="115" t="s">
        <v>149</v>
      </c>
      <c r="D204" s="117">
        <v>0.99976482938510403</v>
      </c>
      <c r="E204" s="117" t="s">
        <v>314</v>
      </c>
      <c r="F204" s="117" t="s">
        <v>314</v>
      </c>
      <c r="G204" s="117" t="s">
        <v>314</v>
      </c>
      <c r="H204" s="117">
        <f t="shared" si="10"/>
        <v>0.99976482938510403</v>
      </c>
      <c r="I204" s="117">
        <f t="shared" si="11"/>
        <v>0</v>
      </c>
      <c r="J204" s="117">
        <f t="shared" si="12"/>
        <v>0</v>
      </c>
    </row>
    <row r="205" spans="1:10" x14ac:dyDescent="0.3">
      <c r="A205" s="115" t="s">
        <v>191</v>
      </c>
      <c r="B205" s="117" t="s">
        <v>165</v>
      </c>
      <c r="C205" s="115" t="s">
        <v>149</v>
      </c>
      <c r="D205" s="117">
        <v>1.7468323575730301E-2</v>
      </c>
      <c r="E205" s="117" t="s">
        <v>314</v>
      </c>
      <c r="F205" s="117" t="s">
        <v>314</v>
      </c>
      <c r="G205" s="117" t="s">
        <v>314</v>
      </c>
      <c r="H205" s="117">
        <f t="shared" si="10"/>
        <v>1.7468323575730301E-2</v>
      </c>
      <c r="I205" s="117">
        <f t="shared" si="11"/>
        <v>0</v>
      </c>
      <c r="J205" s="117">
        <f t="shared" si="12"/>
        <v>0</v>
      </c>
    </row>
    <row r="206" spans="1:10" x14ac:dyDescent="0.3">
      <c r="A206" s="115" t="s">
        <v>204</v>
      </c>
      <c r="B206" s="117" t="s">
        <v>165</v>
      </c>
      <c r="C206" s="115" t="s">
        <v>149</v>
      </c>
      <c r="D206" s="117">
        <v>0.91849161287124403</v>
      </c>
      <c r="E206" s="117" t="s">
        <v>314</v>
      </c>
      <c r="F206" s="117" t="s">
        <v>314</v>
      </c>
      <c r="G206" s="117" t="s">
        <v>314</v>
      </c>
      <c r="H206" s="117">
        <f t="shared" si="10"/>
        <v>0.91849161287124403</v>
      </c>
      <c r="I206" s="117">
        <f t="shared" si="11"/>
        <v>0</v>
      </c>
      <c r="J206" s="117">
        <f t="shared" si="12"/>
        <v>0</v>
      </c>
    </row>
    <row r="207" spans="1:10" x14ac:dyDescent="0.3">
      <c r="A207" s="115" t="s">
        <v>206</v>
      </c>
      <c r="B207" s="117" t="s">
        <v>165</v>
      </c>
      <c r="C207" s="115" t="s">
        <v>149</v>
      </c>
      <c r="D207" s="117">
        <v>0.94953997618251396</v>
      </c>
      <c r="E207" s="117" t="s">
        <v>314</v>
      </c>
      <c r="F207" s="117" t="s">
        <v>314</v>
      </c>
      <c r="G207" s="117" t="s">
        <v>314</v>
      </c>
      <c r="H207" s="117">
        <f t="shared" si="10"/>
        <v>0.94953997618251396</v>
      </c>
      <c r="I207" s="117">
        <f t="shared" si="11"/>
        <v>0</v>
      </c>
      <c r="J207" s="117">
        <f t="shared" si="12"/>
        <v>0</v>
      </c>
    </row>
    <row r="208" spans="1:10" x14ac:dyDescent="0.3">
      <c r="A208" s="115" t="s">
        <v>190</v>
      </c>
      <c r="B208" s="117" t="s">
        <v>165</v>
      </c>
      <c r="C208" s="115" t="s">
        <v>149</v>
      </c>
      <c r="D208" s="117">
        <v>0.342816050934169</v>
      </c>
      <c r="E208" s="117" t="s">
        <v>314</v>
      </c>
      <c r="F208" s="117" t="s">
        <v>314</v>
      </c>
      <c r="G208" s="117" t="s">
        <v>314</v>
      </c>
      <c r="H208" s="117">
        <f t="shared" si="10"/>
        <v>0.342816050934169</v>
      </c>
      <c r="I208" s="117">
        <f t="shared" si="11"/>
        <v>0</v>
      </c>
      <c r="J208" s="117">
        <f t="shared" si="12"/>
        <v>0</v>
      </c>
    </row>
    <row r="209" spans="1:10" x14ac:dyDescent="0.3">
      <c r="A209" s="115" t="s">
        <v>195</v>
      </c>
      <c r="B209" s="117" t="s">
        <v>165</v>
      </c>
      <c r="C209" s="115" t="s">
        <v>149</v>
      </c>
      <c r="D209" s="117">
        <v>0.91023271631160796</v>
      </c>
      <c r="E209" s="117">
        <v>0.70113333646797704</v>
      </c>
      <c r="F209" s="117">
        <v>0.29681020365434901</v>
      </c>
      <c r="G209" s="117">
        <v>2.05645987767414E-3</v>
      </c>
      <c r="H209" s="117">
        <f t="shared" si="10"/>
        <v>0.63819450134986733</v>
      </c>
      <c r="I209" s="117">
        <f t="shared" si="11"/>
        <v>0.27016635790129967</v>
      </c>
      <c r="J209" s="117">
        <f t="shared" si="12"/>
        <v>1.8718570604411694E-3</v>
      </c>
    </row>
    <row r="210" spans="1:10" x14ac:dyDescent="0.3">
      <c r="A210" s="115" t="s">
        <v>210</v>
      </c>
      <c r="B210" s="117" t="s">
        <v>226</v>
      </c>
      <c r="C210" s="115" t="s">
        <v>179</v>
      </c>
      <c r="D210" s="117">
        <v>0.232607574265977</v>
      </c>
      <c r="E210" s="117" t="s">
        <v>314</v>
      </c>
      <c r="F210" s="117" t="s">
        <v>314</v>
      </c>
      <c r="G210" s="117" t="s">
        <v>314</v>
      </c>
      <c r="H210" s="117">
        <f t="shared" si="10"/>
        <v>0.232607574265977</v>
      </c>
      <c r="I210" s="117">
        <f t="shared" si="11"/>
        <v>0</v>
      </c>
      <c r="J210" s="117">
        <f t="shared" si="12"/>
        <v>0</v>
      </c>
    </row>
    <row r="211" spans="1:10" x14ac:dyDescent="0.3">
      <c r="A211" s="115" t="s">
        <v>193</v>
      </c>
      <c r="B211" s="117" t="s">
        <v>226</v>
      </c>
      <c r="C211" s="115" t="s">
        <v>179</v>
      </c>
      <c r="D211" s="117">
        <v>3.4679364176505502E-2</v>
      </c>
      <c r="E211" s="117">
        <v>0.33871589945004699</v>
      </c>
      <c r="F211" s="117">
        <v>0.62483378234350495</v>
      </c>
      <c r="G211" s="117">
        <v>3.6450318206447403E-2</v>
      </c>
      <c r="H211" s="117">
        <f t="shared" si="10"/>
        <v>1.1746452029400799E-2</v>
      </c>
      <c r="I211" s="117">
        <f t="shared" si="11"/>
        <v>2.166883828767378E-2</v>
      </c>
      <c r="J211" s="117">
        <f t="shared" si="12"/>
        <v>1.2640738594308983E-3</v>
      </c>
    </row>
    <row r="212" spans="1:10" x14ac:dyDescent="0.3">
      <c r="A212" s="115" t="s">
        <v>200</v>
      </c>
      <c r="B212" s="117" t="s">
        <v>226</v>
      </c>
      <c r="C212" s="115" t="s">
        <v>179</v>
      </c>
      <c r="D212" s="117">
        <v>0.95191516440729396</v>
      </c>
      <c r="E212" s="117">
        <v>0.98604665045284801</v>
      </c>
      <c r="F212" s="117">
        <v>1.3953349547152501E-2</v>
      </c>
      <c r="G212" s="117">
        <v>0</v>
      </c>
      <c r="H212" s="117">
        <f t="shared" si="10"/>
        <v>0.9386327593790843</v>
      </c>
      <c r="I212" s="117">
        <f t="shared" si="11"/>
        <v>1.3282405028210114E-2</v>
      </c>
      <c r="J212" s="117">
        <f t="shared" si="12"/>
        <v>0</v>
      </c>
    </row>
    <row r="213" spans="1:10" x14ac:dyDescent="0.3">
      <c r="A213" s="115" t="s">
        <v>189</v>
      </c>
      <c r="B213" s="117" t="s">
        <v>226</v>
      </c>
      <c r="C213" s="115" t="s">
        <v>179</v>
      </c>
      <c r="D213" s="117">
        <v>0.77752543312476996</v>
      </c>
      <c r="E213" s="117">
        <v>0.99954970257171105</v>
      </c>
      <c r="F213" s="117">
        <v>1.2144356862585199E-4</v>
      </c>
      <c r="G213" s="117">
        <v>3.28853859663746E-4</v>
      </c>
      <c r="H213" s="117">
        <f t="shared" si="10"/>
        <v>0.77717531542180462</v>
      </c>
      <c r="I213" s="117">
        <f t="shared" si="11"/>
        <v>9.4425463296033297E-5</v>
      </c>
      <c r="J213" s="117">
        <f t="shared" si="12"/>
        <v>2.5569223966980643E-4</v>
      </c>
    </row>
    <row r="214" spans="1:10" x14ac:dyDescent="0.3">
      <c r="A214" s="115" t="s">
        <v>198</v>
      </c>
      <c r="B214" s="117" t="s">
        <v>226</v>
      </c>
      <c r="C214" s="115" t="s">
        <v>179</v>
      </c>
      <c r="D214" s="117">
        <v>0.785219689743481</v>
      </c>
      <c r="E214" s="117" t="s">
        <v>314</v>
      </c>
      <c r="F214" s="117" t="s">
        <v>314</v>
      </c>
      <c r="G214" s="117" t="s">
        <v>314</v>
      </c>
      <c r="H214" s="117">
        <f t="shared" si="10"/>
        <v>0.785219689743481</v>
      </c>
      <c r="I214" s="117">
        <f t="shared" si="11"/>
        <v>0</v>
      </c>
      <c r="J214" s="117">
        <f t="shared" si="12"/>
        <v>0</v>
      </c>
    </row>
    <row r="215" spans="1:10" x14ac:dyDescent="0.3">
      <c r="A215" s="115" t="s">
        <v>202</v>
      </c>
      <c r="B215" s="117" t="s">
        <v>226</v>
      </c>
      <c r="C215" s="115" t="s">
        <v>179</v>
      </c>
      <c r="D215" s="117">
        <v>0.26077558955931801</v>
      </c>
      <c r="E215" s="117" t="s">
        <v>314</v>
      </c>
      <c r="F215" s="117" t="s">
        <v>314</v>
      </c>
      <c r="G215" s="117" t="s">
        <v>314</v>
      </c>
      <c r="H215" s="117">
        <f t="shared" si="10"/>
        <v>0.26077558955931801</v>
      </c>
      <c r="I215" s="117">
        <f t="shared" si="11"/>
        <v>0</v>
      </c>
      <c r="J215" s="117">
        <f t="shared" si="12"/>
        <v>0</v>
      </c>
    </row>
    <row r="216" spans="1:10" x14ac:dyDescent="0.3">
      <c r="A216" s="115" t="s">
        <v>192</v>
      </c>
      <c r="B216" s="117" t="s">
        <v>226</v>
      </c>
      <c r="C216" s="115" t="s">
        <v>179</v>
      </c>
      <c r="D216" s="117">
        <v>5.2322909052192404E-3</v>
      </c>
      <c r="E216" s="117" t="s">
        <v>314</v>
      </c>
      <c r="F216" s="117" t="s">
        <v>314</v>
      </c>
      <c r="G216" s="117" t="s">
        <v>314</v>
      </c>
      <c r="H216" s="117">
        <f t="shared" si="10"/>
        <v>5.2322909052192404E-3</v>
      </c>
      <c r="I216" s="117">
        <f t="shared" si="11"/>
        <v>0</v>
      </c>
      <c r="J216" s="117">
        <f t="shared" si="12"/>
        <v>0</v>
      </c>
    </row>
    <row r="217" spans="1:10" x14ac:dyDescent="0.3">
      <c r="A217" s="115" t="s">
        <v>188</v>
      </c>
      <c r="B217" s="117" t="s">
        <v>226</v>
      </c>
      <c r="C217" s="115" t="s">
        <v>179</v>
      </c>
      <c r="D217" s="117">
        <v>0.80631047283004598</v>
      </c>
      <c r="E217" s="117">
        <v>0.17811669475771499</v>
      </c>
      <c r="F217" s="117">
        <v>0.77971069472387</v>
      </c>
      <c r="G217" s="117">
        <v>4.2172610518415803E-2</v>
      </c>
      <c r="H217" s="117">
        <f t="shared" si="10"/>
        <v>0.14361735636901815</v>
      </c>
      <c r="I217" s="117">
        <f t="shared" si="11"/>
        <v>0.62868889893344726</v>
      </c>
      <c r="J217" s="117">
        <f t="shared" si="12"/>
        <v>3.4004217527581218E-2</v>
      </c>
    </row>
    <row r="218" spans="1:10" x14ac:dyDescent="0.3">
      <c r="A218" s="115" t="s">
        <v>141</v>
      </c>
      <c r="B218" s="117" t="s">
        <v>226</v>
      </c>
      <c r="C218" s="115" t="s">
        <v>179</v>
      </c>
      <c r="D218" s="117">
        <v>0.95987345049567296</v>
      </c>
      <c r="E218" s="117" t="s">
        <v>314</v>
      </c>
      <c r="F218" s="117" t="s">
        <v>314</v>
      </c>
      <c r="G218" s="117" t="s">
        <v>314</v>
      </c>
      <c r="H218" s="117">
        <f t="shared" si="10"/>
        <v>0.95987345049567296</v>
      </c>
      <c r="I218" s="117">
        <f t="shared" si="11"/>
        <v>0</v>
      </c>
      <c r="J218" s="117">
        <f t="shared" si="12"/>
        <v>0</v>
      </c>
    </row>
    <row r="219" spans="1:10" x14ac:dyDescent="0.3">
      <c r="A219" s="115" t="s">
        <v>209</v>
      </c>
      <c r="B219" s="117" t="s">
        <v>226</v>
      </c>
      <c r="C219" s="115" t="s">
        <v>179</v>
      </c>
      <c r="D219" s="117">
        <v>0.215436832834901</v>
      </c>
      <c r="E219" s="117" t="s">
        <v>314</v>
      </c>
      <c r="F219" s="117" t="s">
        <v>314</v>
      </c>
      <c r="G219" s="117" t="s">
        <v>314</v>
      </c>
      <c r="H219" s="117">
        <f t="shared" si="10"/>
        <v>0.215436832834901</v>
      </c>
      <c r="I219" s="117">
        <f t="shared" si="11"/>
        <v>0</v>
      </c>
      <c r="J219" s="117">
        <f t="shared" si="12"/>
        <v>0</v>
      </c>
    </row>
    <row r="220" spans="1:10" x14ac:dyDescent="0.3">
      <c r="A220" s="115" t="s">
        <v>199</v>
      </c>
      <c r="B220" s="117" t="s">
        <v>226</v>
      </c>
      <c r="C220" s="115" t="s">
        <v>179</v>
      </c>
      <c r="D220" s="117">
        <v>0.99840204491473805</v>
      </c>
      <c r="E220" s="117" t="s">
        <v>314</v>
      </c>
      <c r="F220" s="117" t="s">
        <v>314</v>
      </c>
      <c r="G220" s="117" t="s">
        <v>314</v>
      </c>
      <c r="H220" s="117">
        <f t="shared" si="10"/>
        <v>0.99840204491473805</v>
      </c>
      <c r="I220" s="117">
        <f t="shared" si="11"/>
        <v>0</v>
      </c>
      <c r="J220" s="117">
        <f t="shared" si="12"/>
        <v>0</v>
      </c>
    </row>
    <row r="221" spans="1:10" x14ac:dyDescent="0.3">
      <c r="A221" s="115" t="s">
        <v>191</v>
      </c>
      <c r="B221" s="117" t="s">
        <v>226</v>
      </c>
      <c r="C221" s="115" t="s">
        <v>179</v>
      </c>
      <c r="D221" s="117">
        <v>1.30561373902102E-2</v>
      </c>
      <c r="E221" s="117" t="s">
        <v>314</v>
      </c>
      <c r="F221" s="117" t="s">
        <v>314</v>
      </c>
      <c r="G221" s="117" t="s">
        <v>314</v>
      </c>
      <c r="H221" s="117">
        <f t="shared" si="10"/>
        <v>1.30561373902102E-2</v>
      </c>
      <c r="I221" s="117">
        <f t="shared" si="11"/>
        <v>0</v>
      </c>
      <c r="J221" s="117">
        <f t="shared" si="12"/>
        <v>0</v>
      </c>
    </row>
    <row r="222" spans="1:10" x14ac:dyDescent="0.3">
      <c r="A222" s="115" t="s">
        <v>204</v>
      </c>
      <c r="B222" s="117" t="s">
        <v>226</v>
      </c>
      <c r="C222" s="115" t="s">
        <v>179</v>
      </c>
      <c r="D222" s="117">
        <v>0.88405431523429001</v>
      </c>
      <c r="E222" s="117" t="s">
        <v>314</v>
      </c>
      <c r="F222" s="117" t="s">
        <v>314</v>
      </c>
      <c r="G222" s="117" t="s">
        <v>314</v>
      </c>
      <c r="H222" s="117">
        <f t="shared" si="10"/>
        <v>0.88405431523429001</v>
      </c>
      <c r="I222" s="117">
        <f t="shared" si="11"/>
        <v>0</v>
      </c>
      <c r="J222" s="117">
        <f t="shared" si="12"/>
        <v>0</v>
      </c>
    </row>
    <row r="223" spans="1:10" x14ac:dyDescent="0.3">
      <c r="A223" s="115" t="s">
        <v>206</v>
      </c>
      <c r="B223" s="117" t="s">
        <v>226</v>
      </c>
      <c r="C223" s="115" t="s">
        <v>179</v>
      </c>
      <c r="D223" s="117">
        <v>0.84075475865419003</v>
      </c>
      <c r="E223" s="117" t="s">
        <v>314</v>
      </c>
      <c r="F223" s="117" t="s">
        <v>314</v>
      </c>
      <c r="G223" s="117" t="s">
        <v>314</v>
      </c>
      <c r="H223" s="117">
        <f t="shared" si="10"/>
        <v>0.84075475865419003</v>
      </c>
      <c r="I223" s="117">
        <f t="shared" si="11"/>
        <v>0</v>
      </c>
      <c r="J223" s="117">
        <f t="shared" si="12"/>
        <v>0</v>
      </c>
    </row>
    <row r="224" spans="1:10" x14ac:dyDescent="0.3">
      <c r="A224" s="115" t="s">
        <v>190</v>
      </c>
      <c r="B224" s="117" t="s">
        <v>226</v>
      </c>
      <c r="C224" s="115" t="s">
        <v>179</v>
      </c>
      <c r="D224" s="117">
        <v>0.83875087029745199</v>
      </c>
      <c r="E224" s="117" t="s">
        <v>314</v>
      </c>
      <c r="F224" s="117" t="s">
        <v>314</v>
      </c>
      <c r="G224" s="117" t="s">
        <v>314</v>
      </c>
      <c r="H224" s="117">
        <f t="shared" si="10"/>
        <v>0.83875087029745199</v>
      </c>
      <c r="I224" s="117">
        <f t="shared" si="11"/>
        <v>0</v>
      </c>
      <c r="J224" s="117">
        <f t="shared" si="12"/>
        <v>0</v>
      </c>
    </row>
    <row r="225" spans="1:10" x14ac:dyDescent="0.3">
      <c r="A225" s="115" t="s">
        <v>195</v>
      </c>
      <c r="B225" s="117" t="s">
        <v>226</v>
      </c>
      <c r="C225" s="115" t="s">
        <v>179</v>
      </c>
      <c r="D225" s="117">
        <v>0.96512757169049501</v>
      </c>
      <c r="E225" s="117">
        <v>0.36504599524818498</v>
      </c>
      <c r="F225" s="117">
        <v>0.60218115603294098</v>
      </c>
      <c r="G225" s="117">
        <v>3.2772848718874398E-2</v>
      </c>
      <c r="H225" s="117">
        <f t="shared" si="10"/>
        <v>0.35231595494922074</v>
      </c>
      <c r="I225" s="117">
        <f t="shared" si="11"/>
        <v>0.58118163683984736</v>
      </c>
      <c r="J225" s="117">
        <f t="shared" si="12"/>
        <v>3.1629979901427199E-2</v>
      </c>
    </row>
    <row r="226" spans="1:10" x14ac:dyDescent="0.3">
      <c r="A226" s="115" t="s">
        <v>210</v>
      </c>
      <c r="B226" s="117" t="s">
        <v>226</v>
      </c>
      <c r="C226" s="115" t="s">
        <v>144</v>
      </c>
      <c r="D226" s="117">
        <v>5.8427594111813197E-2</v>
      </c>
      <c r="E226" s="117" t="s">
        <v>314</v>
      </c>
      <c r="F226" s="117" t="s">
        <v>314</v>
      </c>
      <c r="G226" s="117" t="s">
        <v>314</v>
      </c>
      <c r="H226" s="117">
        <f t="shared" si="10"/>
        <v>5.8427594111813197E-2</v>
      </c>
      <c r="I226" s="117">
        <f t="shared" si="11"/>
        <v>0</v>
      </c>
      <c r="J226" s="117">
        <f t="shared" si="12"/>
        <v>0</v>
      </c>
    </row>
    <row r="227" spans="1:10" x14ac:dyDescent="0.3">
      <c r="A227" s="115" t="s">
        <v>193</v>
      </c>
      <c r="B227" s="117" t="s">
        <v>226</v>
      </c>
      <c r="C227" s="115" t="s">
        <v>144</v>
      </c>
      <c r="D227" s="117">
        <v>1.6088925474843901E-2</v>
      </c>
      <c r="E227" s="117">
        <v>0.25688347193092298</v>
      </c>
      <c r="F227" s="117">
        <v>0.74183897577258295</v>
      </c>
      <c r="G227" s="117">
        <v>1.2775522964941499E-3</v>
      </c>
      <c r="H227" s="117">
        <f t="shared" si="10"/>
        <v>4.1329790356157753E-3</v>
      </c>
      <c r="I227" s="117">
        <f t="shared" si="11"/>
        <v>1.1935391995539618E-2</v>
      </c>
      <c r="J227" s="117">
        <f t="shared" si="12"/>
        <v>2.0554443688510055E-5</v>
      </c>
    </row>
    <row r="228" spans="1:10" x14ac:dyDescent="0.3">
      <c r="A228" s="115" t="s">
        <v>200</v>
      </c>
      <c r="B228" s="117" t="s">
        <v>226</v>
      </c>
      <c r="C228" s="115" t="s">
        <v>144</v>
      </c>
      <c r="D228" s="117">
        <v>0.83357657367529903</v>
      </c>
      <c r="E228" s="117">
        <v>0.957485196642054</v>
      </c>
      <c r="F228" s="117">
        <v>4.2514803357945601E-2</v>
      </c>
      <c r="G228" s="117">
        <v>0</v>
      </c>
      <c r="H228" s="117">
        <f t="shared" si="10"/>
        <v>0.7981372295617033</v>
      </c>
      <c r="I228" s="117">
        <f t="shared" si="11"/>
        <v>3.5439344113595395E-2</v>
      </c>
      <c r="J228" s="117">
        <f t="shared" si="12"/>
        <v>0</v>
      </c>
    </row>
    <row r="229" spans="1:10" x14ac:dyDescent="0.3">
      <c r="A229" s="115" t="s">
        <v>189</v>
      </c>
      <c r="B229" s="117" t="s">
        <v>226</v>
      </c>
      <c r="C229" s="115" t="s">
        <v>144</v>
      </c>
      <c r="D229" s="117">
        <v>0.90697455387395898</v>
      </c>
      <c r="E229" s="117">
        <v>1</v>
      </c>
      <c r="F229" s="117">
        <v>0</v>
      </c>
      <c r="G229" s="117">
        <v>0</v>
      </c>
      <c r="H229" s="117">
        <f t="shared" si="10"/>
        <v>0.90697455387395898</v>
      </c>
      <c r="I229" s="117">
        <f t="shared" si="11"/>
        <v>0</v>
      </c>
      <c r="J229" s="117">
        <f t="shared" si="12"/>
        <v>0</v>
      </c>
    </row>
    <row r="230" spans="1:10" x14ac:dyDescent="0.3">
      <c r="A230" s="115" t="s">
        <v>198</v>
      </c>
      <c r="B230" s="117" t="s">
        <v>226</v>
      </c>
      <c r="C230" s="115" t="s">
        <v>144</v>
      </c>
      <c r="D230" s="117">
        <v>0.72022304298997597</v>
      </c>
      <c r="E230" s="117" t="s">
        <v>314</v>
      </c>
      <c r="F230" s="117" t="s">
        <v>314</v>
      </c>
      <c r="G230" s="117" t="s">
        <v>314</v>
      </c>
      <c r="H230" s="117">
        <f t="shared" si="10"/>
        <v>0.72022304298997597</v>
      </c>
      <c r="I230" s="117">
        <f t="shared" si="11"/>
        <v>0</v>
      </c>
      <c r="J230" s="117">
        <f t="shared" si="12"/>
        <v>0</v>
      </c>
    </row>
    <row r="231" spans="1:10" x14ac:dyDescent="0.3">
      <c r="A231" s="115" t="s">
        <v>202</v>
      </c>
      <c r="B231" s="117" t="s">
        <v>226</v>
      </c>
      <c r="C231" s="115" t="s">
        <v>144</v>
      </c>
      <c r="D231" s="117">
        <v>7.6957833795873898E-2</v>
      </c>
      <c r="E231" s="117" t="s">
        <v>314</v>
      </c>
      <c r="F231" s="117" t="s">
        <v>314</v>
      </c>
      <c r="G231" s="117" t="s">
        <v>314</v>
      </c>
      <c r="H231" s="117">
        <f t="shared" si="10"/>
        <v>7.6957833795873898E-2</v>
      </c>
      <c r="I231" s="117">
        <f t="shared" si="11"/>
        <v>0</v>
      </c>
      <c r="J231" s="117">
        <f t="shared" si="12"/>
        <v>0</v>
      </c>
    </row>
    <row r="232" spans="1:10" x14ac:dyDescent="0.3">
      <c r="A232" s="115" t="s">
        <v>192</v>
      </c>
      <c r="B232" s="117" t="s">
        <v>226</v>
      </c>
      <c r="C232" s="115" t="s">
        <v>144</v>
      </c>
      <c r="D232" s="117">
        <v>0</v>
      </c>
      <c r="E232" s="117" t="s">
        <v>314</v>
      </c>
      <c r="F232" s="117" t="s">
        <v>314</v>
      </c>
      <c r="G232" s="117" t="s">
        <v>314</v>
      </c>
      <c r="H232" s="117">
        <f t="shared" si="10"/>
        <v>0</v>
      </c>
      <c r="I232" s="117">
        <f t="shared" si="11"/>
        <v>0</v>
      </c>
      <c r="J232" s="117">
        <f t="shared" si="12"/>
        <v>0</v>
      </c>
    </row>
    <row r="233" spans="1:10" x14ac:dyDescent="0.3">
      <c r="A233" s="115" t="s">
        <v>188</v>
      </c>
      <c r="B233" s="117" t="s">
        <v>226</v>
      </c>
      <c r="C233" s="115" t="s">
        <v>144</v>
      </c>
      <c r="D233" s="117">
        <v>0.98214686029682896</v>
      </c>
      <c r="E233" s="117">
        <v>9.7520692556799696E-2</v>
      </c>
      <c r="F233" s="117">
        <v>0.87902080309292796</v>
      </c>
      <c r="G233" s="117">
        <v>2.34585043502719E-2</v>
      </c>
      <c r="H233" s="117">
        <f t="shared" si="10"/>
        <v>9.5779642008633162E-2</v>
      </c>
      <c r="I233" s="117">
        <f t="shared" si="11"/>
        <v>0.8633275218933163</v>
      </c>
      <c r="J233" s="117">
        <f t="shared" si="12"/>
        <v>2.3039696394879051E-2</v>
      </c>
    </row>
    <row r="234" spans="1:10" x14ac:dyDescent="0.3">
      <c r="A234" s="115" t="s">
        <v>141</v>
      </c>
      <c r="B234" s="117" t="s">
        <v>226</v>
      </c>
      <c r="C234" s="115" t="s">
        <v>144</v>
      </c>
      <c r="D234" s="117">
        <v>0.94887601323358695</v>
      </c>
      <c r="E234" s="117" t="s">
        <v>314</v>
      </c>
      <c r="F234" s="117" t="s">
        <v>314</v>
      </c>
      <c r="G234" s="117" t="s">
        <v>314</v>
      </c>
      <c r="H234" s="117">
        <f t="shared" si="10"/>
        <v>0.94887601323358695</v>
      </c>
      <c r="I234" s="117">
        <f t="shared" si="11"/>
        <v>0</v>
      </c>
      <c r="J234" s="117">
        <f t="shared" si="12"/>
        <v>0</v>
      </c>
    </row>
    <row r="235" spans="1:10" x14ac:dyDescent="0.3">
      <c r="A235" s="115" t="s">
        <v>209</v>
      </c>
      <c r="B235" s="117" t="s">
        <v>226</v>
      </c>
      <c r="C235" s="115" t="s">
        <v>144</v>
      </c>
      <c r="D235" s="117">
        <v>0.12931679767944701</v>
      </c>
      <c r="E235" s="117" t="s">
        <v>314</v>
      </c>
      <c r="F235" s="117" t="s">
        <v>314</v>
      </c>
      <c r="G235" s="117" t="s">
        <v>314</v>
      </c>
      <c r="H235" s="117">
        <f t="shared" si="10"/>
        <v>0.12931679767944701</v>
      </c>
      <c r="I235" s="117">
        <f t="shared" si="11"/>
        <v>0</v>
      </c>
      <c r="J235" s="117">
        <f t="shared" si="12"/>
        <v>0</v>
      </c>
    </row>
    <row r="236" spans="1:10" x14ac:dyDescent="0.3">
      <c r="A236" s="115" t="s">
        <v>199</v>
      </c>
      <c r="B236" s="117" t="s">
        <v>226</v>
      </c>
      <c r="C236" s="115" t="s">
        <v>144</v>
      </c>
      <c r="D236" s="117">
        <v>1</v>
      </c>
      <c r="E236" s="117" t="s">
        <v>314</v>
      </c>
      <c r="F236" s="117" t="s">
        <v>314</v>
      </c>
      <c r="G236" s="117" t="s">
        <v>314</v>
      </c>
      <c r="H236" s="117">
        <f t="shared" si="10"/>
        <v>1</v>
      </c>
      <c r="I236" s="117">
        <f t="shared" si="11"/>
        <v>0</v>
      </c>
      <c r="J236" s="117">
        <f t="shared" si="12"/>
        <v>0</v>
      </c>
    </row>
    <row r="237" spans="1:10" x14ac:dyDescent="0.3">
      <c r="A237" s="115" t="s">
        <v>191</v>
      </c>
      <c r="B237" s="117" t="s">
        <v>226</v>
      </c>
      <c r="C237" s="115" t="s">
        <v>144</v>
      </c>
      <c r="D237" s="117">
        <v>0</v>
      </c>
      <c r="E237" s="117" t="s">
        <v>314</v>
      </c>
      <c r="F237" s="117" t="s">
        <v>314</v>
      </c>
      <c r="G237" s="117" t="s">
        <v>314</v>
      </c>
      <c r="H237" s="117">
        <f t="shared" si="10"/>
        <v>0</v>
      </c>
      <c r="I237" s="117">
        <f t="shared" si="11"/>
        <v>0</v>
      </c>
      <c r="J237" s="117">
        <f t="shared" si="12"/>
        <v>0</v>
      </c>
    </row>
    <row r="238" spans="1:10" x14ac:dyDescent="0.3">
      <c r="A238" s="115" t="s">
        <v>204</v>
      </c>
      <c r="B238" s="117" t="s">
        <v>226</v>
      </c>
      <c r="C238" s="115" t="s">
        <v>144</v>
      </c>
      <c r="D238" s="117">
        <v>0.671310938197897</v>
      </c>
      <c r="E238" s="117" t="s">
        <v>314</v>
      </c>
      <c r="F238" s="117" t="s">
        <v>314</v>
      </c>
      <c r="G238" s="117" t="s">
        <v>314</v>
      </c>
      <c r="H238" s="117">
        <f t="shared" si="10"/>
        <v>0.671310938197897</v>
      </c>
      <c r="I238" s="117">
        <f t="shared" si="11"/>
        <v>0</v>
      </c>
      <c r="J238" s="117">
        <f t="shared" si="12"/>
        <v>0</v>
      </c>
    </row>
    <row r="239" spans="1:10" x14ac:dyDescent="0.3">
      <c r="A239" s="115" t="s">
        <v>206</v>
      </c>
      <c r="B239" s="117" t="s">
        <v>226</v>
      </c>
      <c r="C239" s="115" t="s">
        <v>144</v>
      </c>
      <c r="D239" s="117">
        <v>0.75542751910401196</v>
      </c>
      <c r="E239" s="117" t="s">
        <v>314</v>
      </c>
      <c r="F239" s="117" t="s">
        <v>314</v>
      </c>
      <c r="G239" s="117" t="s">
        <v>314</v>
      </c>
      <c r="H239" s="117">
        <f t="shared" si="10"/>
        <v>0.75542751910401196</v>
      </c>
      <c r="I239" s="117">
        <f t="shared" si="11"/>
        <v>0</v>
      </c>
      <c r="J239" s="117">
        <f t="shared" si="12"/>
        <v>0</v>
      </c>
    </row>
    <row r="240" spans="1:10" x14ac:dyDescent="0.3">
      <c r="A240" s="115" t="s">
        <v>190</v>
      </c>
      <c r="B240" s="117" t="s">
        <v>226</v>
      </c>
      <c r="C240" s="115" t="s">
        <v>144</v>
      </c>
      <c r="D240" s="117">
        <v>0.990320153022754</v>
      </c>
      <c r="E240" s="117" t="s">
        <v>314</v>
      </c>
      <c r="F240" s="117" t="s">
        <v>314</v>
      </c>
      <c r="G240" s="117" t="s">
        <v>314</v>
      </c>
      <c r="H240" s="117">
        <f t="shared" si="10"/>
        <v>0.990320153022754</v>
      </c>
      <c r="I240" s="117">
        <f t="shared" si="11"/>
        <v>0</v>
      </c>
      <c r="J240" s="117">
        <f t="shared" si="12"/>
        <v>0</v>
      </c>
    </row>
    <row r="241" spans="1:10" x14ac:dyDescent="0.3">
      <c r="A241" s="115" t="s">
        <v>195</v>
      </c>
      <c r="B241" s="117" t="s">
        <v>226</v>
      </c>
      <c r="C241" s="115" t="s">
        <v>144</v>
      </c>
      <c r="D241" s="117">
        <v>0.99083175413778601</v>
      </c>
      <c r="E241" s="117">
        <v>0.13954362900193201</v>
      </c>
      <c r="F241" s="117">
        <v>0.73737256589904598</v>
      </c>
      <c r="G241" s="117">
        <v>0.123083805099022</v>
      </c>
      <c r="H241" s="117">
        <f t="shared" si="10"/>
        <v>0.13826425870273673</v>
      </c>
      <c r="I241" s="117">
        <f t="shared" si="11"/>
        <v>0.73061215292283199</v>
      </c>
      <c r="J241" s="117">
        <f t="shared" si="12"/>
        <v>0.12195534251221735</v>
      </c>
    </row>
    <row r="242" spans="1:10" x14ac:dyDescent="0.3">
      <c r="A242" s="115" t="s">
        <v>210</v>
      </c>
      <c r="B242" s="117" t="s">
        <v>226</v>
      </c>
      <c r="C242" s="115" t="s">
        <v>142</v>
      </c>
      <c r="D242" s="117">
        <v>0.34444964419906698</v>
      </c>
      <c r="E242" s="117" t="s">
        <v>314</v>
      </c>
      <c r="F242" s="117" t="s">
        <v>314</v>
      </c>
      <c r="G242" s="117" t="s">
        <v>314</v>
      </c>
      <c r="H242" s="117">
        <f t="shared" si="10"/>
        <v>0.34444964419906698</v>
      </c>
      <c r="I242" s="117">
        <f t="shared" si="11"/>
        <v>0</v>
      </c>
      <c r="J242" s="117">
        <f t="shared" si="12"/>
        <v>0</v>
      </c>
    </row>
    <row r="243" spans="1:10" x14ac:dyDescent="0.3">
      <c r="A243" s="115" t="s">
        <v>193</v>
      </c>
      <c r="B243" s="117" t="s">
        <v>226</v>
      </c>
      <c r="C243" s="115" t="s">
        <v>142</v>
      </c>
      <c r="D243" s="117">
        <v>4.1233065272074397E-2</v>
      </c>
      <c r="E243" s="117">
        <v>0.40225358415171902</v>
      </c>
      <c r="F243" s="117">
        <v>0.56806782209246198</v>
      </c>
      <c r="G243" s="117">
        <v>2.96785937558189E-2</v>
      </c>
      <c r="H243" s="117">
        <f t="shared" si="10"/>
        <v>1.65861482912537E-2</v>
      </c>
      <c r="I243" s="117">
        <f t="shared" si="11"/>
        <v>2.3423177587303633E-2</v>
      </c>
      <c r="J243" s="117">
        <f t="shared" si="12"/>
        <v>1.2237393935170602E-3</v>
      </c>
    </row>
    <row r="244" spans="1:10" x14ac:dyDescent="0.3">
      <c r="A244" s="115" t="s">
        <v>200</v>
      </c>
      <c r="B244" s="117" t="s">
        <v>226</v>
      </c>
      <c r="C244" s="115" t="s">
        <v>142</v>
      </c>
      <c r="D244" s="117">
        <v>1</v>
      </c>
      <c r="E244" s="117">
        <v>0.990003842742192</v>
      </c>
      <c r="F244" s="117">
        <v>9.9961572578084103E-3</v>
      </c>
      <c r="G244" s="117">
        <v>0</v>
      </c>
      <c r="H244" s="117">
        <f t="shared" si="10"/>
        <v>0.990003842742192</v>
      </c>
      <c r="I244" s="117">
        <f t="shared" si="11"/>
        <v>9.9961572578084103E-3</v>
      </c>
      <c r="J244" s="117">
        <f t="shared" si="12"/>
        <v>0</v>
      </c>
    </row>
    <row r="245" spans="1:10" x14ac:dyDescent="0.3">
      <c r="A245" s="115" t="s">
        <v>189</v>
      </c>
      <c r="B245" s="117" t="s">
        <v>226</v>
      </c>
      <c r="C245" s="115" t="s">
        <v>142</v>
      </c>
      <c r="D245" s="117">
        <v>0.78855018137712296</v>
      </c>
      <c r="E245" s="117">
        <v>1</v>
      </c>
      <c r="F245" s="117">
        <v>0</v>
      </c>
      <c r="G245" s="117">
        <v>0</v>
      </c>
      <c r="H245" s="117">
        <f t="shared" si="10"/>
        <v>0.78855018137712296</v>
      </c>
      <c r="I245" s="117">
        <f t="shared" si="11"/>
        <v>0</v>
      </c>
      <c r="J245" s="117">
        <f t="shared" si="12"/>
        <v>0</v>
      </c>
    </row>
    <row r="246" spans="1:10" x14ac:dyDescent="0.3">
      <c r="A246" s="115" t="s">
        <v>198</v>
      </c>
      <c r="B246" s="117" t="s">
        <v>226</v>
      </c>
      <c r="C246" s="115" t="s">
        <v>142</v>
      </c>
      <c r="D246" s="117">
        <v>0.89422357049812196</v>
      </c>
      <c r="E246" s="117" t="s">
        <v>314</v>
      </c>
      <c r="F246" s="117" t="s">
        <v>314</v>
      </c>
      <c r="G246" s="117" t="s">
        <v>314</v>
      </c>
      <c r="H246" s="117">
        <f t="shared" si="10"/>
        <v>0.89422357049812196</v>
      </c>
      <c r="I246" s="117">
        <f t="shared" si="11"/>
        <v>0</v>
      </c>
      <c r="J246" s="117">
        <f t="shared" si="12"/>
        <v>0</v>
      </c>
    </row>
    <row r="247" spans="1:10" x14ac:dyDescent="0.3">
      <c r="A247" s="115" t="s">
        <v>202</v>
      </c>
      <c r="B247" s="117" t="s">
        <v>226</v>
      </c>
      <c r="C247" s="115" t="s">
        <v>142</v>
      </c>
      <c r="D247" s="117">
        <v>0.84195780187596103</v>
      </c>
      <c r="E247" s="117" t="s">
        <v>314</v>
      </c>
      <c r="F247" s="117" t="s">
        <v>314</v>
      </c>
      <c r="G247" s="117" t="s">
        <v>314</v>
      </c>
      <c r="H247" s="117">
        <f t="shared" si="10"/>
        <v>0.84195780187596103</v>
      </c>
      <c r="I247" s="117">
        <f t="shared" si="11"/>
        <v>0</v>
      </c>
      <c r="J247" s="117">
        <f t="shared" si="12"/>
        <v>0</v>
      </c>
    </row>
    <row r="248" spans="1:10" x14ac:dyDescent="0.3">
      <c r="A248" s="115" t="s">
        <v>192</v>
      </c>
      <c r="B248" s="117" t="s">
        <v>226</v>
      </c>
      <c r="C248" s="115" t="s">
        <v>142</v>
      </c>
      <c r="D248" s="117">
        <v>3.6919242745838902E-2</v>
      </c>
      <c r="E248" s="117" t="s">
        <v>314</v>
      </c>
      <c r="F248" s="117" t="s">
        <v>314</v>
      </c>
      <c r="G248" s="117" t="s">
        <v>314</v>
      </c>
      <c r="H248" s="117">
        <f t="shared" si="10"/>
        <v>3.6919242745838902E-2</v>
      </c>
      <c r="I248" s="117">
        <f t="shared" si="11"/>
        <v>0</v>
      </c>
      <c r="J248" s="117">
        <f t="shared" si="12"/>
        <v>0</v>
      </c>
    </row>
    <row r="249" spans="1:10" x14ac:dyDescent="0.3">
      <c r="A249" s="115" t="s">
        <v>188</v>
      </c>
      <c r="B249" s="117" t="s">
        <v>226</v>
      </c>
      <c r="C249" s="115" t="s">
        <v>142</v>
      </c>
      <c r="D249" s="117">
        <v>0.77805874690660703</v>
      </c>
      <c r="E249" s="117">
        <v>0.27037177585178102</v>
      </c>
      <c r="F249" s="117">
        <v>0.70506811767632904</v>
      </c>
      <c r="G249" s="117">
        <v>2.4560106471890001E-2</v>
      </c>
      <c r="H249" s="117">
        <f t="shared" si="10"/>
        <v>0.21036512511815078</v>
      </c>
      <c r="I249" s="117">
        <f t="shared" si="11"/>
        <v>0.54858441612304476</v>
      </c>
      <c r="J249" s="117">
        <f t="shared" si="12"/>
        <v>1.9109205665411584E-2</v>
      </c>
    </row>
    <row r="250" spans="1:10" x14ac:dyDescent="0.3">
      <c r="A250" s="115" t="s">
        <v>141</v>
      </c>
      <c r="B250" s="117" t="s">
        <v>226</v>
      </c>
      <c r="C250" s="115" t="s">
        <v>142</v>
      </c>
      <c r="D250" s="117">
        <v>0.97368891975651495</v>
      </c>
      <c r="E250" s="117" t="s">
        <v>314</v>
      </c>
      <c r="F250" s="117" t="s">
        <v>314</v>
      </c>
      <c r="G250" s="117" t="s">
        <v>314</v>
      </c>
      <c r="H250" s="117">
        <f t="shared" si="10"/>
        <v>0.97368891975651495</v>
      </c>
      <c r="I250" s="117">
        <f t="shared" si="11"/>
        <v>0</v>
      </c>
      <c r="J250" s="117">
        <f t="shared" si="12"/>
        <v>0</v>
      </c>
    </row>
    <row r="251" spans="1:10" x14ac:dyDescent="0.3">
      <c r="A251" s="115" t="s">
        <v>209</v>
      </c>
      <c r="B251" s="117" t="s">
        <v>226</v>
      </c>
      <c r="C251" s="115" t="s">
        <v>142</v>
      </c>
      <c r="D251" s="117">
        <v>0.24860512356858999</v>
      </c>
      <c r="E251" s="117" t="s">
        <v>314</v>
      </c>
      <c r="F251" s="117" t="s">
        <v>314</v>
      </c>
      <c r="G251" s="117" t="s">
        <v>314</v>
      </c>
      <c r="H251" s="117">
        <f t="shared" si="10"/>
        <v>0.24860512356858999</v>
      </c>
      <c r="I251" s="117">
        <f t="shared" si="11"/>
        <v>0</v>
      </c>
      <c r="J251" s="117">
        <f t="shared" si="12"/>
        <v>0</v>
      </c>
    </row>
    <row r="252" spans="1:10" x14ac:dyDescent="0.3">
      <c r="A252" s="115" t="s">
        <v>199</v>
      </c>
      <c r="B252" s="117" t="s">
        <v>226</v>
      </c>
      <c r="C252" s="115" t="s">
        <v>142</v>
      </c>
      <c r="D252" s="117">
        <v>1</v>
      </c>
      <c r="E252" s="117" t="s">
        <v>314</v>
      </c>
      <c r="F252" s="117" t="s">
        <v>314</v>
      </c>
      <c r="G252" s="117" t="s">
        <v>314</v>
      </c>
      <c r="H252" s="117">
        <f t="shared" si="10"/>
        <v>1</v>
      </c>
      <c r="I252" s="117">
        <f t="shared" si="11"/>
        <v>0</v>
      </c>
      <c r="J252" s="117">
        <f t="shared" si="12"/>
        <v>0</v>
      </c>
    </row>
    <row r="253" spans="1:10" x14ac:dyDescent="0.3">
      <c r="A253" s="115" t="s">
        <v>191</v>
      </c>
      <c r="B253" s="117" t="s">
        <v>226</v>
      </c>
      <c r="C253" s="115" t="s">
        <v>142</v>
      </c>
      <c r="D253" s="117">
        <v>4.0065955738171802E-2</v>
      </c>
      <c r="E253" s="117" t="s">
        <v>314</v>
      </c>
      <c r="F253" s="117" t="s">
        <v>314</v>
      </c>
      <c r="G253" s="117" t="s">
        <v>314</v>
      </c>
      <c r="H253" s="117">
        <f t="shared" si="10"/>
        <v>4.0065955738171802E-2</v>
      </c>
      <c r="I253" s="117">
        <f t="shared" si="11"/>
        <v>0</v>
      </c>
      <c r="J253" s="117">
        <f t="shared" si="12"/>
        <v>0</v>
      </c>
    </row>
    <row r="254" spans="1:10" x14ac:dyDescent="0.3">
      <c r="A254" s="115" t="s">
        <v>204</v>
      </c>
      <c r="B254" s="117" t="s">
        <v>226</v>
      </c>
      <c r="C254" s="115" t="s">
        <v>142</v>
      </c>
      <c r="D254" s="117">
        <v>0.99277337993290704</v>
      </c>
      <c r="E254" s="117" t="s">
        <v>314</v>
      </c>
      <c r="F254" s="117" t="s">
        <v>314</v>
      </c>
      <c r="G254" s="117" t="s">
        <v>314</v>
      </c>
      <c r="H254" s="117">
        <f t="shared" si="10"/>
        <v>0.99277337993290704</v>
      </c>
      <c r="I254" s="117">
        <f t="shared" si="11"/>
        <v>0</v>
      </c>
      <c r="J254" s="117">
        <f t="shared" si="12"/>
        <v>0</v>
      </c>
    </row>
    <row r="255" spans="1:10" x14ac:dyDescent="0.3">
      <c r="A255" s="115" t="s">
        <v>206</v>
      </c>
      <c r="B255" s="117" t="s">
        <v>226</v>
      </c>
      <c r="C255" s="115" t="s">
        <v>142</v>
      </c>
      <c r="D255" s="117">
        <v>0.99857262661712098</v>
      </c>
      <c r="E255" s="117" t="s">
        <v>314</v>
      </c>
      <c r="F255" s="117" t="s">
        <v>314</v>
      </c>
      <c r="G255" s="117" t="s">
        <v>314</v>
      </c>
      <c r="H255" s="117">
        <f t="shared" si="10"/>
        <v>0.99857262661712098</v>
      </c>
      <c r="I255" s="117">
        <f t="shared" si="11"/>
        <v>0</v>
      </c>
      <c r="J255" s="117">
        <f t="shared" si="12"/>
        <v>0</v>
      </c>
    </row>
    <row r="256" spans="1:10" x14ac:dyDescent="0.3">
      <c r="A256" s="115" t="s">
        <v>190</v>
      </c>
      <c r="B256" s="117" t="s">
        <v>226</v>
      </c>
      <c r="C256" s="115" t="s">
        <v>142</v>
      </c>
      <c r="D256" s="117">
        <v>0.83090715958005701</v>
      </c>
      <c r="E256" s="117" t="s">
        <v>314</v>
      </c>
      <c r="F256" s="117" t="s">
        <v>314</v>
      </c>
      <c r="G256" s="117" t="s">
        <v>314</v>
      </c>
      <c r="H256" s="117">
        <f t="shared" si="10"/>
        <v>0.83090715958005701</v>
      </c>
      <c r="I256" s="117">
        <f t="shared" si="11"/>
        <v>0</v>
      </c>
      <c r="J256" s="117">
        <f t="shared" si="12"/>
        <v>0</v>
      </c>
    </row>
    <row r="257" spans="1:10" x14ac:dyDescent="0.3">
      <c r="A257" s="115" t="s">
        <v>195</v>
      </c>
      <c r="B257" s="117" t="s">
        <v>226</v>
      </c>
      <c r="C257" s="115" t="s">
        <v>142</v>
      </c>
      <c r="D257" s="117">
        <v>0.98897360134329604</v>
      </c>
      <c r="E257" s="117">
        <v>0.303558435474368</v>
      </c>
      <c r="F257" s="117">
        <v>0.66709798361294104</v>
      </c>
      <c r="G257" s="117">
        <v>2.9343580912691802E-2</v>
      </c>
      <c r="H257" s="117">
        <f t="shared" si="10"/>
        <v>0.3002112791492223</v>
      </c>
      <c r="I257" s="117">
        <f t="shared" si="11"/>
        <v>0.65974229530254136</v>
      </c>
      <c r="J257" s="117">
        <f t="shared" si="12"/>
        <v>2.9020026891533213E-2</v>
      </c>
    </row>
    <row r="258" spans="1:10" x14ac:dyDescent="0.3">
      <c r="A258" s="115" t="s">
        <v>210</v>
      </c>
      <c r="B258" s="117" t="s">
        <v>226</v>
      </c>
      <c r="C258" s="115" t="s">
        <v>143</v>
      </c>
      <c r="D258" s="117">
        <v>0.13596851526293399</v>
      </c>
      <c r="E258" s="117" t="s">
        <v>314</v>
      </c>
      <c r="F258" s="117" t="s">
        <v>314</v>
      </c>
      <c r="G258" s="117" t="s">
        <v>314</v>
      </c>
      <c r="H258" s="117">
        <f t="shared" si="10"/>
        <v>0.13596851526293399</v>
      </c>
      <c r="I258" s="117">
        <f t="shared" si="11"/>
        <v>0</v>
      </c>
      <c r="J258" s="117">
        <f t="shared" si="12"/>
        <v>0</v>
      </c>
    </row>
    <row r="259" spans="1:10" x14ac:dyDescent="0.3">
      <c r="A259" s="115" t="s">
        <v>193</v>
      </c>
      <c r="B259" s="117" t="s">
        <v>226</v>
      </c>
      <c r="C259" s="115" t="s">
        <v>143</v>
      </c>
      <c r="D259" s="117">
        <v>1.87766561033254E-2</v>
      </c>
      <c r="E259" s="117">
        <v>0.26841836374554601</v>
      </c>
      <c r="F259" s="117">
        <v>0.70952489691043397</v>
      </c>
      <c r="G259" s="117">
        <v>2.20567393440207E-2</v>
      </c>
      <c r="H259" s="117">
        <f t="shared" ref="H259:H322" si="13">IFERROR($D259*E259,$D259)</f>
        <v>5.0399993078674233E-3</v>
      </c>
      <c r="I259" s="117">
        <f t="shared" ref="I259:I322" si="14">IFERROR($D259*F259,0)</f>
        <v>1.3322504986034624E-2</v>
      </c>
      <c r="J259" s="117">
        <f t="shared" ref="J259:J322" si="15">IFERROR($D259*G259,0)</f>
        <v>4.1415180942336376E-4</v>
      </c>
    </row>
    <row r="260" spans="1:10" x14ac:dyDescent="0.3">
      <c r="A260" s="115" t="s">
        <v>200</v>
      </c>
      <c r="B260" s="117" t="s">
        <v>226</v>
      </c>
      <c r="C260" s="115" t="s">
        <v>143</v>
      </c>
      <c r="D260" s="117">
        <v>0.99676860271172796</v>
      </c>
      <c r="E260" s="117">
        <v>0.97715475552166098</v>
      </c>
      <c r="F260" s="117">
        <v>2.2845244478338599E-2</v>
      </c>
      <c r="G260" s="117">
        <v>0</v>
      </c>
      <c r="H260" s="117">
        <f t="shared" si="13"/>
        <v>0.97399718029444615</v>
      </c>
      <c r="I260" s="117">
        <f t="shared" si="14"/>
        <v>2.2771422417281383E-2</v>
      </c>
      <c r="J260" s="117">
        <f t="shared" si="15"/>
        <v>0</v>
      </c>
    </row>
    <row r="261" spans="1:10" x14ac:dyDescent="0.3">
      <c r="A261" s="115" t="s">
        <v>189</v>
      </c>
      <c r="B261" s="117" t="s">
        <v>226</v>
      </c>
      <c r="C261" s="115" t="s">
        <v>143</v>
      </c>
      <c r="D261" s="117">
        <v>0.96160881620499805</v>
      </c>
      <c r="E261" s="117">
        <v>1</v>
      </c>
      <c r="F261" s="117">
        <v>0</v>
      </c>
      <c r="G261" s="117">
        <v>0</v>
      </c>
      <c r="H261" s="117">
        <f t="shared" si="13"/>
        <v>0.96160881620499805</v>
      </c>
      <c r="I261" s="117">
        <f t="shared" si="14"/>
        <v>0</v>
      </c>
      <c r="J261" s="117">
        <f t="shared" si="15"/>
        <v>0</v>
      </c>
    </row>
    <row r="262" spans="1:10" x14ac:dyDescent="0.3">
      <c r="A262" s="115" t="s">
        <v>198</v>
      </c>
      <c r="B262" s="117" t="s">
        <v>226</v>
      </c>
      <c r="C262" s="115" t="s">
        <v>143</v>
      </c>
      <c r="D262" s="117">
        <v>0.867183156058977</v>
      </c>
      <c r="E262" s="117" t="s">
        <v>314</v>
      </c>
      <c r="F262" s="117" t="s">
        <v>314</v>
      </c>
      <c r="G262" s="117" t="s">
        <v>314</v>
      </c>
      <c r="H262" s="117">
        <f t="shared" si="13"/>
        <v>0.867183156058977</v>
      </c>
      <c r="I262" s="117">
        <f t="shared" si="14"/>
        <v>0</v>
      </c>
      <c r="J262" s="117">
        <f t="shared" si="15"/>
        <v>0</v>
      </c>
    </row>
    <row r="263" spans="1:10" x14ac:dyDescent="0.3">
      <c r="A263" s="115" t="s">
        <v>202</v>
      </c>
      <c r="B263" s="117" t="s">
        <v>226</v>
      </c>
      <c r="C263" s="115" t="s">
        <v>143</v>
      </c>
      <c r="D263" s="117">
        <v>0.42167419324437999</v>
      </c>
      <c r="E263" s="117" t="s">
        <v>314</v>
      </c>
      <c r="F263" s="117" t="s">
        <v>314</v>
      </c>
      <c r="G263" s="117" t="s">
        <v>314</v>
      </c>
      <c r="H263" s="117">
        <f t="shared" si="13"/>
        <v>0.42167419324437999</v>
      </c>
      <c r="I263" s="117">
        <f t="shared" si="14"/>
        <v>0</v>
      </c>
      <c r="J263" s="117">
        <f t="shared" si="15"/>
        <v>0</v>
      </c>
    </row>
    <row r="264" spans="1:10" x14ac:dyDescent="0.3">
      <c r="A264" s="115" t="s">
        <v>192</v>
      </c>
      <c r="B264" s="117" t="s">
        <v>226</v>
      </c>
      <c r="C264" s="115" t="s">
        <v>143</v>
      </c>
      <c r="D264" s="117">
        <v>0</v>
      </c>
      <c r="E264" s="117" t="s">
        <v>314</v>
      </c>
      <c r="F264" s="117" t="s">
        <v>314</v>
      </c>
      <c r="G264" s="117" t="s">
        <v>314</v>
      </c>
      <c r="H264" s="117">
        <f t="shared" si="13"/>
        <v>0</v>
      </c>
      <c r="I264" s="117">
        <f t="shared" si="14"/>
        <v>0</v>
      </c>
      <c r="J264" s="117">
        <f t="shared" si="15"/>
        <v>0</v>
      </c>
    </row>
    <row r="265" spans="1:10" x14ac:dyDescent="0.3">
      <c r="A265" s="115" t="s">
        <v>188</v>
      </c>
      <c r="B265" s="117" t="s">
        <v>226</v>
      </c>
      <c r="C265" s="115" t="s">
        <v>143</v>
      </c>
      <c r="D265" s="117">
        <v>0.99028027329670998</v>
      </c>
      <c r="E265" s="117">
        <v>0.13683240103529801</v>
      </c>
      <c r="F265" s="117">
        <v>0.84737507398117295</v>
      </c>
      <c r="G265" s="117">
        <v>1.5792524983529201E-2</v>
      </c>
      <c r="H265" s="117">
        <f t="shared" si="13"/>
        <v>0.13550242749307992</v>
      </c>
      <c r="I265" s="117">
        <f t="shared" si="14"/>
        <v>0.83913881984689576</v>
      </c>
      <c r="J265" s="117">
        <f t="shared" si="15"/>
        <v>1.5639025956734418E-2</v>
      </c>
    </row>
    <row r="266" spans="1:10" x14ac:dyDescent="0.3">
      <c r="A266" s="115" t="s">
        <v>141</v>
      </c>
      <c r="B266" s="117" t="s">
        <v>226</v>
      </c>
      <c r="C266" s="115" t="s">
        <v>143</v>
      </c>
      <c r="D266" s="117">
        <v>0.97200565428356001</v>
      </c>
      <c r="E266" s="117" t="s">
        <v>314</v>
      </c>
      <c r="F266" s="117" t="s">
        <v>314</v>
      </c>
      <c r="G266" s="117" t="s">
        <v>314</v>
      </c>
      <c r="H266" s="117">
        <f t="shared" si="13"/>
        <v>0.97200565428356001</v>
      </c>
      <c r="I266" s="117">
        <f t="shared" si="14"/>
        <v>0</v>
      </c>
      <c r="J266" s="117">
        <f t="shared" si="15"/>
        <v>0</v>
      </c>
    </row>
    <row r="267" spans="1:10" x14ac:dyDescent="0.3">
      <c r="A267" s="115" t="s">
        <v>209</v>
      </c>
      <c r="B267" s="117" t="s">
        <v>226</v>
      </c>
      <c r="C267" s="115" t="s">
        <v>143</v>
      </c>
      <c r="D267" s="117">
        <v>0.31090456268160099</v>
      </c>
      <c r="E267" s="117" t="s">
        <v>314</v>
      </c>
      <c r="F267" s="117" t="s">
        <v>314</v>
      </c>
      <c r="G267" s="117" t="s">
        <v>314</v>
      </c>
      <c r="H267" s="117">
        <f t="shared" si="13"/>
        <v>0.31090456268160099</v>
      </c>
      <c r="I267" s="117">
        <f t="shared" si="14"/>
        <v>0</v>
      </c>
      <c r="J267" s="117">
        <f t="shared" si="15"/>
        <v>0</v>
      </c>
    </row>
    <row r="268" spans="1:10" x14ac:dyDescent="0.3">
      <c r="A268" s="115" t="s">
        <v>199</v>
      </c>
      <c r="B268" s="117" t="s">
        <v>226</v>
      </c>
      <c r="C268" s="115" t="s">
        <v>143</v>
      </c>
      <c r="D268" s="117">
        <v>1</v>
      </c>
      <c r="E268" s="117" t="s">
        <v>314</v>
      </c>
      <c r="F268" s="117" t="s">
        <v>314</v>
      </c>
      <c r="G268" s="117" t="s">
        <v>314</v>
      </c>
      <c r="H268" s="117">
        <f t="shared" si="13"/>
        <v>1</v>
      </c>
      <c r="I268" s="117">
        <f t="shared" si="14"/>
        <v>0</v>
      </c>
      <c r="J268" s="117">
        <f t="shared" si="15"/>
        <v>0</v>
      </c>
    </row>
    <row r="269" spans="1:10" x14ac:dyDescent="0.3">
      <c r="A269" s="115" t="s">
        <v>191</v>
      </c>
      <c r="B269" s="117" t="s">
        <v>226</v>
      </c>
      <c r="C269" s="115" t="s">
        <v>143</v>
      </c>
      <c r="D269" s="117">
        <v>0</v>
      </c>
      <c r="E269" s="117" t="s">
        <v>314</v>
      </c>
      <c r="F269" s="117" t="s">
        <v>314</v>
      </c>
      <c r="G269" s="117" t="s">
        <v>314</v>
      </c>
      <c r="H269" s="117">
        <f t="shared" si="13"/>
        <v>0</v>
      </c>
      <c r="I269" s="117">
        <f t="shared" si="14"/>
        <v>0</v>
      </c>
      <c r="J269" s="117">
        <f t="shared" si="15"/>
        <v>0</v>
      </c>
    </row>
    <row r="270" spans="1:10" x14ac:dyDescent="0.3">
      <c r="A270" s="115" t="s">
        <v>204</v>
      </c>
      <c r="B270" s="117" t="s">
        <v>226</v>
      </c>
      <c r="C270" s="115" t="s">
        <v>143</v>
      </c>
      <c r="D270" s="117">
        <v>0.96609737708923105</v>
      </c>
      <c r="E270" s="117" t="s">
        <v>314</v>
      </c>
      <c r="F270" s="117" t="s">
        <v>314</v>
      </c>
      <c r="G270" s="117" t="s">
        <v>314</v>
      </c>
      <c r="H270" s="117">
        <f t="shared" si="13"/>
        <v>0.96609737708923105</v>
      </c>
      <c r="I270" s="117">
        <f t="shared" si="14"/>
        <v>0</v>
      </c>
      <c r="J270" s="117">
        <f t="shared" si="15"/>
        <v>0</v>
      </c>
    </row>
    <row r="271" spans="1:10" x14ac:dyDescent="0.3">
      <c r="A271" s="115" t="s">
        <v>206</v>
      </c>
      <c r="B271" s="117" t="s">
        <v>226</v>
      </c>
      <c r="C271" s="115" t="s">
        <v>143</v>
      </c>
      <c r="D271" s="117">
        <v>0.99312353148541399</v>
      </c>
      <c r="E271" s="117" t="s">
        <v>314</v>
      </c>
      <c r="F271" s="117" t="s">
        <v>314</v>
      </c>
      <c r="G271" s="117" t="s">
        <v>314</v>
      </c>
      <c r="H271" s="117">
        <f t="shared" si="13"/>
        <v>0.99312353148541399</v>
      </c>
      <c r="I271" s="117">
        <f t="shared" si="14"/>
        <v>0</v>
      </c>
      <c r="J271" s="117">
        <f t="shared" si="15"/>
        <v>0</v>
      </c>
    </row>
    <row r="272" spans="1:10" x14ac:dyDescent="0.3">
      <c r="A272" s="115" t="s">
        <v>190</v>
      </c>
      <c r="B272" s="117" t="s">
        <v>226</v>
      </c>
      <c r="C272" s="115" t="s">
        <v>143</v>
      </c>
      <c r="D272" s="117">
        <v>0.99211128778639102</v>
      </c>
      <c r="E272" s="117" t="s">
        <v>314</v>
      </c>
      <c r="F272" s="117" t="s">
        <v>314</v>
      </c>
      <c r="G272" s="117" t="s">
        <v>314</v>
      </c>
      <c r="H272" s="117">
        <f t="shared" si="13"/>
        <v>0.99211128778639102</v>
      </c>
      <c r="I272" s="117">
        <f t="shared" si="14"/>
        <v>0</v>
      </c>
      <c r="J272" s="117">
        <f t="shared" si="15"/>
        <v>0</v>
      </c>
    </row>
    <row r="273" spans="1:10" x14ac:dyDescent="0.3">
      <c r="A273" s="115" t="s">
        <v>195</v>
      </c>
      <c r="B273" s="117" t="s">
        <v>226</v>
      </c>
      <c r="C273" s="115" t="s">
        <v>143</v>
      </c>
      <c r="D273" s="117">
        <v>1</v>
      </c>
      <c r="E273" s="117">
        <v>0.10007219095891801</v>
      </c>
      <c r="F273" s="117">
        <v>0.88657199547930898</v>
      </c>
      <c r="G273" s="117">
        <v>1.33558135617721E-2</v>
      </c>
      <c r="H273" s="117">
        <f t="shared" si="13"/>
        <v>0.10007219095891801</v>
      </c>
      <c r="I273" s="117">
        <f t="shared" si="14"/>
        <v>0.88657199547930898</v>
      </c>
      <c r="J273" s="117">
        <f t="shared" si="15"/>
        <v>1.33558135617721E-2</v>
      </c>
    </row>
    <row r="274" spans="1:10" x14ac:dyDescent="0.3">
      <c r="A274" s="115" t="s">
        <v>210</v>
      </c>
      <c r="B274" s="117" t="s">
        <v>226</v>
      </c>
      <c r="C274" s="115" t="s">
        <v>139</v>
      </c>
      <c r="D274" s="117">
        <v>0.11194505202287899</v>
      </c>
      <c r="E274" s="117" t="s">
        <v>314</v>
      </c>
      <c r="F274" s="117" t="s">
        <v>314</v>
      </c>
      <c r="G274" s="117" t="s">
        <v>314</v>
      </c>
      <c r="H274" s="117">
        <f t="shared" si="13"/>
        <v>0.11194505202287899</v>
      </c>
      <c r="I274" s="117">
        <f t="shared" si="14"/>
        <v>0</v>
      </c>
      <c r="J274" s="117">
        <f t="shared" si="15"/>
        <v>0</v>
      </c>
    </row>
    <row r="275" spans="1:10" x14ac:dyDescent="0.3">
      <c r="A275" s="115" t="s">
        <v>193</v>
      </c>
      <c r="B275" s="117" t="s">
        <v>226</v>
      </c>
      <c r="C275" s="115" t="s">
        <v>139</v>
      </c>
      <c r="D275" s="117">
        <v>1.8270083478960801E-2</v>
      </c>
      <c r="E275" s="117">
        <v>0.29670543756397699</v>
      </c>
      <c r="F275" s="117">
        <v>0.61723643627296498</v>
      </c>
      <c r="G275" s="117">
        <v>8.6058126163057302E-2</v>
      </c>
      <c r="H275" s="117">
        <f t="shared" si="13"/>
        <v>5.4208331129554513E-3</v>
      </c>
      <c r="I275" s="117">
        <f t="shared" si="14"/>
        <v>1.1276961216963338E-2</v>
      </c>
      <c r="J275" s="117">
        <f t="shared" si="15"/>
        <v>1.5722891490419974E-3</v>
      </c>
    </row>
    <row r="276" spans="1:10" x14ac:dyDescent="0.3">
      <c r="A276" s="115" t="s">
        <v>200</v>
      </c>
      <c r="B276" s="117" t="s">
        <v>226</v>
      </c>
      <c r="C276" s="115" t="s">
        <v>139</v>
      </c>
      <c r="D276" s="117">
        <v>0.99376318085723603</v>
      </c>
      <c r="E276" s="117">
        <v>0.98705466637249395</v>
      </c>
      <c r="F276" s="117">
        <v>1.2945333627505599E-2</v>
      </c>
      <c r="G276" s="117">
        <v>0</v>
      </c>
      <c r="H276" s="117">
        <f t="shared" si="13"/>
        <v>0.98089858493430748</v>
      </c>
      <c r="I276" s="117">
        <f t="shared" si="14"/>
        <v>1.2864595922928107E-2</v>
      </c>
      <c r="J276" s="117">
        <f t="shared" si="15"/>
        <v>0</v>
      </c>
    </row>
    <row r="277" spans="1:10" x14ac:dyDescent="0.3">
      <c r="A277" s="115" t="s">
        <v>189</v>
      </c>
      <c r="B277" s="117" t="s">
        <v>226</v>
      </c>
      <c r="C277" s="115" t="s">
        <v>139</v>
      </c>
      <c r="D277" s="117">
        <v>0.95396112379851306</v>
      </c>
      <c r="E277" s="117">
        <v>1</v>
      </c>
      <c r="F277" s="117">
        <v>0</v>
      </c>
      <c r="G277" s="117">
        <v>0</v>
      </c>
      <c r="H277" s="117">
        <f t="shared" si="13"/>
        <v>0.95396112379851306</v>
      </c>
      <c r="I277" s="117">
        <f t="shared" si="14"/>
        <v>0</v>
      </c>
      <c r="J277" s="117">
        <f t="shared" si="15"/>
        <v>0</v>
      </c>
    </row>
    <row r="278" spans="1:10" x14ac:dyDescent="0.3">
      <c r="A278" s="115" t="s">
        <v>198</v>
      </c>
      <c r="B278" s="117" t="s">
        <v>226</v>
      </c>
      <c r="C278" s="115" t="s">
        <v>139</v>
      </c>
      <c r="D278" s="117">
        <v>0.99513874749921305</v>
      </c>
      <c r="E278" s="117" t="s">
        <v>314</v>
      </c>
      <c r="F278" s="117" t="s">
        <v>314</v>
      </c>
      <c r="G278" s="117" t="s">
        <v>314</v>
      </c>
      <c r="H278" s="117">
        <f t="shared" si="13"/>
        <v>0.99513874749921305</v>
      </c>
      <c r="I278" s="117">
        <f t="shared" si="14"/>
        <v>0</v>
      </c>
      <c r="J278" s="117">
        <f t="shared" si="15"/>
        <v>0</v>
      </c>
    </row>
    <row r="279" spans="1:10" x14ac:dyDescent="0.3">
      <c r="A279" s="115" t="s">
        <v>202</v>
      </c>
      <c r="B279" s="117" t="s">
        <v>226</v>
      </c>
      <c r="C279" s="115" t="s">
        <v>139</v>
      </c>
      <c r="D279" s="117">
        <v>0.62111079080215303</v>
      </c>
      <c r="E279" s="117" t="s">
        <v>314</v>
      </c>
      <c r="F279" s="117" t="s">
        <v>314</v>
      </c>
      <c r="G279" s="117" t="s">
        <v>314</v>
      </c>
      <c r="H279" s="117">
        <f t="shared" si="13"/>
        <v>0.62111079080215303</v>
      </c>
      <c r="I279" s="117">
        <f t="shared" si="14"/>
        <v>0</v>
      </c>
      <c r="J279" s="117">
        <f t="shared" si="15"/>
        <v>0</v>
      </c>
    </row>
    <row r="280" spans="1:10" x14ac:dyDescent="0.3">
      <c r="A280" s="115" t="s">
        <v>192</v>
      </c>
      <c r="B280" s="117" t="s">
        <v>226</v>
      </c>
      <c r="C280" s="115" t="s">
        <v>139</v>
      </c>
      <c r="D280" s="117">
        <v>0</v>
      </c>
      <c r="E280" s="117" t="s">
        <v>314</v>
      </c>
      <c r="F280" s="117" t="s">
        <v>314</v>
      </c>
      <c r="G280" s="117" t="s">
        <v>314</v>
      </c>
      <c r="H280" s="117">
        <f t="shared" si="13"/>
        <v>0</v>
      </c>
      <c r="I280" s="117">
        <f t="shared" si="14"/>
        <v>0</v>
      </c>
      <c r="J280" s="117">
        <f t="shared" si="15"/>
        <v>0</v>
      </c>
    </row>
    <row r="281" spans="1:10" x14ac:dyDescent="0.3">
      <c r="A281" s="115" t="s">
        <v>188</v>
      </c>
      <c r="B281" s="117" t="s">
        <v>226</v>
      </c>
      <c r="C281" s="115" t="s">
        <v>139</v>
      </c>
      <c r="D281" s="117">
        <v>0.98478234385710395</v>
      </c>
      <c r="E281" s="117">
        <v>0.32703514695817998</v>
      </c>
      <c r="F281" s="117">
        <v>0.60080698199098403</v>
      </c>
      <c r="G281" s="117">
        <v>7.2157871050835903E-2</v>
      </c>
      <c r="H281" s="117">
        <f t="shared" si="13"/>
        <v>0.32205843854512894</v>
      </c>
      <c r="I281" s="117">
        <f t="shared" si="14"/>
        <v>0.59166410793079405</v>
      </c>
      <c r="J281" s="117">
        <f t="shared" si="15"/>
        <v>7.1059797381180845E-2</v>
      </c>
    </row>
    <row r="282" spans="1:10" x14ac:dyDescent="0.3">
      <c r="A282" s="115" t="s">
        <v>141</v>
      </c>
      <c r="B282" s="117" t="s">
        <v>226</v>
      </c>
      <c r="C282" s="115" t="s">
        <v>139</v>
      </c>
      <c r="D282" s="117">
        <v>0.99627244506721602</v>
      </c>
      <c r="E282" s="117" t="s">
        <v>314</v>
      </c>
      <c r="F282" s="117" t="s">
        <v>314</v>
      </c>
      <c r="G282" s="117" t="s">
        <v>314</v>
      </c>
      <c r="H282" s="117">
        <f t="shared" si="13"/>
        <v>0.99627244506721602</v>
      </c>
      <c r="I282" s="117">
        <f t="shared" si="14"/>
        <v>0</v>
      </c>
      <c r="J282" s="117">
        <f t="shared" si="15"/>
        <v>0</v>
      </c>
    </row>
    <row r="283" spans="1:10" x14ac:dyDescent="0.3">
      <c r="A283" s="115" t="s">
        <v>209</v>
      </c>
      <c r="B283" s="117" t="s">
        <v>226</v>
      </c>
      <c r="C283" s="115" t="s">
        <v>139</v>
      </c>
      <c r="D283" s="117">
        <v>0.60623642459965998</v>
      </c>
      <c r="E283" s="117" t="s">
        <v>314</v>
      </c>
      <c r="F283" s="117" t="s">
        <v>314</v>
      </c>
      <c r="G283" s="117" t="s">
        <v>314</v>
      </c>
      <c r="H283" s="117">
        <f t="shared" si="13"/>
        <v>0.60623642459965998</v>
      </c>
      <c r="I283" s="117">
        <f t="shared" si="14"/>
        <v>0</v>
      </c>
      <c r="J283" s="117">
        <f t="shared" si="15"/>
        <v>0</v>
      </c>
    </row>
    <row r="284" spans="1:10" x14ac:dyDescent="0.3">
      <c r="A284" s="115" t="s">
        <v>199</v>
      </c>
      <c r="B284" s="117" t="s">
        <v>226</v>
      </c>
      <c r="C284" s="115" t="s">
        <v>139</v>
      </c>
      <c r="D284" s="117">
        <v>1</v>
      </c>
      <c r="E284" s="117" t="s">
        <v>314</v>
      </c>
      <c r="F284" s="117" t="s">
        <v>314</v>
      </c>
      <c r="G284" s="117" t="s">
        <v>314</v>
      </c>
      <c r="H284" s="117">
        <f t="shared" si="13"/>
        <v>1</v>
      </c>
      <c r="I284" s="117">
        <f t="shared" si="14"/>
        <v>0</v>
      </c>
      <c r="J284" s="117">
        <f t="shared" si="15"/>
        <v>0</v>
      </c>
    </row>
    <row r="285" spans="1:10" x14ac:dyDescent="0.3">
      <c r="A285" s="115" t="s">
        <v>191</v>
      </c>
      <c r="B285" s="117" t="s">
        <v>226</v>
      </c>
      <c r="C285" s="115" t="s">
        <v>139</v>
      </c>
      <c r="D285" s="117">
        <v>0</v>
      </c>
      <c r="E285" s="117" t="s">
        <v>314</v>
      </c>
      <c r="F285" s="117" t="s">
        <v>314</v>
      </c>
      <c r="G285" s="117" t="s">
        <v>314</v>
      </c>
      <c r="H285" s="117">
        <f t="shared" si="13"/>
        <v>0</v>
      </c>
      <c r="I285" s="117">
        <f t="shared" si="14"/>
        <v>0</v>
      </c>
      <c r="J285" s="117">
        <f t="shared" si="15"/>
        <v>0</v>
      </c>
    </row>
    <row r="286" spans="1:10" x14ac:dyDescent="0.3">
      <c r="A286" s="115" t="s">
        <v>204</v>
      </c>
      <c r="B286" s="117" t="s">
        <v>226</v>
      </c>
      <c r="C286" s="115" t="s">
        <v>139</v>
      </c>
      <c r="D286" s="117">
        <v>0.98301284373306397</v>
      </c>
      <c r="E286" s="117" t="s">
        <v>314</v>
      </c>
      <c r="F286" s="117" t="s">
        <v>314</v>
      </c>
      <c r="G286" s="117" t="s">
        <v>314</v>
      </c>
      <c r="H286" s="117">
        <f t="shared" si="13"/>
        <v>0.98301284373306397</v>
      </c>
      <c r="I286" s="117">
        <f t="shared" si="14"/>
        <v>0</v>
      </c>
      <c r="J286" s="117">
        <f t="shared" si="15"/>
        <v>0</v>
      </c>
    </row>
    <row r="287" spans="1:10" x14ac:dyDescent="0.3">
      <c r="A287" s="115" t="s">
        <v>206</v>
      </c>
      <c r="B287" s="117" t="s">
        <v>226</v>
      </c>
      <c r="C287" s="115" t="s">
        <v>139</v>
      </c>
      <c r="D287" s="117">
        <v>0.99198301731076899</v>
      </c>
      <c r="E287" s="117" t="s">
        <v>314</v>
      </c>
      <c r="F287" s="117" t="s">
        <v>314</v>
      </c>
      <c r="G287" s="117" t="s">
        <v>314</v>
      </c>
      <c r="H287" s="117">
        <f t="shared" si="13"/>
        <v>0.99198301731076899</v>
      </c>
      <c r="I287" s="117">
        <f t="shared" si="14"/>
        <v>0</v>
      </c>
      <c r="J287" s="117">
        <f t="shared" si="15"/>
        <v>0</v>
      </c>
    </row>
    <row r="288" spans="1:10" x14ac:dyDescent="0.3">
      <c r="A288" s="115" t="s">
        <v>190</v>
      </c>
      <c r="B288" s="117" t="s">
        <v>226</v>
      </c>
      <c r="C288" s="115" t="s">
        <v>139</v>
      </c>
      <c r="D288" s="117">
        <v>0.98728924229189297</v>
      </c>
      <c r="E288" s="117" t="s">
        <v>314</v>
      </c>
      <c r="F288" s="117" t="s">
        <v>314</v>
      </c>
      <c r="G288" s="117" t="s">
        <v>314</v>
      </c>
      <c r="H288" s="117">
        <f t="shared" si="13"/>
        <v>0.98728924229189297</v>
      </c>
      <c r="I288" s="117">
        <f t="shared" si="14"/>
        <v>0</v>
      </c>
      <c r="J288" s="117">
        <f t="shared" si="15"/>
        <v>0</v>
      </c>
    </row>
    <row r="289" spans="1:10" x14ac:dyDescent="0.3">
      <c r="A289" s="115" t="s">
        <v>195</v>
      </c>
      <c r="B289" s="117" t="s">
        <v>226</v>
      </c>
      <c r="C289" s="115" t="s">
        <v>139</v>
      </c>
      <c r="D289" s="117">
        <v>1</v>
      </c>
      <c r="E289" s="117">
        <v>7.2715840293163594E-2</v>
      </c>
      <c r="F289" s="117">
        <v>0.84120696273800899</v>
      </c>
      <c r="G289" s="117">
        <v>8.6077196968827194E-2</v>
      </c>
      <c r="H289" s="117">
        <f t="shared" si="13"/>
        <v>7.2715840293163594E-2</v>
      </c>
      <c r="I289" s="117">
        <f t="shared" si="14"/>
        <v>0.84120696273800899</v>
      </c>
      <c r="J289" s="117">
        <f t="shared" si="15"/>
        <v>8.6077196968827194E-2</v>
      </c>
    </row>
    <row r="290" spans="1:10" x14ac:dyDescent="0.3">
      <c r="A290" s="115" t="s">
        <v>210</v>
      </c>
      <c r="B290" s="117" t="s">
        <v>226</v>
      </c>
      <c r="C290" s="115" t="s">
        <v>141</v>
      </c>
      <c r="D290" s="117">
        <v>0.43177338140209298</v>
      </c>
      <c r="E290" s="117" t="s">
        <v>314</v>
      </c>
      <c r="F290" s="117" t="s">
        <v>314</v>
      </c>
      <c r="G290" s="117" t="s">
        <v>314</v>
      </c>
      <c r="H290" s="117">
        <f t="shared" si="13"/>
        <v>0.43177338140209298</v>
      </c>
      <c r="I290" s="117">
        <f t="shared" si="14"/>
        <v>0</v>
      </c>
      <c r="J290" s="117">
        <f t="shared" si="15"/>
        <v>0</v>
      </c>
    </row>
    <row r="291" spans="1:10" x14ac:dyDescent="0.3">
      <c r="A291" s="115" t="s">
        <v>193</v>
      </c>
      <c r="B291" s="117" t="s">
        <v>226</v>
      </c>
      <c r="C291" s="115" t="s">
        <v>141</v>
      </c>
      <c r="D291" s="117">
        <v>1.5240967692428701E-2</v>
      </c>
      <c r="E291" s="117">
        <v>0.36418672173605399</v>
      </c>
      <c r="F291" s="117">
        <v>0.56028183140465004</v>
      </c>
      <c r="G291" s="117">
        <v>7.5531446859295498E-2</v>
      </c>
      <c r="H291" s="117">
        <f t="shared" si="13"/>
        <v>5.5505580599907204E-3</v>
      </c>
      <c r="I291" s="117">
        <f t="shared" si="14"/>
        <v>8.5392372910930558E-3</v>
      </c>
      <c r="J291" s="117">
        <f t="shared" si="15"/>
        <v>1.1511723413449178E-3</v>
      </c>
    </row>
    <row r="292" spans="1:10" x14ac:dyDescent="0.3">
      <c r="A292" s="115" t="s">
        <v>200</v>
      </c>
      <c r="B292" s="117" t="s">
        <v>226</v>
      </c>
      <c r="C292" s="115" t="s">
        <v>141</v>
      </c>
      <c r="D292" s="117">
        <v>0.93899926375643805</v>
      </c>
      <c r="E292" s="117">
        <v>0.97316815526872902</v>
      </c>
      <c r="F292" s="117">
        <v>2.6831844731270801E-2</v>
      </c>
      <c r="G292" s="117">
        <v>0</v>
      </c>
      <c r="H292" s="117">
        <f t="shared" si="13"/>
        <v>0.91380418130854757</v>
      </c>
      <c r="I292" s="117">
        <f t="shared" si="14"/>
        <v>2.5195082447890343E-2</v>
      </c>
      <c r="J292" s="117">
        <f t="shared" si="15"/>
        <v>0</v>
      </c>
    </row>
    <row r="293" spans="1:10" x14ac:dyDescent="0.3">
      <c r="A293" s="115" t="s">
        <v>189</v>
      </c>
      <c r="B293" s="117" t="s">
        <v>226</v>
      </c>
      <c r="C293" s="115" t="s">
        <v>141</v>
      </c>
      <c r="D293" s="117">
        <v>0.69777511104165202</v>
      </c>
      <c r="E293" s="117">
        <v>0.99972877250917702</v>
      </c>
      <c r="F293" s="117">
        <v>1.0904153181620901E-4</v>
      </c>
      <c r="G293" s="117">
        <v>1.6218595900723299E-4</v>
      </c>
      <c r="H293" s="117">
        <f t="shared" si="13"/>
        <v>0.69758585524912542</v>
      </c>
      <c r="I293" s="117">
        <f t="shared" si="14"/>
        <v>7.6086466971207067E-5</v>
      </c>
      <c r="J293" s="117">
        <f t="shared" si="15"/>
        <v>1.1316932555566882E-4</v>
      </c>
    </row>
    <row r="294" spans="1:10" x14ac:dyDescent="0.3">
      <c r="A294" s="115" t="s">
        <v>198</v>
      </c>
      <c r="B294" s="117" t="s">
        <v>226</v>
      </c>
      <c r="C294" s="115" t="s">
        <v>141</v>
      </c>
      <c r="D294" s="117">
        <v>0.86865579745044696</v>
      </c>
      <c r="E294" s="117" t="s">
        <v>314</v>
      </c>
      <c r="F294" s="117" t="s">
        <v>314</v>
      </c>
      <c r="G294" s="117" t="s">
        <v>314</v>
      </c>
      <c r="H294" s="117">
        <f t="shared" si="13"/>
        <v>0.86865579745044696</v>
      </c>
      <c r="I294" s="117">
        <f t="shared" si="14"/>
        <v>0</v>
      </c>
      <c r="J294" s="117">
        <f t="shared" si="15"/>
        <v>0</v>
      </c>
    </row>
    <row r="295" spans="1:10" x14ac:dyDescent="0.3">
      <c r="A295" s="115" t="s">
        <v>202</v>
      </c>
      <c r="B295" s="117" t="s">
        <v>226</v>
      </c>
      <c r="C295" s="115" t="s">
        <v>141</v>
      </c>
      <c r="D295" s="117">
        <v>0.16736883013606099</v>
      </c>
      <c r="E295" s="117" t="s">
        <v>314</v>
      </c>
      <c r="F295" s="117" t="s">
        <v>314</v>
      </c>
      <c r="G295" s="117" t="s">
        <v>314</v>
      </c>
      <c r="H295" s="117">
        <f t="shared" si="13"/>
        <v>0.16736883013606099</v>
      </c>
      <c r="I295" s="117">
        <f t="shared" si="14"/>
        <v>0</v>
      </c>
      <c r="J295" s="117">
        <f t="shared" si="15"/>
        <v>0</v>
      </c>
    </row>
    <row r="296" spans="1:10" x14ac:dyDescent="0.3">
      <c r="A296" s="115" t="s">
        <v>192</v>
      </c>
      <c r="B296" s="117" t="s">
        <v>226</v>
      </c>
      <c r="C296" s="115" t="s">
        <v>141</v>
      </c>
      <c r="D296" s="117">
        <v>0</v>
      </c>
      <c r="E296" s="117" t="s">
        <v>314</v>
      </c>
      <c r="F296" s="117" t="s">
        <v>314</v>
      </c>
      <c r="G296" s="117" t="s">
        <v>314</v>
      </c>
      <c r="H296" s="117">
        <f t="shared" si="13"/>
        <v>0</v>
      </c>
      <c r="I296" s="117">
        <f t="shared" si="14"/>
        <v>0</v>
      </c>
      <c r="J296" s="117">
        <f t="shared" si="15"/>
        <v>0</v>
      </c>
    </row>
    <row r="297" spans="1:10" x14ac:dyDescent="0.3">
      <c r="A297" s="115" t="s">
        <v>188</v>
      </c>
      <c r="B297" s="117" t="s">
        <v>226</v>
      </c>
      <c r="C297" s="115" t="s">
        <v>141</v>
      </c>
      <c r="D297" s="117">
        <v>0.74872861872281304</v>
      </c>
      <c r="E297" s="117">
        <v>0.17225358020550899</v>
      </c>
      <c r="F297" s="117">
        <v>0.76164296559404299</v>
      </c>
      <c r="G297" s="117">
        <v>6.6103454200447997E-2</v>
      </c>
      <c r="H297" s="117">
        <f t="shared" si="13"/>
        <v>0.12897118517733003</v>
      </c>
      <c r="I297" s="117">
        <f t="shared" si="14"/>
        <v>0.57026388558917485</v>
      </c>
      <c r="J297" s="117">
        <f t="shared" si="15"/>
        <v>4.9493547956308163E-2</v>
      </c>
    </row>
    <row r="298" spans="1:10" x14ac:dyDescent="0.3">
      <c r="A298" s="115" t="s">
        <v>141</v>
      </c>
      <c r="B298" s="117" t="s">
        <v>226</v>
      </c>
      <c r="C298" s="115" t="s">
        <v>141</v>
      </c>
      <c r="D298" s="117">
        <v>0.97658885540836404</v>
      </c>
      <c r="E298" s="117" t="s">
        <v>314</v>
      </c>
      <c r="F298" s="117" t="s">
        <v>314</v>
      </c>
      <c r="G298" s="117" t="s">
        <v>314</v>
      </c>
      <c r="H298" s="117">
        <f t="shared" si="13"/>
        <v>0.97658885540836404</v>
      </c>
      <c r="I298" s="117">
        <f t="shared" si="14"/>
        <v>0</v>
      </c>
      <c r="J298" s="117">
        <f t="shared" si="15"/>
        <v>0</v>
      </c>
    </row>
    <row r="299" spans="1:10" x14ac:dyDescent="0.3">
      <c r="A299" s="115" t="s">
        <v>209</v>
      </c>
      <c r="B299" s="117" t="s">
        <v>226</v>
      </c>
      <c r="C299" s="115" t="s">
        <v>141</v>
      </c>
      <c r="D299" s="117">
        <v>0.39410699926899201</v>
      </c>
      <c r="E299" s="117" t="s">
        <v>314</v>
      </c>
      <c r="F299" s="117" t="s">
        <v>314</v>
      </c>
      <c r="G299" s="117" t="s">
        <v>314</v>
      </c>
      <c r="H299" s="117">
        <f t="shared" si="13"/>
        <v>0.39410699926899201</v>
      </c>
      <c r="I299" s="117">
        <f t="shared" si="14"/>
        <v>0</v>
      </c>
      <c r="J299" s="117">
        <f t="shared" si="15"/>
        <v>0</v>
      </c>
    </row>
    <row r="300" spans="1:10" x14ac:dyDescent="0.3">
      <c r="A300" s="115" t="s">
        <v>199</v>
      </c>
      <c r="B300" s="117" t="s">
        <v>226</v>
      </c>
      <c r="C300" s="115" t="s">
        <v>141</v>
      </c>
      <c r="D300" s="117">
        <v>0.99292469859682098</v>
      </c>
      <c r="E300" s="117" t="s">
        <v>314</v>
      </c>
      <c r="F300" s="117" t="s">
        <v>314</v>
      </c>
      <c r="G300" s="117" t="s">
        <v>314</v>
      </c>
      <c r="H300" s="117">
        <f t="shared" si="13"/>
        <v>0.99292469859682098</v>
      </c>
      <c r="I300" s="117">
        <f t="shared" si="14"/>
        <v>0</v>
      </c>
      <c r="J300" s="117">
        <f t="shared" si="15"/>
        <v>0</v>
      </c>
    </row>
    <row r="301" spans="1:10" x14ac:dyDescent="0.3">
      <c r="A301" s="115" t="s">
        <v>191</v>
      </c>
      <c r="B301" s="117" t="s">
        <v>226</v>
      </c>
      <c r="C301" s="115" t="s">
        <v>141</v>
      </c>
      <c r="D301" s="117">
        <v>1.9616016429649301E-5</v>
      </c>
      <c r="E301" s="117" t="s">
        <v>314</v>
      </c>
      <c r="F301" s="117" t="s">
        <v>314</v>
      </c>
      <c r="G301" s="117" t="s">
        <v>314</v>
      </c>
      <c r="H301" s="117">
        <f t="shared" si="13"/>
        <v>1.9616016429649301E-5</v>
      </c>
      <c r="I301" s="117">
        <f t="shared" si="14"/>
        <v>0</v>
      </c>
      <c r="J301" s="117">
        <f t="shared" si="15"/>
        <v>0</v>
      </c>
    </row>
    <row r="302" spans="1:10" x14ac:dyDescent="0.3">
      <c r="A302" s="115" t="s">
        <v>204</v>
      </c>
      <c r="B302" s="117" t="s">
        <v>226</v>
      </c>
      <c r="C302" s="115" t="s">
        <v>141</v>
      </c>
      <c r="D302" s="117">
        <v>0.88904352765361006</v>
      </c>
      <c r="E302" s="117" t="s">
        <v>314</v>
      </c>
      <c r="F302" s="117" t="s">
        <v>314</v>
      </c>
      <c r="G302" s="117" t="s">
        <v>314</v>
      </c>
      <c r="H302" s="117">
        <f t="shared" si="13"/>
        <v>0.88904352765361006</v>
      </c>
      <c r="I302" s="117">
        <f t="shared" si="14"/>
        <v>0</v>
      </c>
      <c r="J302" s="117">
        <f t="shared" si="15"/>
        <v>0</v>
      </c>
    </row>
    <row r="303" spans="1:10" x14ac:dyDescent="0.3">
      <c r="A303" s="115" t="s">
        <v>206</v>
      </c>
      <c r="B303" s="117" t="s">
        <v>226</v>
      </c>
      <c r="C303" s="115" t="s">
        <v>141</v>
      </c>
      <c r="D303" s="117">
        <v>0.91223172040123501</v>
      </c>
      <c r="E303" s="117" t="s">
        <v>314</v>
      </c>
      <c r="F303" s="117" t="s">
        <v>314</v>
      </c>
      <c r="G303" s="117" t="s">
        <v>314</v>
      </c>
      <c r="H303" s="117">
        <f t="shared" si="13"/>
        <v>0.91223172040123501</v>
      </c>
      <c r="I303" s="117">
        <f t="shared" si="14"/>
        <v>0</v>
      </c>
      <c r="J303" s="117">
        <f t="shared" si="15"/>
        <v>0</v>
      </c>
    </row>
    <row r="304" spans="1:10" x14ac:dyDescent="0.3">
      <c r="A304" s="115" t="s">
        <v>190</v>
      </c>
      <c r="B304" s="117" t="s">
        <v>226</v>
      </c>
      <c r="C304" s="115" t="s">
        <v>141</v>
      </c>
      <c r="D304" s="117">
        <v>0.80161728730476001</v>
      </c>
      <c r="E304" s="117" t="s">
        <v>314</v>
      </c>
      <c r="F304" s="117" t="s">
        <v>314</v>
      </c>
      <c r="G304" s="117" t="s">
        <v>314</v>
      </c>
      <c r="H304" s="117">
        <f t="shared" si="13"/>
        <v>0.80161728730476001</v>
      </c>
      <c r="I304" s="117">
        <f t="shared" si="14"/>
        <v>0</v>
      </c>
      <c r="J304" s="117">
        <f t="shared" si="15"/>
        <v>0</v>
      </c>
    </row>
    <row r="305" spans="1:10" x14ac:dyDescent="0.3">
      <c r="A305" s="115" t="s">
        <v>195</v>
      </c>
      <c r="B305" s="117" t="s">
        <v>226</v>
      </c>
      <c r="C305" s="115" t="s">
        <v>141</v>
      </c>
      <c r="D305" s="117">
        <v>0.93180658532947602</v>
      </c>
      <c r="E305" s="117">
        <v>0.37222111462859597</v>
      </c>
      <c r="F305" s="117">
        <v>0.59504031069234797</v>
      </c>
      <c r="G305" s="117">
        <v>3.27385746790562E-2</v>
      </c>
      <c r="H305" s="117">
        <f t="shared" si="13"/>
        <v>0.34683808580960351</v>
      </c>
      <c r="I305" s="117">
        <f t="shared" si="14"/>
        <v>0.55446248003962728</v>
      </c>
      <c r="J305" s="117">
        <f t="shared" si="15"/>
        <v>3.0506019480245405E-2</v>
      </c>
    </row>
    <row r="306" spans="1:10" x14ac:dyDescent="0.3">
      <c r="A306" s="115" t="s">
        <v>210</v>
      </c>
      <c r="B306" s="117" t="s">
        <v>226</v>
      </c>
      <c r="C306" s="115" t="s">
        <v>146</v>
      </c>
      <c r="D306" s="117">
        <v>0.32776740667613402</v>
      </c>
      <c r="E306" s="117" t="s">
        <v>314</v>
      </c>
      <c r="F306" s="117" t="s">
        <v>314</v>
      </c>
      <c r="G306" s="117" t="s">
        <v>314</v>
      </c>
      <c r="H306" s="117">
        <f t="shared" si="13"/>
        <v>0.32776740667613402</v>
      </c>
      <c r="I306" s="117">
        <f t="shared" si="14"/>
        <v>0</v>
      </c>
      <c r="J306" s="117">
        <f t="shared" si="15"/>
        <v>0</v>
      </c>
    </row>
    <row r="307" spans="1:10" x14ac:dyDescent="0.3">
      <c r="A307" s="115" t="s">
        <v>193</v>
      </c>
      <c r="B307" s="117" t="s">
        <v>226</v>
      </c>
      <c r="C307" s="115" t="s">
        <v>146</v>
      </c>
      <c r="D307" s="117">
        <v>4.1814248806712698E-3</v>
      </c>
      <c r="E307" s="117">
        <v>0.34274487235472301</v>
      </c>
      <c r="F307" s="117">
        <v>0.64940155879289396</v>
      </c>
      <c r="G307" s="117">
        <v>7.8535688523826801E-3</v>
      </c>
      <c r="H307" s="117">
        <f t="shared" si="13"/>
        <v>1.4331619369865373E-3</v>
      </c>
      <c r="I307" s="117">
        <f t="shared" si="14"/>
        <v>2.7154238354833134E-3</v>
      </c>
      <c r="J307" s="117">
        <f t="shared" si="15"/>
        <v>3.2839108201417852E-5</v>
      </c>
    </row>
    <row r="308" spans="1:10" x14ac:dyDescent="0.3">
      <c r="A308" s="115" t="s">
        <v>200</v>
      </c>
      <c r="B308" s="117" t="s">
        <v>226</v>
      </c>
      <c r="C308" s="115" t="s">
        <v>146</v>
      </c>
      <c r="D308" s="117">
        <v>0.98782370416947995</v>
      </c>
      <c r="E308" s="117">
        <v>0.984655254672266</v>
      </c>
      <c r="F308" s="117">
        <v>1.53447453277344E-2</v>
      </c>
      <c r="G308" s="117">
        <v>0</v>
      </c>
      <c r="H308" s="117">
        <f t="shared" si="13"/>
        <v>0.97266580100030042</v>
      </c>
      <c r="I308" s="117">
        <f t="shared" si="14"/>
        <v>1.5157903169179915E-2</v>
      </c>
      <c r="J308" s="117">
        <f t="shared" si="15"/>
        <v>0</v>
      </c>
    </row>
    <row r="309" spans="1:10" x14ac:dyDescent="0.3">
      <c r="A309" s="115" t="s">
        <v>189</v>
      </c>
      <c r="B309" s="117" t="s">
        <v>226</v>
      </c>
      <c r="C309" s="115" t="s">
        <v>146</v>
      </c>
      <c r="D309" s="117">
        <v>0.92101280333219304</v>
      </c>
      <c r="E309" s="117">
        <v>1</v>
      </c>
      <c r="F309" s="117">
        <v>0</v>
      </c>
      <c r="G309" s="117">
        <v>0</v>
      </c>
      <c r="H309" s="117">
        <f t="shared" si="13"/>
        <v>0.92101280333219304</v>
      </c>
      <c r="I309" s="117">
        <f t="shared" si="14"/>
        <v>0</v>
      </c>
      <c r="J309" s="117">
        <f t="shared" si="15"/>
        <v>0</v>
      </c>
    </row>
    <row r="310" spans="1:10" x14ac:dyDescent="0.3">
      <c r="A310" s="115" t="s">
        <v>198</v>
      </c>
      <c r="B310" s="117" t="s">
        <v>226</v>
      </c>
      <c r="C310" s="115" t="s">
        <v>146</v>
      </c>
      <c r="D310" s="117">
        <v>0.96451596844586895</v>
      </c>
      <c r="E310" s="117" t="s">
        <v>314</v>
      </c>
      <c r="F310" s="117" t="s">
        <v>314</v>
      </c>
      <c r="G310" s="117" t="s">
        <v>314</v>
      </c>
      <c r="H310" s="117">
        <f t="shared" si="13"/>
        <v>0.96451596844586895</v>
      </c>
      <c r="I310" s="117">
        <f t="shared" si="14"/>
        <v>0</v>
      </c>
      <c r="J310" s="117">
        <f t="shared" si="15"/>
        <v>0</v>
      </c>
    </row>
    <row r="311" spans="1:10" x14ac:dyDescent="0.3">
      <c r="A311" s="115" t="s">
        <v>202</v>
      </c>
      <c r="B311" s="117" t="s">
        <v>226</v>
      </c>
      <c r="C311" s="115" t="s">
        <v>146</v>
      </c>
      <c r="D311" s="117">
        <v>0.31884482916780998</v>
      </c>
      <c r="E311" s="117" t="s">
        <v>314</v>
      </c>
      <c r="F311" s="117" t="s">
        <v>314</v>
      </c>
      <c r="G311" s="117" t="s">
        <v>314</v>
      </c>
      <c r="H311" s="117">
        <f t="shared" si="13"/>
        <v>0.31884482916780998</v>
      </c>
      <c r="I311" s="117">
        <f t="shared" si="14"/>
        <v>0</v>
      </c>
      <c r="J311" s="117">
        <f t="shared" si="15"/>
        <v>0</v>
      </c>
    </row>
    <row r="312" spans="1:10" x14ac:dyDescent="0.3">
      <c r="A312" s="115" t="s">
        <v>192</v>
      </c>
      <c r="B312" s="117" t="s">
        <v>226</v>
      </c>
      <c r="C312" s="115" t="s">
        <v>146</v>
      </c>
      <c r="D312" s="117">
        <v>5.2595415975154503E-5</v>
      </c>
      <c r="E312" s="117" t="s">
        <v>314</v>
      </c>
      <c r="F312" s="117" t="s">
        <v>314</v>
      </c>
      <c r="G312" s="117" t="s">
        <v>314</v>
      </c>
      <c r="H312" s="117">
        <f t="shared" si="13"/>
        <v>5.2595415975154503E-5</v>
      </c>
      <c r="I312" s="117">
        <f t="shared" si="14"/>
        <v>0</v>
      </c>
      <c r="J312" s="117">
        <f t="shared" si="15"/>
        <v>0</v>
      </c>
    </row>
    <row r="313" spans="1:10" x14ac:dyDescent="0.3">
      <c r="A313" s="115" t="s">
        <v>188</v>
      </c>
      <c r="B313" s="117" t="s">
        <v>226</v>
      </c>
      <c r="C313" s="115" t="s">
        <v>146</v>
      </c>
      <c r="D313" s="117">
        <v>0.92925088931648503</v>
      </c>
      <c r="E313" s="117">
        <v>2.4368631532026199E-2</v>
      </c>
      <c r="F313" s="117">
        <v>0.93647068269490297</v>
      </c>
      <c r="G313" s="117">
        <v>3.9160685773070997E-2</v>
      </c>
      <c r="H313" s="117">
        <f t="shared" si="13"/>
        <v>2.2644572522561083E-2</v>
      </c>
      <c r="I313" s="117">
        <f t="shared" si="14"/>
        <v>0.87021621471305444</v>
      </c>
      <c r="J313" s="117">
        <f t="shared" si="15"/>
        <v>3.6390102080869645E-2</v>
      </c>
    </row>
    <row r="314" spans="1:10" x14ac:dyDescent="0.3">
      <c r="A314" s="115" t="s">
        <v>141</v>
      </c>
      <c r="B314" s="117" t="s">
        <v>226</v>
      </c>
      <c r="C314" s="115" t="s">
        <v>146</v>
      </c>
      <c r="D314" s="117">
        <v>0.96689472563867795</v>
      </c>
      <c r="E314" s="117" t="s">
        <v>314</v>
      </c>
      <c r="F314" s="117" t="s">
        <v>314</v>
      </c>
      <c r="G314" s="117" t="s">
        <v>314</v>
      </c>
      <c r="H314" s="117">
        <f t="shared" si="13"/>
        <v>0.96689472563867795</v>
      </c>
      <c r="I314" s="117">
        <f t="shared" si="14"/>
        <v>0</v>
      </c>
      <c r="J314" s="117">
        <f t="shared" si="15"/>
        <v>0</v>
      </c>
    </row>
    <row r="315" spans="1:10" x14ac:dyDescent="0.3">
      <c r="A315" s="115" t="s">
        <v>209</v>
      </c>
      <c r="B315" s="117" t="s">
        <v>226</v>
      </c>
      <c r="C315" s="115" t="s">
        <v>146</v>
      </c>
      <c r="D315" s="117">
        <v>0.79382195617221096</v>
      </c>
      <c r="E315" s="117" t="s">
        <v>314</v>
      </c>
      <c r="F315" s="117" t="s">
        <v>314</v>
      </c>
      <c r="G315" s="117" t="s">
        <v>314</v>
      </c>
      <c r="H315" s="117">
        <f t="shared" si="13"/>
        <v>0.79382195617221096</v>
      </c>
      <c r="I315" s="117">
        <f t="shared" si="14"/>
        <v>0</v>
      </c>
      <c r="J315" s="117">
        <f t="shared" si="15"/>
        <v>0</v>
      </c>
    </row>
    <row r="316" spans="1:10" x14ac:dyDescent="0.3">
      <c r="A316" s="115" t="s">
        <v>199</v>
      </c>
      <c r="B316" s="117" t="s">
        <v>226</v>
      </c>
      <c r="C316" s="115" t="s">
        <v>146</v>
      </c>
      <c r="D316" s="117">
        <v>1</v>
      </c>
      <c r="E316" s="117" t="s">
        <v>314</v>
      </c>
      <c r="F316" s="117" t="s">
        <v>314</v>
      </c>
      <c r="G316" s="117" t="s">
        <v>314</v>
      </c>
      <c r="H316" s="117">
        <f t="shared" si="13"/>
        <v>1</v>
      </c>
      <c r="I316" s="117">
        <f t="shared" si="14"/>
        <v>0</v>
      </c>
      <c r="J316" s="117">
        <f t="shared" si="15"/>
        <v>0</v>
      </c>
    </row>
    <row r="317" spans="1:10" x14ac:dyDescent="0.3">
      <c r="A317" s="115" t="s">
        <v>191</v>
      </c>
      <c r="B317" s="117" t="s">
        <v>226</v>
      </c>
      <c r="C317" s="115" t="s">
        <v>146</v>
      </c>
      <c r="D317" s="117">
        <v>1.4193033617814299E-3</v>
      </c>
      <c r="E317" s="117" t="s">
        <v>314</v>
      </c>
      <c r="F317" s="117" t="s">
        <v>314</v>
      </c>
      <c r="G317" s="117" t="s">
        <v>314</v>
      </c>
      <c r="H317" s="117">
        <f t="shared" si="13"/>
        <v>1.4193033617814299E-3</v>
      </c>
      <c r="I317" s="117">
        <f t="shared" si="14"/>
        <v>0</v>
      </c>
      <c r="J317" s="117">
        <f t="shared" si="15"/>
        <v>0</v>
      </c>
    </row>
    <row r="318" spans="1:10" x14ac:dyDescent="0.3">
      <c r="A318" s="115" t="s">
        <v>204</v>
      </c>
      <c r="B318" s="117" t="s">
        <v>226</v>
      </c>
      <c r="C318" s="115" t="s">
        <v>146</v>
      </c>
      <c r="D318" s="117">
        <v>0.94969528804972603</v>
      </c>
      <c r="E318" s="117" t="s">
        <v>314</v>
      </c>
      <c r="F318" s="117" t="s">
        <v>314</v>
      </c>
      <c r="G318" s="117" t="s">
        <v>314</v>
      </c>
      <c r="H318" s="117">
        <f t="shared" si="13"/>
        <v>0.94969528804972603</v>
      </c>
      <c r="I318" s="117">
        <f t="shared" si="14"/>
        <v>0</v>
      </c>
      <c r="J318" s="117">
        <f t="shared" si="15"/>
        <v>0</v>
      </c>
    </row>
    <row r="319" spans="1:10" x14ac:dyDescent="0.3">
      <c r="A319" s="115" t="s">
        <v>206</v>
      </c>
      <c r="B319" s="117" t="s">
        <v>226</v>
      </c>
      <c r="C319" s="115" t="s">
        <v>146</v>
      </c>
      <c r="D319" s="117">
        <v>0.98782370416947995</v>
      </c>
      <c r="E319" s="117" t="s">
        <v>314</v>
      </c>
      <c r="F319" s="117" t="s">
        <v>314</v>
      </c>
      <c r="G319" s="117" t="s">
        <v>314</v>
      </c>
      <c r="H319" s="117">
        <f t="shared" si="13"/>
        <v>0.98782370416947995</v>
      </c>
      <c r="I319" s="117">
        <f t="shared" si="14"/>
        <v>0</v>
      </c>
      <c r="J319" s="117">
        <f t="shared" si="15"/>
        <v>0</v>
      </c>
    </row>
    <row r="320" spans="1:10" x14ac:dyDescent="0.3">
      <c r="A320" s="115" t="s">
        <v>190</v>
      </c>
      <c r="B320" s="117" t="s">
        <v>226</v>
      </c>
      <c r="C320" s="115" t="s">
        <v>146</v>
      </c>
      <c r="D320" s="117">
        <v>0.93622936872246099</v>
      </c>
      <c r="E320" s="117" t="s">
        <v>314</v>
      </c>
      <c r="F320" s="117" t="s">
        <v>314</v>
      </c>
      <c r="G320" s="117" t="s">
        <v>314</v>
      </c>
      <c r="H320" s="117">
        <f t="shared" si="13"/>
        <v>0.93622936872246099</v>
      </c>
      <c r="I320" s="117">
        <f t="shared" si="14"/>
        <v>0</v>
      </c>
      <c r="J320" s="117">
        <f t="shared" si="15"/>
        <v>0</v>
      </c>
    </row>
    <row r="321" spans="1:10" x14ac:dyDescent="0.3">
      <c r="A321" s="115" t="s">
        <v>195</v>
      </c>
      <c r="B321" s="117" t="s">
        <v>226</v>
      </c>
      <c r="C321" s="115" t="s">
        <v>146</v>
      </c>
      <c r="D321" s="117">
        <v>1</v>
      </c>
      <c r="E321" s="117">
        <v>0.34759099658553699</v>
      </c>
      <c r="F321" s="117">
        <v>0.61546459655954899</v>
      </c>
      <c r="G321" s="117">
        <v>3.6944406854914402E-2</v>
      </c>
      <c r="H321" s="117">
        <f t="shared" si="13"/>
        <v>0.34759099658553699</v>
      </c>
      <c r="I321" s="117">
        <f t="shared" si="14"/>
        <v>0.61546459655954899</v>
      </c>
      <c r="J321" s="117">
        <f t="shared" si="15"/>
        <v>3.6944406854914402E-2</v>
      </c>
    </row>
    <row r="322" spans="1:10" x14ac:dyDescent="0.3">
      <c r="A322" s="115" t="s">
        <v>210</v>
      </c>
      <c r="B322" s="117" t="s">
        <v>226</v>
      </c>
      <c r="C322" s="115" t="s">
        <v>147</v>
      </c>
      <c r="D322" s="117">
        <v>0.160845475836327</v>
      </c>
      <c r="E322" s="117" t="s">
        <v>314</v>
      </c>
      <c r="F322" s="117" t="s">
        <v>314</v>
      </c>
      <c r="G322" s="117" t="s">
        <v>314</v>
      </c>
      <c r="H322" s="117">
        <f t="shared" si="13"/>
        <v>0.160845475836327</v>
      </c>
      <c r="I322" s="117">
        <f t="shared" si="14"/>
        <v>0</v>
      </c>
      <c r="J322" s="117">
        <f t="shared" si="15"/>
        <v>0</v>
      </c>
    </row>
    <row r="323" spans="1:10" x14ac:dyDescent="0.3">
      <c r="A323" s="115" t="s">
        <v>193</v>
      </c>
      <c r="B323" s="117" t="s">
        <v>226</v>
      </c>
      <c r="C323" s="115" t="s">
        <v>147</v>
      </c>
      <c r="D323" s="117">
        <v>5.0658287425687102E-3</v>
      </c>
      <c r="E323" s="117">
        <v>0.45278316486262998</v>
      </c>
      <c r="F323" s="117">
        <v>0.53907223593310605</v>
      </c>
      <c r="G323" s="117">
        <v>8.1445992042636604E-3</v>
      </c>
      <c r="H323" s="117">
        <f t="shared" ref="H323:H386" si="16">IFERROR($D323*E323,$D323)</f>
        <v>2.2937219707123376E-3</v>
      </c>
      <c r="I323" s="117">
        <f t="shared" ref="I323:I386" si="17">IFERROR($D323*F323,0)</f>
        <v>2.7308476271107095E-3</v>
      </c>
      <c r="J323" s="117">
        <f t="shared" ref="J323:J386" si="18">IFERROR($D323*G323,0)</f>
        <v>4.1259144745661094E-5</v>
      </c>
    </row>
    <row r="324" spans="1:10" x14ac:dyDescent="0.3">
      <c r="A324" s="115" t="s">
        <v>200</v>
      </c>
      <c r="B324" s="117" t="s">
        <v>226</v>
      </c>
      <c r="C324" s="115" t="s">
        <v>147</v>
      </c>
      <c r="D324" s="117">
        <v>0.94129490192603604</v>
      </c>
      <c r="E324" s="117">
        <v>0.98914613991782996</v>
      </c>
      <c r="F324" s="117">
        <v>1.0853860082170401E-2</v>
      </c>
      <c r="G324" s="117">
        <v>0</v>
      </c>
      <c r="H324" s="117">
        <f t="shared" si="16"/>
        <v>0.93107821876447083</v>
      </c>
      <c r="I324" s="117">
        <f t="shared" si="17"/>
        <v>1.0216683161565505E-2</v>
      </c>
      <c r="J324" s="117">
        <f t="shared" si="18"/>
        <v>0</v>
      </c>
    </row>
    <row r="325" spans="1:10" x14ac:dyDescent="0.3">
      <c r="A325" s="115" t="s">
        <v>189</v>
      </c>
      <c r="B325" s="117" t="s">
        <v>226</v>
      </c>
      <c r="C325" s="115" t="s">
        <v>147</v>
      </c>
      <c r="D325" s="117">
        <v>0.88144796426706395</v>
      </c>
      <c r="E325" s="117">
        <v>0.99908291268074301</v>
      </c>
      <c r="F325" s="117">
        <v>9.1708731925681903E-4</v>
      </c>
      <c r="G325" s="117">
        <v>0</v>
      </c>
      <c r="H325" s="117">
        <f t="shared" si="16"/>
        <v>0.88063959951644977</v>
      </c>
      <c r="I325" s="117">
        <f t="shared" si="17"/>
        <v>8.0836475061406212E-4</v>
      </c>
      <c r="J325" s="117">
        <f t="shared" si="18"/>
        <v>0</v>
      </c>
    </row>
    <row r="326" spans="1:10" x14ac:dyDescent="0.3">
      <c r="A326" s="115" t="s">
        <v>198</v>
      </c>
      <c r="B326" s="117" t="s">
        <v>226</v>
      </c>
      <c r="C326" s="115" t="s">
        <v>147</v>
      </c>
      <c r="D326" s="117">
        <v>0.69744538110528198</v>
      </c>
      <c r="E326" s="117" t="s">
        <v>314</v>
      </c>
      <c r="F326" s="117" t="s">
        <v>314</v>
      </c>
      <c r="G326" s="117" t="s">
        <v>314</v>
      </c>
      <c r="H326" s="117">
        <f t="shared" si="16"/>
        <v>0.69744538110528198</v>
      </c>
      <c r="I326" s="117">
        <f t="shared" si="17"/>
        <v>0</v>
      </c>
      <c r="J326" s="117">
        <f t="shared" si="18"/>
        <v>0</v>
      </c>
    </row>
    <row r="327" spans="1:10" x14ac:dyDescent="0.3">
      <c r="A327" s="115" t="s">
        <v>202</v>
      </c>
      <c r="B327" s="117" t="s">
        <v>226</v>
      </c>
      <c r="C327" s="115" t="s">
        <v>147</v>
      </c>
      <c r="D327" s="117">
        <v>5.52797112075031E-2</v>
      </c>
      <c r="E327" s="117" t="s">
        <v>314</v>
      </c>
      <c r="F327" s="117" t="s">
        <v>314</v>
      </c>
      <c r="G327" s="117" t="s">
        <v>314</v>
      </c>
      <c r="H327" s="117">
        <f t="shared" si="16"/>
        <v>5.52797112075031E-2</v>
      </c>
      <c r="I327" s="117">
        <f t="shared" si="17"/>
        <v>0</v>
      </c>
      <c r="J327" s="117">
        <f t="shared" si="18"/>
        <v>0</v>
      </c>
    </row>
    <row r="328" spans="1:10" x14ac:dyDescent="0.3">
      <c r="A328" s="115" t="s">
        <v>192</v>
      </c>
      <c r="B328" s="117" t="s">
        <v>226</v>
      </c>
      <c r="C328" s="115" t="s">
        <v>147</v>
      </c>
      <c r="D328" s="117">
        <v>6.0824611747614297E-4</v>
      </c>
      <c r="E328" s="117" t="s">
        <v>314</v>
      </c>
      <c r="F328" s="117" t="s">
        <v>314</v>
      </c>
      <c r="G328" s="117" t="s">
        <v>314</v>
      </c>
      <c r="H328" s="117">
        <f t="shared" si="16"/>
        <v>6.0824611747614297E-4</v>
      </c>
      <c r="I328" s="117">
        <f t="shared" si="17"/>
        <v>0</v>
      </c>
      <c r="J328" s="117">
        <f t="shared" si="18"/>
        <v>0</v>
      </c>
    </row>
    <row r="329" spans="1:10" x14ac:dyDescent="0.3">
      <c r="A329" s="115" t="s">
        <v>188</v>
      </c>
      <c r="B329" s="117" t="s">
        <v>226</v>
      </c>
      <c r="C329" s="115" t="s">
        <v>147</v>
      </c>
      <c r="D329" s="117">
        <v>0.90921974610006695</v>
      </c>
      <c r="E329" s="117">
        <v>0.25431153688455699</v>
      </c>
      <c r="F329" s="117">
        <v>0.72057264154786804</v>
      </c>
      <c r="G329" s="117">
        <v>2.51158215675754E-2</v>
      </c>
      <c r="H329" s="117">
        <f t="shared" si="16"/>
        <v>0.23122507099649472</v>
      </c>
      <c r="I329" s="117">
        <f t="shared" si="17"/>
        <v>0.65515887419480712</v>
      </c>
      <c r="J329" s="117">
        <f t="shared" si="18"/>
        <v>2.283580090876549E-2</v>
      </c>
    </row>
    <row r="330" spans="1:10" x14ac:dyDescent="0.3">
      <c r="A330" s="115" t="s">
        <v>141</v>
      </c>
      <c r="B330" s="117" t="s">
        <v>226</v>
      </c>
      <c r="C330" s="115" t="s">
        <v>147</v>
      </c>
      <c r="D330" s="117">
        <v>0.92148308038019799</v>
      </c>
      <c r="E330" s="117" t="s">
        <v>314</v>
      </c>
      <c r="F330" s="117" t="s">
        <v>314</v>
      </c>
      <c r="G330" s="117" t="s">
        <v>314</v>
      </c>
      <c r="H330" s="117">
        <f t="shared" si="16"/>
        <v>0.92148308038019799</v>
      </c>
      <c r="I330" s="117">
        <f t="shared" si="17"/>
        <v>0</v>
      </c>
      <c r="J330" s="117">
        <f t="shared" si="18"/>
        <v>0</v>
      </c>
    </row>
    <row r="331" spans="1:10" x14ac:dyDescent="0.3">
      <c r="A331" s="115" t="s">
        <v>209</v>
      </c>
      <c r="B331" s="117" t="s">
        <v>226</v>
      </c>
      <c r="C331" s="115" t="s">
        <v>147</v>
      </c>
      <c r="D331" s="117">
        <v>0.119486753483075</v>
      </c>
      <c r="E331" s="117" t="s">
        <v>314</v>
      </c>
      <c r="F331" s="117" t="s">
        <v>314</v>
      </c>
      <c r="G331" s="117" t="s">
        <v>314</v>
      </c>
      <c r="H331" s="117">
        <f t="shared" si="16"/>
        <v>0.119486753483075</v>
      </c>
      <c r="I331" s="117">
        <f t="shared" si="17"/>
        <v>0</v>
      </c>
      <c r="J331" s="117">
        <f t="shared" si="18"/>
        <v>0</v>
      </c>
    </row>
    <row r="332" spans="1:10" x14ac:dyDescent="0.3">
      <c r="A332" s="115" t="s">
        <v>199</v>
      </c>
      <c r="B332" s="117" t="s">
        <v>226</v>
      </c>
      <c r="C332" s="115" t="s">
        <v>147</v>
      </c>
      <c r="D332" s="117">
        <v>1</v>
      </c>
      <c r="E332" s="117" t="s">
        <v>314</v>
      </c>
      <c r="F332" s="117" t="s">
        <v>314</v>
      </c>
      <c r="G332" s="117" t="s">
        <v>314</v>
      </c>
      <c r="H332" s="117">
        <f t="shared" si="16"/>
        <v>1</v>
      </c>
      <c r="I332" s="117">
        <f t="shared" si="17"/>
        <v>0</v>
      </c>
      <c r="J332" s="117">
        <f t="shared" si="18"/>
        <v>0</v>
      </c>
    </row>
    <row r="333" spans="1:10" x14ac:dyDescent="0.3">
      <c r="A333" s="115" t="s">
        <v>191</v>
      </c>
      <c r="B333" s="117" t="s">
        <v>226</v>
      </c>
      <c r="C333" s="115" t="s">
        <v>147</v>
      </c>
      <c r="D333" s="117">
        <v>1.4579233892637099E-4</v>
      </c>
      <c r="E333" s="117" t="s">
        <v>314</v>
      </c>
      <c r="F333" s="117" t="s">
        <v>314</v>
      </c>
      <c r="G333" s="117" t="s">
        <v>314</v>
      </c>
      <c r="H333" s="117">
        <f t="shared" si="16"/>
        <v>1.4579233892637099E-4</v>
      </c>
      <c r="I333" s="117">
        <f t="shared" si="17"/>
        <v>0</v>
      </c>
      <c r="J333" s="117">
        <f t="shared" si="18"/>
        <v>0</v>
      </c>
    </row>
    <row r="334" spans="1:10" x14ac:dyDescent="0.3">
      <c r="A334" s="115" t="s">
        <v>204</v>
      </c>
      <c r="B334" s="117" t="s">
        <v>226</v>
      </c>
      <c r="C334" s="115" t="s">
        <v>147</v>
      </c>
      <c r="D334" s="117">
        <v>0.82588967978875505</v>
      </c>
      <c r="E334" s="117" t="s">
        <v>314</v>
      </c>
      <c r="F334" s="117" t="s">
        <v>314</v>
      </c>
      <c r="G334" s="117" t="s">
        <v>314</v>
      </c>
      <c r="H334" s="117">
        <f t="shared" si="16"/>
        <v>0.82588967978875505</v>
      </c>
      <c r="I334" s="117">
        <f t="shared" si="17"/>
        <v>0</v>
      </c>
      <c r="J334" s="117">
        <f t="shared" si="18"/>
        <v>0</v>
      </c>
    </row>
    <row r="335" spans="1:10" x14ac:dyDescent="0.3">
      <c r="A335" s="115" t="s">
        <v>206</v>
      </c>
      <c r="B335" s="117" t="s">
        <v>226</v>
      </c>
      <c r="C335" s="115" t="s">
        <v>147</v>
      </c>
      <c r="D335" s="117">
        <v>0.91715570765427701</v>
      </c>
      <c r="E335" s="117" t="s">
        <v>314</v>
      </c>
      <c r="F335" s="117" t="s">
        <v>314</v>
      </c>
      <c r="G335" s="117" t="s">
        <v>314</v>
      </c>
      <c r="H335" s="117">
        <f t="shared" si="16"/>
        <v>0.91715570765427701</v>
      </c>
      <c r="I335" s="117">
        <f t="shared" si="17"/>
        <v>0</v>
      </c>
      <c r="J335" s="117">
        <f t="shared" si="18"/>
        <v>0</v>
      </c>
    </row>
    <row r="336" spans="1:10" x14ac:dyDescent="0.3">
      <c r="A336" s="115" t="s">
        <v>190</v>
      </c>
      <c r="B336" s="117" t="s">
        <v>226</v>
      </c>
      <c r="C336" s="115" t="s">
        <v>147</v>
      </c>
      <c r="D336" s="117">
        <v>0.92139741594264002</v>
      </c>
      <c r="E336" s="117" t="s">
        <v>314</v>
      </c>
      <c r="F336" s="117" t="s">
        <v>314</v>
      </c>
      <c r="G336" s="117" t="s">
        <v>314</v>
      </c>
      <c r="H336" s="117">
        <f t="shared" si="16"/>
        <v>0.92139741594264002</v>
      </c>
      <c r="I336" s="117">
        <f t="shared" si="17"/>
        <v>0</v>
      </c>
      <c r="J336" s="117">
        <f t="shared" si="18"/>
        <v>0</v>
      </c>
    </row>
    <row r="337" spans="1:10" x14ac:dyDescent="0.3">
      <c r="A337" s="115" t="s">
        <v>195</v>
      </c>
      <c r="B337" s="117" t="s">
        <v>226</v>
      </c>
      <c r="C337" s="115" t="s">
        <v>147</v>
      </c>
      <c r="D337" s="117">
        <v>0.95006966297623896</v>
      </c>
      <c r="E337" s="117">
        <v>0.48876265356911602</v>
      </c>
      <c r="F337" s="117">
        <v>0.49506812651106202</v>
      </c>
      <c r="G337" s="117">
        <v>1.6169219919821801E-2</v>
      </c>
      <c r="H337" s="117">
        <f t="shared" si="16"/>
        <v>0.46435856955178229</v>
      </c>
      <c r="I337" s="117">
        <f t="shared" si="17"/>
        <v>0.4703492081046427</v>
      </c>
      <c r="J337" s="117">
        <f t="shared" si="18"/>
        <v>1.5361885319813787E-2</v>
      </c>
    </row>
    <row r="338" spans="1:10" x14ac:dyDescent="0.3">
      <c r="A338" s="115" t="s">
        <v>210</v>
      </c>
      <c r="B338" s="117" t="s">
        <v>226</v>
      </c>
      <c r="C338" s="115" t="s">
        <v>148</v>
      </c>
      <c r="D338" s="117">
        <v>0.45974211902891299</v>
      </c>
      <c r="E338" s="117" t="s">
        <v>314</v>
      </c>
      <c r="F338" s="117" t="s">
        <v>314</v>
      </c>
      <c r="G338" s="117" t="s">
        <v>314</v>
      </c>
      <c r="H338" s="117">
        <f t="shared" si="16"/>
        <v>0.45974211902891299</v>
      </c>
      <c r="I338" s="117">
        <f t="shared" si="17"/>
        <v>0</v>
      </c>
      <c r="J338" s="117">
        <f t="shared" si="18"/>
        <v>0</v>
      </c>
    </row>
    <row r="339" spans="1:10" x14ac:dyDescent="0.3">
      <c r="A339" s="115" t="s">
        <v>193</v>
      </c>
      <c r="B339" s="117" t="s">
        <v>226</v>
      </c>
      <c r="C339" s="115" t="s">
        <v>148</v>
      </c>
      <c r="D339" s="117">
        <v>2.02184835410936E-3</v>
      </c>
      <c r="E339" s="117">
        <v>0.41741164676297099</v>
      </c>
      <c r="F339" s="117">
        <v>0.52395194341460405</v>
      </c>
      <c r="G339" s="117">
        <v>5.8636409822425399E-2</v>
      </c>
      <c r="H339" s="117">
        <f t="shared" si="16"/>
        <v>8.4394305099379046E-4</v>
      </c>
      <c r="I339" s="117">
        <f t="shared" si="17"/>
        <v>1.0593513744252177E-3</v>
      </c>
      <c r="J339" s="117">
        <f t="shared" si="18"/>
        <v>1.185539286903527E-4</v>
      </c>
    </row>
    <row r="340" spans="1:10" x14ac:dyDescent="0.3">
      <c r="A340" s="115" t="s">
        <v>200</v>
      </c>
      <c r="B340" s="117" t="s">
        <v>226</v>
      </c>
      <c r="C340" s="115" t="s">
        <v>148</v>
      </c>
      <c r="D340" s="117">
        <v>0.99566620231737801</v>
      </c>
      <c r="E340" s="117">
        <v>0.99150979046409204</v>
      </c>
      <c r="F340" s="117">
        <v>8.4902095359083093E-3</v>
      </c>
      <c r="G340" s="117">
        <v>0</v>
      </c>
      <c r="H340" s="117">
        <f t="shared" si="16"/>
        <v>0.98721278763188181</v>
      </c>
      <c r="I340" s="117">
        <f t="shared" si="17"/>
        <v>8.4534146854966154E-3</v>
      </c>
      <c r="J340" s="117">
        <f t="shared" si="18"/>
        <v>0</v>
      </c>
    </row>
    <row r="341" spans="1:10" x14ac:dyDescent="0.3">
      <c r="A341" s="115" t="s">
        <v>189</v>
      </c>
      <c r="B341" s="117" t="s">
        <v>226</v>
      </c>
      <c r="C341" s="115" t="s">
        <v>148</v>
      </c>
      <c r="D341" s="117">
        <v>0.16065238743688601</v>
      </c>
      <c r="E341" s="117">
        <v>1</v>
      </c>
      <c r="F341" s="117">
        <v>0</v>
      </c>
      <c r="G341" s="117">
        <v>0</v>
      </c>
      <c r="H341" s="117">
        <f t="shared" si="16"/>
        <v>0.16065238743688601</v>
      </c>
      <c r="I341" s="117">
        <f t="shared" si="17"/>
        <v>0</v>
      </c>
      <c r="J341" s="117">
        <f t="shared" si="18"/>
        <v>0</v>
      </c>
    </row>
    <row r="342" spans="1:10" x14ac:dyDescent="0.3">
      <c r="A342" s="115" t="s">
        <v>198</v>
      </c>
      <c r="B342" s="117" t="s">
        <v>226</v>
      </c>
      <c r="C342" s="115" t="s">
        <v>148</v>
      </c>
      <c r="D342" s="117">
        <v>0.93981309128411605</v>
      </c>
      <c r="E342" s="117" t="s">
        <v>314</v>
      </c>
      <c r="F342" s="117" t="s">
        <v>314</v>
      </c>
      <c r="G342" s="117" t="s">
        <v>314</v>
      </c>
      <c r="H342" s="117">
        <f t="shared" si="16"/>
        <v>0.93981309128411605</v>
      </c>
      <c r="I342" s="117">
        <f t="shared" si="17"/>
        <v>0</v>
      </c>
      <c r="J342" s="117">
        <f t="shared" si="18"/>
        <v>0</v>
      </c>
    </row>
    <row r="343" spans="1:10" x14ac:dyDescent="0.3">
      <c r="A343" s="115" t="s">
        <v>202</v>
      </c>
      <c r="B343" s="117" t="s">
        <v>226</v>
      </c>
      <c r="C343" s="115" t="s">
        <v>148</v>
      </c>
      <c r="D343" s="117">
        <v>0.273404835656471</v>
      </c>
      <c r="E343" s="117" t="s">
        <v>314</v>
      </c>
      <c r="F343" s="117" t="s">
        <v>314</v>
      </c>
      <c r="G343" s="117" t="s">
        <v>314</v>
      </c>
      <c r="H343" s="117">
        <f t="shared" si="16"/>
        <v>0.273404835656471</v>
      </c>
      <c r="I343" s="117">
        <f t="shared" si="17"/>
        <v>0</v>
      </c>
      <c r="J343" s="117">
        <f t="shared" si="18"/>
        <v>0</v>
      </c>
    </row>
    <row r="344" spans="1:10" x14ac:dyDescent="0.3">
      <c r="A344" s="115" t="s">
        <v>192</v>
      </c>
      <c r="B344" s="117" t="s">
        <v>226</v>
      </c>
      <c r="C344" s="115" t="s">
        <v>148</v>
      </c>
      <c r="D344" s="117">
        <v>0.13019863442136201</v>
      </c>
      <c r="E344" s="117" t="s">
        <v>314</v>
      </c>
      <c r="F344" s="117" t="s">
        <v>314</v>
      </c>
      <c r="G344" s="117" t="s">
        <v>314</v>
      </c>
      <c r="H344" s="117">
        <f t="shared" si="16"/>
        <v>0.13019863442136201</v>
      </c>
      <c r="I344" s="117">
        <f t="shared" si="17"/>
        <v>0</v>
      </c>
      <c r="J344" s="117">
        <f t="shared" si="18"/>
        <v>0</v>
      </c>
    </row>
    <row r="345" spans="1:10" x14ac:dyDescent="0.3">
      <c r="A345" s="115" t="s">
        <v>188</v>
      </c>
      <c r="B345" s="117" t="s">
        <v>226</v>
      </c>
      <c r="C345" s="115" t="s">
        <v>148</v>
      </c>
      <c r="D345" s="117">
        <v>0.15589613398779401</v>
      </c>
      <c r="E345" s="117">
        <v>0.61355273669961496</v>
      </c>
      <c r="F345" s="117">
        <v>0.27376726991227601</v>
      </c>
      <c r="G345" s="117">
        <v>0.11267999338810999</v>
      </c>
      <c r="H345" s="117">
        <f t="shared" si="16"/>
        <v>9.565049964910087E-2</v>
      </c>
      <c r="I345" s="117">
        <f t="shared" si="17"/>
        <v>4.2679258991716748E-2</v>
      </c>
      <c r="J345" s="117">
        <f t="shared" si="18"/>
        <v>1.756637534697654E-2</v>
      </c>
    </row>
    <row r="346" spans="1:10" x14ac:dyDescent="0.3">
      <c r="A346" s="115" t="s">
        <v>141</v>
      </c>
      <c r="B346" s="117" t="s">
        <v>226</v>
      </c>
      <c r="C346" s="115" t="s">
        <v>148</v>
      </c>
      <c r="D346" s="117">
        <v>1</v>
      </c>
      <c r="E346" s="117" t="s">
        <v>314</v>
      </c>
      <c r="F346" s="117" t="s">
        <v>314</v>
      </c>
      <c r="G346" s="117" t="s">
        <v>314</v>
      </c>
      <c r="H346" s="117">
        <f t="shared" si="16"/>
        <v>1</v>
      </c>
      <c r="I346" s="117">
        <f t="shared" si="17"/>
        <v>0</v>
      </c>
      <c r="J346" s="117">
        <f t="shared" si="18"/>
        <v>0</v>
      </c>
    </row>
    <row r="347" spans="1:10" x14ac:dyDescent="0.3">
      <c r="A347" s="115" t="s">
        <v>209</v>
      </c>
      <c r="B347" s="117" t="s">
        <v>226</v>
      </c>
      <c r="C347" s="115" t="s">
        <v>148</v>
      </c>
      <c r="D347" s="117">
        <v>0.43672941081158401</v>
      </c>
      <c r="E347" s="117" t="s">
        <v>314</v>
      </c>
      <c r="F347" s="117" t="s">
        <v>314</v>
      </c>
      <c r="G347" s="117" t="s">
        <v>314</v>
      </c>
      <c r="H347" s="117">
        <f t="shared" si="16"/>
        <v>0.43672941081158401</v>
      </c>
      <c r="I347" s="117">
        <f t="shared" si="17"/>
        <v>0</v>
      </c>
      <c r="J347" s="117">
        <f t="shared" si="18"/>
        <v>0</v>
      </c>
    </row>
    <row r="348" spans="1:10" x14ac:dyDescent="0.3">
      <c r="A348" s="115" t="s">
        <v>199</v>
      </c>
      <c r="B348" s="117" t="s">
        <v>226</v>
      </c>
      <c r="C348" s="115" t="s">
        <v>148</v>
      </c>
      <c r="D348" s="117">
        <v>1</v>
      </c>
      <c r="E348" s="117" t="s">
        <v>314</v>
      </c>
      <c r="F348" s="117" t="s">
        <v>314</v>
      </c>
      <c r="G348" s="117" t="s">
        <v>314</v>
      </c>
      <c r="H348" s="117">
        <f t="shared" si="16"/>
        <v>1</v>
      </c>
      <c r="I348" s="117">
        <f t="shared" si="17"/>
        <v>0</v>
      </c>
      <c r="J348" s="117">
        <f t="shared" si="18"/>
        <v>0</v>
      </c>
    </row>
    <row r="349" spans="1:10" x14ac:dyDescent="0.3">
      <c r="A349" s="115" t="s">
        <v>191</v>
      </c>
      <c r="B349" s="117" t="s">
        <v>226</v>
      </c>
      <c r="C349" s="115" t="s">
        <v>148</v>
      </c>
      <c r="D349" s="117">
        <v>0.440479044176734</v>
      </c>
      <c r="E349" s="117" t="s">
        <v>314</v>
      </c>
      <c r="F349" s="117" t="s">
        <v>314</v>
      </c>
      <c r="G349" s="117" t="s">
        <v>314</v>
      </c>
      <c r="H349" s="117">
        <f t="shared" si="16"/>
        <v>0.440479044176734</v>
      </c>
      <c r="I349" s="117">
        <f t="shared" si="17"/>
        <v>0</v>
      </c>
      <c r="J349" s="117">
        <f t="shared" si="18"/>
        <v>0</v>
      </c>
    </row>
    <row r="350" spans="1:10" x14ac:dyDescent="0.3">
      <c r="A350" s="115" t="s">
        <v>204</v>
      </c>
      <c r="B350" s="117" t="s">
        <v>226</v>
      </c>
      <c r="C350" s="115" t="s">
        <v>148</v>
      </c>
      <c r="D350" s="117">
        <v>1</v>
      </c>
      <c r="E350" s="117" t="s">
        <v>314</v>
      </c>
      <c r="F350" s="117" t="s">
        <v>314</v>
      </c>
      <c r="G350" s="117" t="s">
        <v>314</v>
      </c>
      <c r="H350" s="117">
        <f t="shared" si="16"/>
        <v>1</v>
      </c>
      <c r="I350" s="117">
        <f t="shared" si="17"/>
        <v>0</v>
      </c>
      <c r="J350" s="117">
        <f t="shared" si="18"/>
        <v>0</v>
      </c>
    </row>
    <row r="351" spans="1:10" x14ac:dyDescent="0.3">
      <c r="A351" s="115" t="s">
        <v>206</v>
      </c>
      <c r="B351" s="117" t="s">
        <v>226</v>
      </c>
      <c r="C351" s="115" t="s">
        <v>148</v>
      </c>
      <c r="D351" s="117">
        <v>1</v>
      </c>
      <c r="E351" s="117" t="s">
        <v>314</v>
      </c>
      <c r="F351" s="117" t="s">
        <v>314</v>
      </c>
      <c r="G351" s="117" t="s">
        <v>314</v>
      </c>
      <c r="H351" s="117">
        <f t="shared" si="16"/>
        <v>1</v>
      </c>
      <c r="I351" s="117">
        <f t="shared" si="17"/>
        <v>0</v>
      </c>
      <c r="J351" s="117">
        <f t="shared" si="18"/>
        <v>0</v>
      </c>
    </row>
    <row r="352" spans="1:10" x14ac:dyDescent="0.3">
      <c r="A352" s="115" t="s">
        <v>190</v>
      </c>
      <c r="B352" s="117" t="s">
        <v>226</v>
      </c>
      <c r="C352" s="115" t="s">
        <v>148</v>
      </c>
      <c r="D352" s="117">
        <v>0.34787112983957202</v>
      </c>
      <c r="E352" s="117" t="s">
        <v>314</v>
      </c>
      <c r="F352" s="117" t="s">
        <v>314</v>
      </c>
      <c r="G352" s="117" t="s">
        <v>314</v>
      </c>
      <c r="H352" s="117">
        <f t="shared" si="16"/>
        <v>0.34787112983957202</v>
      </c>
      <c r="I352" s="117">
        <f t="shared" si="17"/>
        <v>0</v>
      </c>
      <c r="J352" s="117">
        <f t="shared" si="18"/>
        <v>0</v>
      </c>
    </row>
    <row r="353" spans="1:10" x14ac:dyDescent="0.3">
      <c r="A353" s="115" t="s">
        <v>195</v>
      </c>
      <c r="B353" s="117" t="s">
        <v>226</v>
      </c>
      <c r="C353" s="115" t="s">
        <v>148</v>
      </c>
      <c r="D353" s="117">
        <v>0.99987840110970205</v>
      </c>
      <c r="E353" s="117">
        <v>0.68020377026665801</v>
      </c>
      <c r="F353" s="117">
        <v>0.301133161712485</v>
      </c>
      <c r="G353" s="117">
        <v>1.8663068020856401E-2</v>
      </c>
      <c r="H353" s="117">
        <f t="shared" si="16"/>
        <v>0.68012105824301716</v>
      </c>
      <c r="I353" s="117">
        <f t="shared" si="17"/>
        <v>0.30109654425418886</v>
      </c>
      <c r="J353" s="117">
        <f t="shared" si="18"/>
        <v>1.8660798612495508E-2</v>
      </c>
    </row>
    <row r="354" spans="1:10" x14ac:dyDescent="0.3">
      <c r="A354" s="115" t="s">
        <v>210</v>
      </c>
      <c r="B354" s="117" t="s">
        <v>226</v>
      </c>
      <c r="C354" s="115" t="s">
        <v>138</v>
      </c>
      <c r="D354" s="117">
        <v>6.8895929292936198E-2</v>
      </c>
      <c r="E354" s="117" t="s">
        <v>314</v>
      </c>
      <c r="F354" s="117" t="s">
        <v>314</v>
      </c>
      <c r="G354" s="117" t="s">
        <v>314</v>
      </c>
      <c r="H354" s="117">
        <f t="shared" si="16"/>
        <v>6.8895929292936198E-2</v>
      </c>
      <c r="I354" s="117">
        <f t="shared" si="17"/>
        <v>0</v>
      </c>
      <c r="J354" s="117">
        <f t="shared" si="18"/>
        <v>0</v>
      </c>
    </row>
    <row r="355" spans="1:10" x14ac:dyDescent="0.3">
      <c r="A355" s="115" t="s">
        <v>193</v>
      </c>
      <c r="B355" s="117" t="s">
        <v>226</v>
      </c>
      <c r="C355" s="115" t="s">
        <v>138</v>
      </c>
      <c r="D355" s="117">
        <v>1</v>
      </c>
      <c r="E355" s="117">
        <v>0.32736095317883301</v>
      </c>
      <c r="F355" s="117">
        <v>0.64438391797437899</v>
      </c>
      <c r="G355" s="117">
        <v>2.82551288467888E-2</v>
      </c>
      <c r="H355" s="117">
        <f t="shared" si="16"/>
        <v>0.32736095317883301</v>
      </c>
      <c r="I355" s="117">
        <f t="shared" si="17"/>
        <v>0.64438391797437899</v>
      </c>
      <c r="J355" s="117">
        <f t="shared" si="18"/>
        <v>2.82551288467888E-2</v>
      </c>
    </row>
    <row r="356" spans="1:10" x14ac:dyDescent="0.3">
      <c r="A356" s="115" t="s">
        <v>200</v>
      </c>
      <c r="B356" s="117" t="s">
        <v>226</v>
      </c>
      <c r="C356" s="115" t="s">
        <v>138</v>
      </c>
      <c r="D356" s="117">
        <v>1</v>
      </c>
      <c r="E356" s="117">
        <v>0.991981881047729</v>
      </c>
      <c r="F356" s="117">
        <v>8.0181189522705604E-3</v>
      </c>
      <c r="G356" s="117">
        <v>0</v>
      </c>
      <c r="H356" s="117">
        <f t="shared" si="16"/>
        <v>0.991981881047729</v>
      </c>
      <c r="I356" s="117">
        <f t="shared" si="17"/>
        <v>8.0181189522705604E-3</v>
      </c>
      <c r="J356" s="117">
        <f t="shared" si="18"/>
        <v>0</v>
      </c>
    </row>
    <row r="357" spans="1:10" x14ac:dyDescent="0.3">
      <c r="A357" s="115" t="s">
        <v>189</v>
      </c>
      <c r="B357" s="117" t="s">
        <v>226</v>
      </c>
      <c r="C357" s="115" t="s">
        <v>138</v>
      </c>
      <c r="D357" s="117">
        <v>0.88189265047946197</v>
      </c>
      <c r="E357" s="117">
        <v>0.98903545487782696</v>
      </c>
      <c r="F357" s="117">
        <v>0</v>
      </c>
      <c r="G357" s="117">
        <v>1.09645451221732E-2</v>
      </c>
      <c r="H357" s="117">
        <f t="shared" si="16"/>
        <v>0.87222309872036718</v>
      </c>
      <c r="I357" s="117">
        <f t="shared" si="17"/>
        <v>0</v>
      </c>
      <c r="J357" s="117">
        <f t="shared" si="18"/>
        <v>9.6695517590949798E-3</v>
      </c>
    </row>
    <row r="358" spans="1:10" x14ac:dyDescent="0.3">
      <c r="A358" s="115" t="s">
        <v>198</v>
      </c>
      <c r="B358" s="117" t="s">
        <v>226</v>
      </c>
      <c r="C358" s="115" t="s">
        <v>138</v>
      </c>
      <c r="D358" s="117">
        <v>0.81153952190081102</v>
      </c>
      <c r="E358" s="117" t="s">
        <v>314</v>
      </c>
      <c r="F358" s="117" t="s">
        <v>314</v>
      </c>
      <c r="G358" s="117" t="s">
        <v>314</v>
      </c>
      <c r="H358" s="117">
        <f t="shared" si="16"/>
        <v>0.81153952190081102</v>
      </c>
      <c r="I358" s="117">
        <f t="shared" si="17"/>
        <v>0</v>
      </c>
      <c r="J358" s="117">
        <f t="shared" si="18"/>
        <v>0</v>
      </c>
    </row>
    <row r="359" spans="1:10" x14ac:dyDescent="0.3">
      <c r="A359" s="115" t="s">
        <v>202</v>
      </c>
      <c r="B359" s="117" t="s">
        <v>226</v>
      </c>
      <c r="C359" s="115" t="s">
        <v>138</v>
      </c>
      <c r="D359" s="117">
        <v>0.91259743102750901</v>
      </c>
      <c r="E359" s="117" t="s">
        <v>314</v>
      </c>
      <c r="F359" s="117" t="s">
        <v>314</v>
      </c>
      <c r="G359" s="117" t="s">
        <v>314</v>
      </c>
      <c r="H359" s="117">
        <f t="shared" si="16"/>
        <v>0.91259743102750901</v>
      </c>
      <c r="I359" s="117">
        <f t="shared" si="17"/>
        <v>0</v>
      </c>
      <c r="J359" s="117">
        <f t="shared" si="18"/>
        <v>0</v>
      </c>
    </row>
    <row r="360" spans="1:10" x14ac:dyDescent="0.3">
      <c r="A360" s="115" t="s">
        <v>192</v>
      </c>
      <c r="B360" s="117" t="s">
        <v>226</v>
      </c>
      <c r="C360" s="115" t="s">
        <v>138</v>
      </c>
      <c r="D360" s="117">
        <v>1.2430271612638299E-2</v>
      </c>
      <c r="E360" s="117" t="s">
        <v>314</v>
      </c>
      <c r="F360" s="117" t="s">
        <v>314</v>
      </c>
      <c r="G360" s="117" t="s">
        <v>314</v>
      </c>
      <c r="H360" s="117">
        <f t="shared" si="16"/>
        <v>1.2430271612638299E-2</v>
      </c>
      <c r="I360" s="117">
        <f t="shared" si="17"/>
        <v>0</v>
      </c>
      <c r="J360" s="117">
        <f t="shared" si="18"/>
        <v>0</v>
      </c>
    </row>
    <row r="361" spans="1:10" x14ac:dyDescent="0.3">
      <c r="A361" s="115" t="s">
        <v>188</v>
      </c>
      <c r="B361" s="117" t="s">
        <v>226</v>
      </c>
      <c r="C361" s="115" t="s">
        <v>138</v>
      </c>
      <c r="D361" s="117">
        <v>0.87979940830703796</v>
      </c>
      <c r="E361" s="117">
        <v>0.22833591883016699</v>
      </c>
      <c r="F361" s="117">
        <v>0.734007405592358</v>
      </c>
      <c r="G361" s="117">
        <v>3.7656675577474798E-2</v>
      </c>
      <c r="H361" s="117">
        <f t="shared" si="16"/>
        <v>0.20088980628202477</v>
      </c>
      <c r="I361" s="117">
        <f t="shared" si="17"/>
        <v>0.64577928113314054</v>
      </c>
      <c r="J361" s="117">
        <f t="shared" si="18"/>
        <v>3.3130320891872414E-2</v>
      </c>
    </row>
    <row r="362" spans="1:10" x14ac:dyDescent="0.3">
      <c r="A362" s="115" t="s">
        <v>141</v>
      </c>
      <c r="B362" s="117" t="s">
        <v>226</v>
      </c>
      <c r="C362" s="115" t="s">
        <v>138</v>
      </c>
      <c r="D362" s="117">
        <v>0.97747652051243294</v>
      </c>
      <c r="E362" s="117" t="s">
        <v>314</v>
      </c>
      <c r="F362" s="117" t="s">
        <v>314</v>
      </c>
      <c r="G362" s="117" t="s">
        <v>314</v>
      </c>
      <c r="H362" s="117">
        <f t="shared" si="16"/>
        <v>0.97747652051243294</v>
      </c>
      <c r="I362" s="117">
        <f t="shared" si="17"/>
        <v>0</v>
      </c>
      <c r="J362" s="117">
        <f t="shared" si="18"/>
        <v>0</v>
      </c>
    </row>
    <row r="363" spans="1:10" x14ac:dyDescent="0.3">
      <c r="A363" s="115" t="s">
        <v>209</v>
      </c>
      <c r="B363" s="117" t="s">
        <v>226</v>
      </c>
      <c r="C363" s="115" t="s">
        <v>138</v>
      </c>
      <c r="D363" s="117">
        <v>5.4429387705844302E-2</v>
      </c>
      <c r="E363" s="117" t="s">
        <v>314</v>
      </c>
      <c r="F363" s="117" t="s">
        <v>314</v>
      </c>
      <c r="G363" s="117" t="s">
        <v>314</v>
      </c>
      <c r="H363" s="117">
        <f t="shared" si="16"/>
        <v>5.4429387705844302E-2</v>
      </c>
      <c r="I363" s="117">
        <f t="shared" si="17"/>
        <v>0</v>
      </c>
      <c r="J363" s="117">
        <f t="shared" si="18"/>
        <v>0</v>
      </c>
    </row>
    <row r="364" spans="1:10" x14ac:dyDescent="0.3">
      <c r="A364" s="115" t="s">
        <v>199</v>
      </c>
      <c r="B364" s="117" t="s">
        <v>226</v>
      </c>
      <c r="C364" s="115" t="s">
        <v>138</v>
      </c>
      <c r="D364" s="117">
        <v>1</v>
      </c>
      <c r="E364" s="117" t="s">
        <v>314</v>
      </c>
      <c r="F364" s="117" t="s">
        <v>314</v>
      </c>
      <c r="G364" s="117" t="s">
        <v>314</v>
      </c>
      <c r="H364" s="117">
        <f t="shared" si="16"/>
        <v>1</v>
      </c>
      <c r="I364" s="117">
        <f t="shared" si="17"/>
        <v>0</v>
      </c>
      <c r="J364" s="117">
        <f t="shared" si="18"/>
        <v>0</v>
      </c>
    </row>
    <row r="365" spans="1:10" x14ac:dyDescent="0.3">
      <c r="A365" s="115" t="s">
        <v>191</v>
      </c>
      <c r="B365" s="117" t="s">
        <v>226</v>
      </c>
      <c r="C365" s="115" t="s">
        <v>138</v>
      </c>
      <c r="D365" s="117">
        <v>2.25224222946309E-2</v>
      </c>
      <c r="E365" s="117" t="s">
        <v>314</v>
      </c>
      <c r="F365" s="117" t="s">
        <v>314</v>
      </c>
      <c r="G365" s="117" t="s">
        <v>314</v>
      </c>
      <c r="H365" s="117">
        <f t="shared" si="16"/>
        <v>2.25224222946309E-2</v>
      </c>
      <c r="I365" s="117">
        <f t="shared" si="17"/>
        <v>0</v>
      </c>
      <c r="J365" s="117">
        <f t="shared" si="18"/>
        <v>0</v>
      </c>
    </row>
    <row r="366" spans="1:10" x14ac:dyDescent="0.3">
      <c r="A366" s="115" t="s">
        <v>204</v>
      </c>
      <c r="B366" s="117" t="s">
        <v>226</v>
      </c>
      <c r="C366" s="115" t="s">
        <v>138</v>
      </c>
      <c r="D366" s="117">
        <v>0.99450954762283095</v>
      </c>
      <c r="E366" s="117" t="s">
        <v>314</v>
      </c>
      <c r="F366" s="117" t="s">
        <v>314</v>
      </c>
      <c r="G366" s="117" t="s">
        <v>314</v>
      </c>
      <c r="H366" s="117">
        <f t="shared" si="16"/>
        <v>0.99450954762283095</v>
      </c>
      <c r="I366" s="117">
        <f t="shared" si="17"/>
        <v>0</v>
      </c>
      <c r="J366" s="117">
        <f t="shared" si="18"/>
        <v>0</v>
      </c>
    </row>
    <row r="367" spans="1:10" x14ac:dyDescent="0.3">
      <c r="A367" s="115" t="s">
        <v>206</v>
      </c>
      <c r="B367" s="117" t="s">
        <v>226</v>
      </c>
      <c r="C367" s="115" t="s">
        <v>138</v>
      </c>
      <c r="D367" s="117">
        <v>0.227007014071685</v>
      </c>
      <c r="E367" s="117" t="s">
        <v>314</v>
      </c>
      <c r="F367" s="117" t="s">
        <v>314</v>
      </c>
      <c r="G367" s="117" t="s">
        <v>314</v>
      </c>
      <c r="H367" s="117">
        <f t="shared" si="16"/>
        <v>0.227007014071685</v>
      </c>
      <c r="I367" s="117">
        <f t="shared" si="17"/>
        <v>0</v>
      </c>
      <c r="J367" s="117">
        <f t="shared" si="18"/>
        <v>0</v>
      </c>
    </row>
    <row r="368" spans="1:10" x14ac:dyDescent="0.3">
      <c r="A368" s="115" t="s">
        <v>190</v>
      </c>
      <c r="B368" s="117" t="s">
        <v>226</v>
      </c>
      <c r="C368" s="115" t="s">
        <v>138</v>
      </c>
      <c r="D368" s="117">
        <v>0.92646956192281504</v>
      </c>
      <c r="E368" s="117" t="s">
        <v>314</v>
      </c>
      <c r="F368" s="117" t="s">
        <v>314</v>
      </c>
      <c r="G368" s="117" t="s">
        <v>314</v>
      </c>
      <c r="H368" s="117">
        <f t="shared" si="16"/>
        <v>0.92646956192281504</v>
      </c>
      <c r="I368" s="117">
        <f t="shared" si="17"/>
        <v>0</v>
      </c>
      <c r="J368" s="117">
        <f t="shared" si="18"/>
        <v>0</v>
      </c>
    </row>
    <row r="369" spans="1:10" x14ac:dyDescent="0.3">
      <c r="A369" s="115" t="s">
        <v>195</v>
      </c>
      <c r="B369" s="117" t="s">
        <v>226</v>
      </c>
      <c r="C369" s="115" t="s">
        <v>138</v>
      </c>
      <c r="D369" s="117">
        <v>0.99941491584379505</v>
      </c>
      <c r="E369" s="117">
        <v>0.18104239648244</v>
      </c>
      <c r="F369" s="117">
        <v>0.78551494987728399</v>
      </c>
      <c r="G369" s="117">
        <v>3.3442653640275398E-2</v>
      </c>
      <c r="H369" s="117">
        <f t="shared" si="16"/>
        <v>0.18093647144465674</v>
      </c>
      <c r="I369" s="117">
        <f t="shared" si="17"/>
        <v>0.7850553575256487</v>
      </c>
      <c r="J369" s="117">
        <f t="shared" si="18"/>
        <v>3.3423086873489022E-2</v>
      </c>
    </row>
    <row r="370" spans="1:10" x14ac:dyDescent="0.3">
      <c r="A370" s="115" t="s">
        <v>210</v>
      </c>
      <c r="B370" s="117" t="s">
        <v>226</v>
      </c>
      <c r="C370" s="115" t="s">
        <v>140</v>
      </c>
      <c r="D370" s="117">
        <v>0.166697316635812</v>
      </c>
      <c r="E370" s="117" t="s">
        <v>314</v>
      </c>
      <c r="F370" s="117" t="s">
        <v>314</v>
      </c>
      <c r="G370" s="117" t="s">
        <v>314</v>
      </c>
      <c r="H370" s="117">
        <f t="shared" si="16"/>
        <v>0.166697316635812</v>
      </c>
      <c r="I370" s="117">
        <f t="shared" si="17"/>
        <v>0</v>
      </c>
      <c r="J370" s="117">
        <f t="shared" si="18"/>
        <v>0</v>
      </c>
    </row>
    <row r="371" spans="1:10" x14ac:dyDescent="0.3">
      <c r="A371" s="115" t="s">
        <v>193</v>
      </c>
      <c r="B371" s="117" t="s">
        <v>226</v>
      </c>
      <c r="C371" s="115" t="s">
        <v>140</v>
      </c>
      <c r="D371" s="117">
        <v>9.777759542214041E-4</v>
      </c>
      <c r="E371" s="117">
        <v>0.72724183695067801</v>
      </c>
      <c r="F371" s="117">
        <v>0.27275816304932099</v>
      </c>
      <c r="G371" s="117">
        <v>0</v>
      </c>
      <c r="H371" s="117">
        <f t="shared" si="16"/>
        <v>7.1107958107417596E-4</v>
      </c>
      <c r="I371" s="117">
        <f t="shared" si="17"/>
        <v>2.6669637314722717E-4</v>
      </c>
      <c r="J371" s="117">
        <f t="shared" si="18"/>
        <v>0</v>
      </c>
    </row>
    <row r="372" spans="1:10" x14ac:dyDescent="0.3">
      <c r="A372" s="115" t="s">
        <v>200</v>
      </c>
      <c r="B372" s="117" t="s">
        <v>226</v>
      </c>
      <c r="C372" s="115" t="s">
        <v>140</v>
      </c>
      <c r="D372" s="117">
        <v>0.92870787962123902</v>
      </c>
      <c r="E372" s="117">
        <v>0.99548979821285899</v>
      </c>
      <c r="F372" s="117">
        <v>4.5102017871413297E-3</v>
      </c>
      <c r="G372" s="117">
        <v>0</v>
      </c>
      <c r="H372" s="117">
        <f t="shared" si="16"/>
        <v>0.92451921968283934</v>
      </c>
      <c r="I372" s="117">
        <f t="shared" si="17"/>
        <v>4.1886599383999471E-3</v>
      </c>
      <c r="J372" s="117">
        <f t="shared" si="18"/>
        <v>0</v>
      </c>
    </row>
    <row r="373" spans="1:10" x14ac:dyDescent="0.3">
      <c r="A373" s="115" t="s">
        <v>189</v>
      </c>
      <c r="B373" s="117" t="s">
        <v>226</v>
      </c>
      <c r="C373" s="115" t="s">
        <v>140</v>
      </c>
      <c r="D373" s="117">
        <v>0.79034944501378601</v>
      </c>
      <c r="E373" s="117">
        <v>0.99992837258576095</v>
      </c>
      <c r="F373" s="117">
        <v>0</v>
      </c>
      <c r="G373" s="117">
        <v>7.1627414239420703E-5</v>
      </c>
      <c r="H373" s="117">
        <f t="shared" si="16"/>
        <v>0.79029283432669439</v>
      </c>
      <c r="I373" s="117">
        <f t="shared" si="17"/>
        <v>0</v>
      </c>
      <c r="J373" s="117">
        <f t="shared" si="18"/>
        <v>5.6610687091898705E-5</v>
      </c>
    </row>
    <row r="374" spans="1:10" x14ac:dyDescent="0.3">
      <c r="A374" s="115" t="s">
        <v>198</v>
      </c>
      <c r="B374" s="117" t="s">
        <v>226</v>
      </c>
      <c r="C374" s="115" t="s">
        <v>140</v>
      </c>
      <c r="D374" s="117">
        <v>0.70069743930003703</v>
      </c>
      <c r="E374" s="117" t="s">
        <v>314</v>
      </c>
      <c r="F374" s="117" t="s">
        <v>314</v>
      </c>
      <c r="G374" s="117" t="s">
        <v>314</v>
      </c>
      <c r="H374" s="117">
        <f t="shared" si="16"/>
        <v>0.70069743930003703</v>
      </c>
      <c r="I374" s="117">
        <f t="shared" si="17"/>
        <v>0</v>
      </c>
      <c r="J374" s="117">
        <f t="shared" si="18"/>
        <v>0</v>
      </c>
    </row>
    <row r="375" spans="1:10" x14ac:dyDescent="0.3">
      <c r="A375" s="115" t="s">
        <v>202</v>
      </c>
      <c r="B375" s="117" t="s">
        <v>226</v>
      </c>
      <c r="C375" s="115" t="s">
        <v>140</v>
      </c>
      <c r="D375" s="117">
        <v>7.8466779500729902E-2</v>
      </c>
      <c r="E375" s="117" t="s">
        <v>314</v>
      </c>
      <c r="F375" s="117" t="s">
        <v>314</v>
      </c>
      <c r="G375" s="117" t="s">
        <v>314</v>
      </c>
      <c r="H375" s="117">
        <f t="shared" si="16"/>
        <v>7.8466779500729902E-2</v>
      </c>
      <c r="I375" s="117">
        <f t="shared" si="17"/>
        <v>0</v>
      </c>
      <c r="J375" s="117">
        <f t="shared" si="18"/>
        <v>0</v>
      </c>
    </row>
    <row r="376" spans="1:10" x14ac:dyDescent="0.3">
      <c r="A376" s="115" t="s">
        <v>192</v>
      </c>
      <c r="B376" s="117" t="s">
        <v>226</v>
      </c>
      <c r="C376" s="115" t="s">
        <v>140</v>
      </c>
      <c r="D376" s="117">
        <v>0</v>
      </c>
      <c r="E376" s="117" t="s">
        <v>314</v>
      </c>
      <c r="F376" s="117" t="s">
        <v>314</v>
      </c>
      <c r="G376" s="117" t="s">
        <v>314</v>
      </c>
      <c r="H376" s="117">
        <f t="shared" si="16"/>
        <v>0</v>
      </c>
      <c r="I376" s="117">
        <f t="shared" si="17"/>
        <v>0</v>
      </c>
      <c r="J376" s="117">
        <f t="shared" si="18"/>
        <v>0</v>
      </c>
    </row>
    <row r="377" spans="1:10" x14ac:dyDescent="0.3">
      <c r="A377" s="115" t="s">
        <v>188</v>
      </c>
      <c r="B377" s="117" t="s">
        <v>226</v>
      </c>
      <c r="C377" s="115" t="s">
        <v>140</v>
      </c>
      <c r="D377" s="117">
        <v>0.82369275622569804</v>
      </c>
      <c r="E377" s="117">
        <v>0.26429038078617501</v>
      </c>
      <c r="F377" s="117">
        <v>0.72275850151383603</v>
      </c>
      <c r="G377" s="117">
        <v>1.29511176999892E-2</v>
      </c>
      <c r="H377" s="117">
        <f t="shared" si="16"/>
        <v>0.21769407219370376</v>
      </c>
      <c r="I377" s="117">
        <f t="shared" si="17"/>
        <v>0.59533094219748695</v>
      </c>
      <c r="J377" s="117">
        <f t="shared" si="18"/>
        <v>1.0667741834507527E-2</v>
      </c>
    </row>
    <row r="378" spans="1:10" x14ac:dyDescent="0.3">
      <c r="A378" s="115" t="s">
        <v>141</v>
      </c>
      <c r="B378" s="117" t="s">
        <v>226</v>
      </c>
      <c r="C378" s="115" t="s">
        <v>140</v>
      </c>
      <c r="D378" s="117">
        <v>0.96848419563193999</v>
      </c>
      <c r="E378" s="117" t="s">
        <v>314</v>
      </c>
      <c r="F378" s="117" t="s">
        <v>314</v>
      </c>
      <c r="G378" s="117" t="s">
        <v>314</v>
      </c>
      <c r="H378" s="117">
        <f t="shared" si="16"/>
        <v>0.96848419563193999</v>
      </c>
      <c r="I378" s="117">
        <f t="shared" si="17"/>
        <v>0</v>
      </c>
      <c r="J378" s="117">
        <f t="shared" si="18"/>
        <v>0</v>
      </c>
    </row>
    <row r="379" spans="1:10" x14ac:dyDescent="0.3">
      <c r="A379" s="115" t="s">
        <v>209</v>
      </c>
      <c r="B379" s="117" t="s">
        <v>226</v>
      </c>
      <c r="C379" s="115" t="s">
        <v>140</v>
      </c>
      <c r="D379" s="117">
        <v>0.127488435899278</v>
      </c>
      <c r="E379" s="117" t="s">
        <v>314</v>
      </c>
      <c r="F379" s="117" t="s">
        <v>314</v>
      </c>
      <c r="G379" s="117" t="s">
        <v>314</v>
      </c>
      <c r="H379" s="117">
        <f t="shared" si="16"/>
        <v>0.127488435899278</v>
      </c>
      <c r="I379" s="117">
        <f t="shared" si="17"/>
        <v>0</v>
      </c>
      <c r="J379" s="117">
        <f t="shared" si="18"/>
        <v>0</v>
      </c>
    </row>
    <row r="380" spans="1:10" x14ac:dyDescent="0.3">
      <c r="A380" s="115" t="s">
        <v>199</v>
      </c>
      <c r="B380" s="117" t="s">
        <v>226</v>
      </c>
      <c r="C380" s="115" t="s">
        <v>140</v>
      </c>
      <c r="D380" s="117">
        <v>1</v>
      </c>
      <c r="E380" s="117" t="s">
        <v>314</v>
      </c>
      <c r="F380" s="117" t="s">
        <v>314</v>
      </c>
      <c r="G380" s="117" t="s">
        <v>314</v>
      </c>
      <c r="H380" s="117">
        <f t="shared" si="16"/>
        <v>1</v>
      </c>
      <c r="I380" s="117">
        <f t="shared" si="17"/>
        <v>0</v>
      </c>
      <c r="J380" s="117">
        <f t="shared" si="18"/>
        <v>0</v>
      </c>
    </row>
    <row r="381" spans="1:10" x14ac:dyDescent="0.3">
      <c r="A381" s="115" t="s">
        <v>191</v>
      </c>
      <c r="B381" s="117" t="s">
        <v>226</v>
      </c>
      <c r="C381" s="115" t="s">
        <v>140</v>
      </c>
      <c r="D381" s="117">
        <v>1.3524865660851799E-4</v>
      </c>
      <c r="E381" s="117" t="s">
        <v>314</v>
      </c>
      <c r="F381" s="117" t="s">
        <v>314</v>
      </c>
      <c r="G381" s="117" t="s">
        <v>314</v>
      </c>
      <c r="H381" s="117">
        <f t="shared" si="16"/>
        <v>1.3524865660851799E-4</v>
      </c>
      <c r="I381" s="117">
        <f t="shared" si="17"/>
        <v>0</v>
      </c>
      <c r="J381" s="117">
        <f t="shared" si="18"/>
        <v>0</v>
      </c>
    </row>
    <row r="382" spans="1:10" x14ac:dyDescent="0.3">
      <c r="A382" s="115" t="s">
        <v>204</v>
      </c>
      <c r="B382" s="117" t="s">
        <v>226</v>
      </c>
      <c r="C382" s="115" t="s">
        <v>140</v>
      </c>
      <c r="D382" s="117">
        <v>0.84256121108843096</v>
      </c>
      <c r="E382" s="117" t="s">
        <v>314</v>
      </c>
      <c r="F382" s="117" t="s">
        <v>314</v>
      </c>
      <c r="G382" s="117" t="s">
        <v>314</v>
      </c>
      <c r="H382" s="117">
        <f t="shared" si="16"/>
        <v>0.84256121108843096</v>
      </c>
      <c r="I382" s="117">
        <f t="shared" si="17"/>
        <v>0</v>
      </c>
      <c r="J382" s="117">
        <f t="shared" si="18"/>
        <v>0</v>
      </c>
    </row>
    <row r="383" spans="1:10" x14ac:dyDescent="0.3">
      <c r="A383" s="115" t="s">
        <v>206</v>
      </c>
      <c r="B383" s="117" t="s">
        <v>226</v>
      </c>
      <c r="C383" s="115" t="s">
        <v>140</v>
      </c>
      <c r="D383" s="117">
        <v>0.88655696819074903</v>
      </c>
      <c r="E383" s="117" t="s">
        <v>314</v>
      </c>
      <c r="F383" s="117" t="s">
        <v>314</v>
      </c>
      <c r="G383" s="117" t="s">
        <v>314</v>
      </c>
      <c r="H383" s="117">
        <f t="shared" si="16"/>
        <v>0.88655696819074903</v>
      </c>
      <c r="I383" s="117">
        <f t="shared" si="17"/>
        <v>0</v>
      </c>
      <c r="J383" s="117">
        <f t="shared" si="18"/>
        <v>0</v>
      </c>
    </row>
    <row r="384" spans="1:10" x14ac:dyDescent="0.3">
      <c r="A384" s="115" t="s">
        <v>190</v>
      </c>
      <c r="B384" s="117" t="s">
        <v>226</v>
      </c>
      <c r="C384" s="115" t="s">
        <v>140</v>
      </c>
      <c r="D384" s="117">
        <v>0.85679632028917496</v>
      </c>
      <c r="E384" s="117" t="s">
        <v>314</v>
      </c>
      <c r="F384" s="117" t="s">
        <v>314</v>
      </c>
      <c r="G384" s="117" t="s">
        <v>314</v>
      </c>
      <c r="H384" s="117">
        <f t="shared" si="16"/>
        <v>0.85679632028917496</v>
      </c>
      <c r="I384" s="117">
        <f t="shared" si="17"/>
        <v>0</v>
      </c>
      <c r="J384" s="117">
        <f t="shared" si="18"/>
        <v>0</v>
      </c>
    </row>
    <row r="385" spans="1:10" x14ac:dyDescent="0.3">
      <c r="A385" s="115" t="s">
        <v>195</v>
      </c>
      <c r="B385" s="117" t="s">
        <v>226</v>
      </c>
      <c r="C385" s="115" t="s">
        <v>140</v>
      </c>
      <c r="D385" s="117">
        <v>0.90757870998603596</v>
      </c>
      <c r="E385" s="117">
        <v>0.54205582963074606</v>
      </c>
      <c r="F385" s="117">
        <v>0.45239566657522401</v>
      </c>
      <c r="G385" s="117">
        <v>5.5485037940295502E-3</v>
      </c>
      <c r="H385" s="117">
        <f t="shared" si="16"/>
        <v>0.49195833059668298</v>
      </c>
      <c r="I385" s="117">
        <f t="shared" si="17"/>
        <v>0.41058467547361466</v>
      </c>
      <c r="J385" s="117">
        <f t="shared" si="18"/>
        <v>5.0357039157379654E-3</v>
      </c>
    </row>
    <row r="386" spans="1:10" x14ac:dyDescent="0.3">
      <c r="A386" s="115" t="s">
        <v>210</v>
      </c>
      <c r="B386" s="117" t="s">
        <v>226</v>
      </c>
      <c r="C386" s="115" t="s">
        <v>145</v>
      </c>
      <c r="D386" s="117">
        <v>9.9948376323000201E-2</v>
      </c>
      <c r="E386" s="117" t="s">
        <v>314</v>
      </c>
      <c r="F386" s="117" t="s">
        <v>314</v>
      </c>
      <c r="G386" s="117" t="s">
        <v>314</v>
      </c>
      <c r="H386" s="117">
        <f t="shared" si="16"/>
        <v>9.9948376323000201E-2</v>
      </c>
      <c r="I386" s="117">
        <f t="shared" si="17"/>
        <v>0</v>
      </c>
      <c r="J386" s="117">
        <f t="shared" si="18"/>
        <v>0</v>
      </c>
    </row>
    <row r="387" spans="1:10" x14ac:dyDescent="0.3">
      <c r="A387" s="115" t="s">
        <v>193</v>
      </c>
      <c r="B387" s="117" t="s">
        <v>226</v>
      </c>
      <c r="C387" s="115" t="s">
        <v>145</v>
      </c>
      <c r="D387" s="117">
        <v>4.54222804812804E-2</v>
      </c>
      <c r="E387" s="117">
        <v>0.40287644927111199</v>
      </c>
      <c r="F387" s="117">
        <v>0.54368906692655194</v>
      </c>
      <c r="G387" s="117">
        <v>5.34344838023358E-2</v>
      </c>
      <c r="H387" s="117">
        <f t="shared" ref="H387:H450" si="19">IFERROR($D387*E387,$D387)</f>
        <v>1.8299567078094783E-2</v>
      </c>
      <c r="I387" s="117">
        <f t="shared" ref="I387:I450" si="20">IFERROR($D387*F387,0)</f>
        <v>2.4695597292543472E-2</v>
      </c>
      <c r="J387" s="117">
        <f t="shared" ref="J387:J450" si="21">IFERROR($D387*G387,0)</f>
        <v>2.4271161106421309E-3</v>
      </c>
    </row>
    <row r="388" spans="1:10" x14ac:dyDescent="0.3">
      <c r="A388" s="115" t="s">
        <v>200</v>
      </c>
      <c r="B388" s="117" t="s">
        <v>226</v>
      </c>
      <c r="C388" s="115" t="s">
        <v>145</v>
      </c>
      <c r="D388" s="117">
        <v>1</v>
      </c>
      <c r="E388" s="117">
        <v>0.95947650071996105</v>
      </c>
      <c r="F388" s="117">
        <v>4.0523499280039003E-2</v>
      </c>
      <c r="G388" s="117">
        <v>0</v>
      </c>
      <c r="H388" s="117">
        <f t="shared" si="19"/>
        <v>0.95947650071996105</v>
      </c>
      <c r="I388" s="117">
        <f t="shared" si="20"/>
        <v>4.0523499280039003E-2</v>
      </c>
      <c r="J388" s="117">
        <f t="shared" si="21"/>
        <v>0</v>
      </c>
    </row>
    <row r="389" spans="1:10" x14ac:dyDescent="0.3">
      <c r="A389" s="115" t="s">
        <v>189</v>
      </c>
      <c r="B389" s="117" t="s">
        <v>226</v>
      </c>
      <c r="C389" s="115" t="s">
        <v>145</v>
      </c>
      <c r="D389" s="117">
        <v>0.93359625941973601</v>
      </c>
      <c r="E389" s="117">
        <v>1</v>
      </c>
      <c r="F389" s="117">
        <v>0</v>
      </c>
      <c r="G389" s="117">
        <v>0</v>
      </c>
      <c r="H389" s="117">
        <f t="shared" si="19"/>
        <v>0.93359625941973601</v>
      </c>
      <c r="I389" s="117">
        <f t="shared" si="20"/>
        <v>0</v>
      </c>
      <c r="J389" s="117">
        <f t="shared" si="21"/>
        <v>0</v>
      </c>
    </row>
    <row r="390" spans="1:10" x14ac:dyDescent="0.3">
      <c r="A390" s="115" t="s">
        <v>198</v>
      </c>
      <c r="B390" s="117" t="s">
        <v>226</v>
      </c>
      <c r="C390" s="115" t="s">
        <v>145</v>
      </c>
      <c r="D390" s="117">
        <v>0.97594701218353797</v>
      </c>
      <c r="E390" s="117" t="s">
        <v>314</v>
      </c>
      <c r="F390" s="117" t="s">
        <v>314</v>
      </c>
      <c r="G390" s="117" t="s">
        <v>314</v>
      </c>
      <c r="H390" s="117">
        <f t="shared" si="19"/>
        <v>0.97594701218353797</v>
      </c>
      <c r="I390" s="117">
        <f t="shared" si="20"/>
        <v>0</v>
      </c>
      <c r="J390" s="117">
        <f t="shared" si="21"/>
        <v>0</v>
      </c>
    </row>
    <row r="391" spans="1:10" x14ac:dyDescent="0.3">
      <c r="A391" s="115" t="s">
        <v>202</v>
      </c>
      <c r="B391" s="117" t="s">
        <v>226</v>
      </c>
      <c r="C391" s="115" t="s">
        <v>145</v>
      </c>
      <c r="D391" s="117">
        <v>0.50593706208013201</v>
      </c>
      <c r="E391" s="117" t="s">
        <v>314</v>
      </c>
      <c r="F391" s="117" t="s">
        <v>314</v>
      </c>
      <c r="G391" s="117" t="s">
        <v>314</v>
      </c>
      <c r="H391" s="117">
        <f t="shared" si="19"/>
        <v>0.50593706208013201</v>
      </c>
      <c r="I391" s="117">
        <f t="shared" si="20"/>
        <v>0</v>
      </c>
      <c r="J391" s="117">
        <f t="shared" si="21"/>
        <v>0</v>
      </c>
    </row>
    <row r="392" spans="1:10" x14ac:dyDescent="0.3">
      <c r="A392" s="115" t="s">
        <v>192</v>
      </c>
      <c r="B392" s="117" t="s">
        <v>226</v>
      </c>
      <c r="C392" s="115" t="s">
        <v>145</v>
      </c>
      <c r="D392" s="117">
        <v>2.3305111387916799E-5</v>
      </c>
      <c r="E392" s="117" t="s">
        <v>314</v>
      </c>
      <c r="F392" s="117" t="s">
        <v>314</v>
      </c>
      <c r="G392" s="117" t="s">
        <v>314</v>
      </c>
      <c r="H392" s="117">
        <f t="shared" si="19"/>
        <v>2.3305111387916799E-5</v>
      </c>
      <c r="I392" s="117">
        <f t="shared" si="20"/>
        <v>0</v>
      </c>
      <c r="J392" s="117">
        <f t="shared" si="21"/>
        <v>0</v>
      </c>
    </row>
    <row r="393" spans="1:10" x14ac:dyDescent="0.3">
      <c r="A393" s="115" t="s">
        <v>188</v>
      </c>
      <c r="B393" s="117" t="s">
        <v>226</v>
      </c>
      <c r="C393" s="115" t="s">
        <v>145</v>
      </c>
      <c r="D393" s="117">
        <v>0.97945051076925704</v>
      </c>
      <c r="E393" s="117">
        <v>0.19529355200016599</v>
      </c>
      <c r="F393" s="117">
        <v>0.73135302526954105</v>
      </c>
      <c r="G393" s="117">
        <v>7.3353422730293397E-2</v>
      </c>
      <c r="H393" s="117">
        <f t="shared" si="19"/>
        <v>0.19128036925650505</v>
      </c>
      <c r="I393" s="117">
        <f t="shared" si="20"/>
        <v>0.71632409415289333</v>
      </c>
      <c r="J393" s="117">
        <f t="shared" si="21"/>
        <v>7.1846047359859097E-2</v>
      </c>
    </row>
    <row r="394" spans="1:10" x14ac:dyDescent="0.3">
      <c r="A394" s="115" t="s">
        <v>141</v>
      </c>
      <c r="B394" s="117" t="s">
        <v>226</v>
      </c>
      <c r="C394" s="115" t="s">
        <v>145</v>
      </c>
      <c r="D394" s="117">
        <v>0.97479130351788001</v>
      </c>
      <c r="E394" s="117" t="s">
        <v>314</v>
      </c>
      <c r="F394" s="117" t="s">
        <v>314</v>
      </c>
      <c r="G394" s="117" t="s">
        <v>314</v>
      </c>
      <c r="H394" s="117">
        <f t="shared" si="19"/>
        <v>0.97479130351788001</v>
      </c>
      <c r="I394" s="117">
        <f t="shared" si="20"/>
        <v>0</v>
      </c>
      <c r="J394" s="117">
        <f t="shared" si="21"/>
        <v>0</v>
      </c>
    </row>
    <row r="395" spans="1:10" x14ac:dyDescent="0.3">
      <c r="A395" s="115" t="s">
        <v>209</v>
      </c>
      <c r="B395" s="117" t="s">
        <v>226</v>
      </c>
      <c r="C395" s="115" t="s">
        <v>145</v>
      </c>
      <c r="D395" s="117">
        <v>0.21811594349580199</v>
      </c>
      <c r="E395" s="117" t="s">
        <v>314</v>
      </c>
      <c r="F395" s="117" t="s">
        <v>314</v>
      </c>
      <c r="G395" s="117" t="s">
        <v>314</v>
      </c>
      <c r="H395" s="117">
        <f t="shared" si="19"/>
        <v>0.21811594349580199</v>
      </c>
      <c r="I395" s="117">
        <f t="shared" si="20"/>
        <v>0</v>
      </c>
      <c r="J395" s="117">
        <f t="shared" si="21"/>
        <v>0</v>
      </c>
    </row>
    <row r="396" spans="1:10" x14ac:dyDescent="0.3">
      <c r="A396" s="115" t="s">
        <v>199</v>
      </c>
      <c r="B396" s="117" t="s">
        <v>226</v>
      </c>
      <c r="C396" s="115" t="s">
        <v>145</v>
      </c>
      <c r="D396" s="117">
        <v>1</v>
      </c>
      <c r="E396" s="117" t="s">
        <v>314</v>
      </c>
      <c r="F396" s="117" t="s">
        <v>314</v>
      </c>
      <c r="G396" s="117" t="s">
        <v>314</v>
      </c>
      <c r="H396" s="117">
        <f t="shared" si="19"/>
        <v>1</v>
      </c>
      <c r="I396" s="117">
        <f t="shared" si="20"/>
        <v>0</v>
      </c>
      <c r="J396" s="117">
        <f t="shared" si="21"/>
        <v>0</v>
      </c>
    </row>
    <row r="397" spans="1:10" x14ac:dyDescent="0.3">
      <c r="A397" s="115" t="s">
        <v>191</v>
      </c>
      <c r="B397" s="117" t="s">
        <v>226</v>
      </c>
      <c r="C397" s="115" t="s">
        <v>145</v>
      </c>
      <c r="D397" s="117">
        <v>2.3305111387916799E-5</v>
      </c>
      <c r="E397" s="117" t="s">
        <v>314</v>
      </c>
      <c r="F397" s="117" t="s">
        <v>314</v>
      </c>
      <c r="G397" s="117" t="s">
        <v>314</v>
      </c>
      <c r="H397" s="117">
        <f t="shared" si="19"/>
        <v>2.3305111387916799E-5</v>
      </c>
      <c r="I397" s="117">
        <f t="shared" si="20"/>
        <v>0</v>
      </c>
      <c r="J397" s="117">
        <f t="shared" si="21"/>
        <v>0</v>
      </c>
    </row>
    <row r="398" spans="1:10" x14ac:dyDescent="0.3">
      <c r="A398" s="115" t="s">
        <v>204</v>
      </c>
      <c r="B398" s="117" t="s">
        <v>226</v>
      </c>
      <c r="C398" s="115" t="s">
        <v>145</v>
      </c>
      <c r="D398" s="117">
        <v>0.96634619797800603</v>
      </c>
      <c r="E398" s="117" t="s">
        <v>314</v>
      </c>
      <c r="F398" s="117" t="s">
        <v>314</v>
      </c>
      <c r="G398" s="117" t="s">
        <v>314</v>
      </c>
      <c r="H398" s="117">
        <f t="shared" si="19"/>
        <v>0.96634619797800603</v>
      </c>
      <c r="I398" s="117">
        <f t="shared" si="20"/>
        <v>0</v>
      </c>
      <c r="J398" s="117">
        <f t="shared" si="21"/>
        <v>0</v>
      </c>
    </row>
    <row r="399" spans="1:10" x14ac:dyDescent="0.3">
      <c r="A399" s="115" t="s">
        <v>206</v>
      </c>
      <c r="B399" s="117" t="s">
        <v>226</v>
      </c>
      <c r="C399" s="115" t="s">
        <v>145</v>
      </c>
      <c r="D399" s="117">
        <v>0.994628516548965</v>
      </c>
      <c r="E399" s="117" t="s">
        <v>314</v>
      </c>
      <c r="F399" s="117" t="s">
        <v>314</v>
      </c>
      <c r="G399" s="117" t="s">
        <v>314</v>
      </c>
      <c r="H399" s="117">
        <f t="shared" si="19"/>
        <v>0.994628516548965</v>
      </c>
      <c r="I399" s="117">
        <f t="shared" si="20"/>
        <v>0</v>
      </c>
      <c r="J399" s="117">
        <f t="shared" si="21"/>
        <v>0</v>
      </c>
    </row>
    <row r="400" spans="1:10" x14ac:dyDescent="0.3">
      <c r="A400" s="115" t="s">
        <v>190</v>
      </c>
      <c r="B400" s="117" t="s">
        <v>226</v>
      </c>
      <c r="C400" s="115" t="s">
        <v>145</v>
      </c>
      <c r="D400" s="117">
        <v>0.98352627812564397</v>
      </c>
      <c r="E400" s="117" t="s">
        <v>314</v>
      </c>
      <c r="F400" s="117" t="s">
        <v>314</v>
      </c>
      <c r="G400" s="117" t="s">
        <v>314</v>
      </c>
      <c r="H400" s="117">
        <f t="shared" si="19"/>
        <v>0.98352627812564397</v>
      </c>
      <c r="I400" s="117">
        <f t="shared" si="20"/>
        <v>0</v>
      </c>
      <c r="J400" s="117">
        <f t="shared" si="21"/>
        <v>0</v>
      </c>
    </row>
    <row r="401" spans="1:10" x14ac:dyDescent="0.3">
      <c r="A401" s="115" t="s">
        <v>195</v>
      </c>
      <c r="B401" s="117" t="s">
        <v>226</v>
      </c>
      <c r="C401" s="115" t="s">
        <v>145</v>
      </c>
      <c r="D401" s="117">
        <v>0.99864050219994105</v>
      </c>
      <c r="E401" s="117">
        <v>0.29468773069453402</v>
      </c>
      <c r="F401" s="117">
        <v>0.66195651623453</v>
      </c>
      <c r="G401" s="117">
        <v>4.33557530709354E-2</v>
      </c>
      <c r="H401" s="117">
        <f t="shared" si="19"/>
        <v>0.29428710337295044</v>
      </c>
      <c r="I401" s="117">
        <f t="shared" si="20"/>
        <v>0.66105658780697452</v>
      </c>
      <c r="J401" s="117">
        <f t="shared" si="21"/>
        <v>4.3296811020015563E-2</v>
      </c>
    </row>
    <row r="402" spans="1:10" x14ac:dyDescent="0.3">
      <c r="A402" s="115" t="s">
        <v>210</v>
      </c>
      <c r="B402" s="117" t="s">
        <v>226</v>
      </c>
      <c r="C402" s="115" t="s">
        <v>149</v>
      </c>
      <c r="D402" s="117">
        <v>0.41692063523624201</v>
      </c>
      <c r="E402" s="117" t="s">
        <v>314</v>
      </c>
      <c r="F402" s="117" t="s">
        <v>314</v>
      </c>
      <c r="G402" s="117" t="s">
        <v>314</v>
      </c>
      <c r="H402" s="117">
        <f t="shared" si="19"/>
        <v>0.41692063523624201</v>
      </c>
      <c r="I402" s="117">
        <f t="shared" si="20"/>
        <v>0</v>
      </c>
      <c r="J402" s="117">
        <f t="shared" si="21"/>
        <v>0</v>
      </c>
    </row>
    <row r="403" spans="1:10" x14ac:dyDescent="0.3">
      <c r="A403" s="115" t="s">
        <v>193</v>
      </c>
      <c r="B403" s="117" t="s">
        <v>226</v>
      </c>
      <c r="C403" s="115" t="s">
        <v>149</v>
      </c>
      <c r="D403" s="117">
        <v>6.9418108232907898E-4</v>
      </c>
      <c r="E403" s="117">
        <v>0.23433994621718601</v>
      </c>
      <c r="F403" s="117">
        <v>0.57278304329346597</v>
      </c>
      <c r="G403" s="117">
        <v>0.19287701048934799</v>
      </c>
      <c r="H403" s="117">
        <f t="shared" si="19"/>
        <v>1.6267435749798434E-4</v>
      </c>
      <c r="I403" s="117">
        <f t="shared" si="20"/>
        <v>3.9761515293320189E-4</v>
      </c>
      <c r="J403" s="117">
        <f t="shared" si="21"/>
        <v>1.338915718978927E-4</v>
      </c>
    </row>
    <row r="404" spans="1:10" x14ac:dyDescent="0.3">
      <c r="A404" s="115" t="s">
        <v>200</v>
      </c>
      <c r="B404" s="117" t="s">
        <v>226</v>
      </c>
      <c r="C404" s="115" t="s">
        <v>149</v>
      </c>
      <c r="D404" s="117">
        <v>0.97147197752415104</v>
      </c>
      <c r="E404" s="117">
        <v>0.99860466783366997</v>
      </c>
      <c r="F404" s="117">
        <v>1.3953321663301901E-3</v>
      </c>
      <c r="G404" s="117">
        <v>0</v>
      </c>
      <c r="H404" s="117">
        <f t="shared" si="19"/>
        <v>0.9701164514252234</v>
      </c>
      <c r="I404" s="117">
        <f t="shared" si="20"/>
        <v>1.3555260989278474E-3</v>
      </c>
      <c r="J404" s="117">
        <f t="shared" si="21"/>
        <v>0</v>
      </c>
    </row>
    <row r="405" spans="1:10" x14ac:dyDescent="0.3">
      <c r="A405" s="115" t="s">
        <v>189</v>
      </c>
      <c r="B405" s="117" t="s">
        <v>226</v>
      </c>
      <c r="C405" s="115" t="s">
        <v>149</v>
      </c>
      <c r="D405" s="117">
        <v>0.33942623441798703</v>
      </c>
      <c r="E405" s="117">
        <v>1</v>
      </c>
      <c r="F405" s="117">
        <v>0</v>
      </c>
      <c r="G405" s="117">
        <v>0</v>
      </c>
      <c r="H405" s="117">
        <f t="shared" si="19"/>
        <v>0.33942623441798703</v>
      </c>
      <c r="I405" s="117">
        <f t="shared" si="20"/>
        <v>0</v>
      </c>
      <c r="J405" s="117">
        <f t="shared" si="21"/>
        <v>0</v>
      </c>
    </row>
    <row r="406" spans="1:10" x14ac:dyDescent="0.3">
      <c r="A406" s="115" t="s">
        <v>198</v>
      </c>
      <c r="B406" s="117" t="s">
        <v>226</v>
      </c>
      <c r="C406" s="115" t="s">
        <v>149</v>
      </c>
      <c r="D406" s="117">
        <v>0.81860258417000997</v>
      </c>
      <c r="E406" s="117" t="s">
        <v>314</v>
      </c>
      <c r="F406" s="117" t="s">
        <v>314</v>
      </c>
      <c r="G406" s="117" t="s">
        <v>314</v>
      </c>
      <c r="H406" s="117">
        <f t="shared" si="19"/>
        <v>0.81860258417000997</v>
      </c>
      <c r="I406" s="117">
        <f t="shared" si="20"/>
        <v>0</v>
      </c>
      <c r="J406" s="117">
        <f t="shared" si="21"/>
        <v>0</v>
      </c>
    </row>
    <row r="407" spans="1:10" x14ac:dyDescent="0.3">
      <c r="A407" s="115" t="s">
        <v>202</v>
      </c>
      <c r="B407" s="117" t="s">
        <v>226</v>
      </c>
      <c r="C407" s="115" t="s">
        <v>149</v>
      </c>
      <c r="D407" s="117">
        <v>0.12615336880281</v>
      </c>
      <c r="E407" s="117" t="s">
        <v>314</v>
      </c>
      <c r="F407" s="117" t="s">
        <v>314</v>
      </c>
      <c r="G407" s="117" t="s">
        <v>314</v>
      </c>
      <c r="H407" s="117">
        <f t="shared" si="19"/>
        <v>0.12615336880281</v>
      </c>
      <c r="I407" s="117">
        <f t="shared" si="20"/>
        <v>0</v>
      </c>
      <c r="J407" s="117">
        <f t="shared" si="21"/>
        <v>0</v>
      </c>
    </row>
    <row r="408" spans="1:10" x14ac:dyDescent="0.3">
      <c r="A408" s="115" t="s">
        <v>192</v>
      </c>
      <c r="B408" s="117" t="s">
        <v>226</v>
      </c>
      <c r="C408" s="115" t="s">
        <v>149</v>
      </c>
      <c r="D408" s="117">
        <v>1.6950066961609899E-2</v>
      </c>
      <c r="E408" s="117" t="s">
        <v>314</v>
      </c>
      <c r="F408" s="117" t="s">
        <v>314</v>
      </c>
      <c r="G408" s="117" t="s">
        <v>314</v>
      </c>
      <c r="H408" s="117">
        <f t="shared" si="19"/>
        <v>1.6950066961609899E-2</v>
      </c>
      <c r="I408" s="117">
        <f t="shared" si="20"/>
        <v>0</v>
      </c>
      <c r="J408" s="117">
        <f t="shared" si="21"/>
        <v>0</v>
      </c>
    </row>
    <row r="409" spans="1:10" x14ac:dyDescent="0.3">
      <c r="A409" s="115" t="s">
        <v>188</v>
      </c>
      <c r="B409" s="117" t="s">
        <v>226</v>
      </c>
      <c r="C409" s="115" t="s">
        <v>149</v>
      </c>
      <c r="D409" s="117">
        <v>0.340305270979123</v>
      </c>
      <c r="E409" s="117">
        <v>0.26494126502930099</v>
      </c>
      <c r="F409" s="117">
        <v>0.72565824385590405</v>
      </c>
      <c r="G409" s="117">
        <v>9.4004911147951998E-3</v>
      </c>
      <c r="H409" s="117">
        <f t="shared" si="19"/>
        <v>9.0160908989347921E-2</v>
      </c>
      <c r="I409" s="117">
        <f t="shared" si="20"/>
        <v>0.24694532531361793</v>
      </c>
      <c r="J409" s="117">
        <f t="shared" si="21"/>
        <v>3.1990366761572185E-3</v>
      </c>
    </row>
    <row r="410" spans="1:10" x14ac:dyDescent="0.3">
      <c r="A410" s="115" t="s">
        <v>141</v>
      </c>
      <c r="B410" s="117" t="s">
        <v>226</v>
      </c>
      <c r="C410" s="115" t="s">
        <v>149</v>
      </c>
      <c r="D410" s="117">
        <v>0.99309179914218904</v>
      </c>
      <c r="E410" s="117" t="s">
        <v>314</v>
      </c>
      <c r="F410" s="117" t="s">
        <v>314</v>
      </c>
      <c r="G410" s="117" t="s">
        <v>314</v>
      </c>
      <c r="H410" s="117">
        <f t="shared" si="19"/>
        <v>0.99309179914218904</v>
      </c>
      <c r="I410" s="117">
        <f t="shared" si="20"/>
        <v>0</v>
      </c>
      <c r="J410" s="117">
        <f t="shared" si="21"/>
        <v>0</v>
      </c>
    </row>
    <row r="411" spans="1:10" x14ac:dyDescent="0.3">
      <c r="A411" s="115" t="s">
        <v>209</v>
      </c>
      <c r="B411" s="117" t="s">
        <v>226</v>
      </c>
      <c r="C411" s="115" t="s">
        <v>149</v>
      </c>
      <c r="D411" s="117">
        <v>0.28218270352356301</v>
      </c>
      <c r="E411" s="117" t="s">
        <v>314</v>
      </c>
      <c r="F411" s="117" t="s">
        <v>314</v>
      </c>
      <c r="G411" s="117" t="s">
        <v>314</v>
      </c>
      <c r="H411" s="117">
        <f t="shared" si="19"/>
        <v>0.28218270352356301</v>
      </c>
      <c r="I411" s="117">
        <f t="shared" si="20"/>
        <v>0</v>
      </c>
      <c r="J411" s="117">
        <f t="shared" si="21"/>
        <v>0</v>
      </c>
    </row>
    <row r="412" spans="1:10" x14ac:dyDescent="0.3">
      <c r="A412" s="115" t="s">
        <v>199</v>
      </c>
      <c r="B412" s="117" t="s">
        <v>226</v>
      </c>
      <c r="C412" s="115" t="s">
        <v>149</v>
      </c>
      <c r="D412" s="117">
        <v>1</v>
      </c>
      <c r="E412" s="117" t="s">
        <v>314</v>
      </c>
      <c r="F412" s="117" t="s">
        <v>314</v>
      </c>
      <c r="G412" s="117" t="s">
        <v>314</v>
      </c>
      <c r="H412" s="117">
        <f t="shared" si="19"/>
        <v>1</v>
      </c>
      <c r="I412" s="117">
        <f t="shared" si="20"/>
        <v>0</v>
      </c>
      <c r="J412" s="117">
        <f t="shared" si="21"/>
        <v>0</v>
      </c>
    </row>
    <row r="413" spans="1:10" x14ac:dyDescent="0.3">
      <c r="A413" s="115" t="s">
        <v>191</v>
      </c>
      <c r="B413" s="117" t="s">
        <v>226</v>
      </c>
      <c r="C413" s="115" t="s">
        <v>149</v>
      </c>
      <c r="D413" s="117">
        <v>3.7447468456457897E-2</v>
      </c>
      <c r="E413" s="117" t="s">
        <v>314</v>
      </c>
      <c r="F413" s="117" t="s">
        <v>314</v>
      </c>
      <c r="G413" s="117" t="s">
        <v>314</v>
      </c>
      <c r="H413" s="117">
        <f t="shared" si="19"/>
        <v>3.7447468456457897E-2</v>
      </c>
      <c r="I413" s="117">
        <f t="shared" si="20"/>
        <v>0</v>
      </c>
      <c r="J413" s="117">
        <f t="shared" si="21"/>
        <v>0</v>
      </c>
    </row>
    <row r="414" spans="1:10" x14ac:dyDescent="0.3">
      <c r="A414" s="115" t="s">
        <v>204</v>
      </c>
      <c r="B414" s="117" t="s">
        <v>226</v>
      </c>
      <c r="C414" s="115" t="s">
        <v>149</v>
      </c>
      <c r="D414" s="117">
        <v>0.92104543707782105</v>
      </c>
      <c r="E414" s="117" t="s">
        <v>314</v>
      </c>
      <c r="F414" s="117" t="s">
        <v>314</v>
      </c>
      <c r="G414" s="117" t="s">
        <v>314</v>
      </c>
      <c r="H414" s="117">
        <f t="shared" si="19"/>
        <v>0.92104543707782105</v>
      </c>
      <c r="I414" s="117">
        <f t="shared" si="20"/>
        <v>0</v>
      </c>
      <c r="J414" s="117">
        <f t="shared" si="21"/>
        <v>0</v>
      </c>
    </row>
    <row r="415" spans="1:10" x14ac:dyDescent="0.3">
      <c r="A415" s="115" t="s">
        <v>206</v>
      </c>
      <c r="B415" s="117" t="s">
        <v>226</v>
      </c>
      <c r="C415" s="115" t="s">
        <v>149</v>
      </c>
      <c r="D415" s="117">
        <v>0.95604305364886699</v>
      </c>
      <c r="E415" s="117" t="s">
        <v>314</v>
      </c>
      <c r="F415" s="117" t="s">
        <v>314</v>
      </c>
      <c r="G415" s="117" t="s">
        <v>314</v>
      </c>
      <c r="H415" s="117">
        <f t="shared" si="19"/>
        <v>0.95604305364886699</v>
      </c>
      <c r="I415" s="117">
        <f t="shared" si="20"/>
        <v>0</v>
      </c>
      <c r="J415" s="117">
        <f t="shared" si="21"/>
        <v>0</v>
      </c>
    </row>
    <row r="416" spans="1:10" x14ac:dyDescent="0.3">
      <c r="A416" s="115" t="s">
        <v>190</v>
      </c>
      <c r="B416" s="117" t="s">
        <v>226</v>
      </c>
      <c r="C416" s="115" t="s">
        <v>149</v>
      </c>
      <c r="D416" s="117">
        <v>0.41149821349437499</v>
      </c>
      <c r="E416" s="117" t="s">
        <v>314</v>
      </c>
      <c r="F416" s="117" t="s">
        <v>314</v>
      </c>
      <c r="G416" s="117" t="s">
        <v>314</v>
      </c>
      <c r="H416" s="117">
        <f t="shared" si="19"/>
        <v>0.41149821349437499</v>
      </c>
      <c r="I416" s="117">
        <f t="shared" si="20"/>
        <v>0</v>
      </c>
      <c r="J416" s="117">
        <f t="shared" si="21"/>
        <v>0</v>
      </c>
    </row>
    <row r="417" spans="1:10" x14ac:dyDescent="0.3">
      <c r="A417" s="115" t="s">
        <v>195</v>
      </c>
      <c r="B417" s="117" t="s">
        <v>226</v>
      </c>
      <c r="C417" s="115" t="s">
        <v>149</v>
      </c>
      <c r="D417" s="117">
        <v>0.96787857145372103</v>
      </c>
      <c r="E417" s="117">
        <v>0.57961510913536896</v>
      </c>
      <c r="F417" s="117">
        <v>0.41543118267661799</v>
      </c>
      <c r="G417" s="117">
        <v>4.9537081880129397E-3</v>
      </c>
      <c r="H417" s="117">
        <f t="shared" si="19"/>
        <v>0.56099704382293347</v>
      </c>
      <c r="I417" s="117">
        <f t="shared" si="20"/>
        <v>0.40208693962637482</v>
      </c>
      <c r="J417" s="117">
        <f t="shared" si="21"/>
        <v>4.7945880044125647E-3</v>
      </c>
    </row>
    <row r="418" spans="1:10" x14ac:dyDescent="0.3">
      <c r="A418" s="115" t="s">
        <v>210</v>
      </c>
      <c r="B418" s="117" t="s">
        <v>242</v>
      </c>
      <c r="C418" s="115" t="s">
        <v>179</v>
      </c>
      <c r="D418" s="117">
        <v>0.20306308028588399</v>
      </c>
      <c r="E418" s="117" t="s">
        <v>314</v>
      </c>
      <c r="F418" s="117" t="s">
        <v>314</v>
      </c>
      <c r="G418" s="117" t="s">
        <v>314</v>
      </c>
      <c r="H418" s="117">
        <f t="shared" si="19"/>
        <v>0.20306308028588399</v>
      </c>
      <c r="I418" s="117">
        <f t="shared" si="20"/>
        <v>0</v>
      </c>
      <c r="J418" s="117">
        <f t="shared" si="21"/>
        <v>0</v>
      </c>
    </row>
    <row r="419" spans="1:10" x14ac:dyDescent="0.3">
      <c r="A419" s="115" t="s">
        <v>193</v>
      </c>
      <c r="B419" s="117" t="s">
        <v>242</v>
      </c>
      <c r="C419" s="115" t="s">
        <v>179</v>
      </c>
      <c r="D419" s="117">
        <v>3.5118701056504997E-2</v>
      </c>
      <c r="E419" s="117">
        <v>0.23757609273166</v>
      </c>
      <c r="F419" s="117">
        <v>0.75180441684900601</v>
      </c>
      <c r="G419" s="117">
        <v>1.06194904193343E-2</v>
      </c>
      <c r="H419" s="117">
        <f t="shared" si="19"/>
        <v>8.3433637788156764E-3</v>
      </c>
      <c r="I419" s="117">
        <f t="shared" si="20"/>
        <v>2.6402394568280311E-2</v>
      </c>
      <c r="J419" s="117">
        <f t="shared" si="21"/>
        <v>3.7294270940902021E-4</v>
      </c>
    </row>
    <row r="420" spans="1:10" x14ac:dyDescent="0.3">
      <c r="A420" s="115" t="s">
        <v>200</v>
      </c>
      <c r="B420" s="117" t="s">
        <v>242</v>
      </c>
      <c r="C420" s="115" t="s">
        <v>179</v>
      </c>
      <c r="D420" s="117">
        <v>0.95494033794699396</v>
      </c>
      <c r="E420" s="117">
        <v>0.98794999419139296</v>
      </c>
      <c r="F420" s="117">
        <v>1.20500058086073E-2</v>
      </c>
      <c r="G420" s="117">
        <v>0</v>
      </c>
      <c r="H420" s="117">
        <f t="shared" si="19"/>
        <v>0.94343330132785952</v>
      </c>
      <c r="I420" s="117">
        <f t="shared" si="20"/>
        <v>1.1507036619134695E-2</v>
      </c>
      <c r="J420" s="117">
        <f t="shared" si="21"/>
        <v>0</v>
      </c>
    </row>
    <row r="421" spans="1:10" x14ac:dyDescent="0.3">
      <c r="A421" s="115" t="s">
        <v>189</v>
      </c>
      <c r="B421" s="117" t="s">
        <v>242</v>
      </c>
      <c r="C421" s="115" t="s">
        <v>179</v>
      </c>
      <c r="D421" s="117">
        <v>0.70822660500610701</v>
      </c>
      <c r="E421" s="117">
        <v>0.99856915965188497</v>
      </c>
      <c r="F421" s="117">
        <v>1.43084034811544E-3</v>
      </c>
      <c r="G421" s="117">
        <v>0</v>
      </c>
      <c r="H421" s="117">
        <f t="shared" si="19"/>
        <v>0.70721324580405576</v>
      </c>
      <c r="I421" s="117">
        <f t="shared" si="20"/>
        <v>1.0133592020515544E-3</v>
      </c>
      <c r="J421" s="117">
        <f t="shared" si="21"/>
        <v>0</v>
      </c>
    </row>
    <row r="422" spans="1:10" x14ac:dyDescent="0.3">
      <c r="A422" s="115" t="s">
        <v>198</v>
      </c>
      <c r="B422" s="117" t="s">
        <v>242</v>
      </c>
      <c r="C422" s="115" t="s">
        <v>179</v>
      </c>
      <c r="D422" s="117">
        <v>0.73887794371347404</v>
      </c>
      <c r="E422" s="117" t="s">
        <v>314</v>
      </c>
      <c r="F422" s="117" t="s">
        <v>314</v>
      </c>
      <c r="G422" s="117" t="s">
        <v>314</v>
      </c>
      <c r="H422" s="117">
        <f t="shared" si="19"/>
        <v>0.73887794371347404</v>
      </c>
      <c r="I422" s="117">
        <f t="shared" si="20"/>
        <v>0</v>
      </c>
      <c r="J422" s="117">
        <f t="shared" si="21"/>
        <v>0</v>
      </c>
    </row>
    <row r="423" spans="1:10" x14ac:dyDescent="0.3">
      <c r="A423" s="115" t="s">
        <v>202</v>
      </c>
      <c r="B423" s="117" t="s">
        <v>242</v>
      </c>
      <c r="C423" s="115" t="s">
        <v>179</v>
      </c>
      <c r="D423" s="117">
        <v>0.24392623599177901</v>
      </c>
      <c r="E423" s="117" t="s">
        <v>314</v>
      </c>
      <c r="F423" s="117" t="s">
        <v>314</v>
      </c>
      <c r="G423" s="117" t="s">
        <v>314</v>
      </c>
      <c r="H423" s="117">
        <f t="shared" si="19"/>
        <v>0.24392623599177901</v>
      </c>
      <c r="I423" s="117">
        <f t="shared" si="20"/>
        <v>0</v>
      </c>
      <c r="J423" s="117">
        <f t="shared" si="21"/>
        <v>0</v>
      </c>
    </row>
    <row r="424" spans="1:10" x14ac:dyDescent="0.3">
      <c r="A424" s="115" t="s">
        <v>192</v>
      </c>
      <c r="B424" s="117" t="s">
        <v>242</v>
      </c>
      <c r="C424" s="115" t="s">
        <v>179</v>
      </c>
      <c r="D424" s="117">
        <v>5.93283753857123E-3</v>
      </c>
      <c r="E424" s="117" t="s">
        <v>314</v>
      </c>
      <c r="F424" s="117" t="s">
        <v>314</v>
      </c>
      <c r="G424" s="117" t="s">
        <v>314</v>
      </c>
      <c r="H424" s="117">
        <f t="shared" si="19"/>
        <v>5.93283753857123E-3</v>
      </c>
      <c r="I424" s="117">
        <f t="shared" si="20"/>
        <v>0</v>
      </c>
      <c r="J424" s="117">
        <f t="shared" si="21"/>
        <v>0</v>
      </c>
    </row>
    <row r="425" spans="1:10" x14ac:dyDescent="0.3">
      <c r="A425" s="115" t="s">
        <v>188</v>
      </c>
      <c r="B425" s="117" t="s">
        <v>242</v>
      </c>
      <c r="C425" s="115" t="s">
        <v>179</v>
      </c>
      <c r="D425" s="117">
        <v>0.70052606570089304</v>
      </c>
      <c r="E425" s="117">
        <v>0.40802105725760301</v>
      </c>
      <c r="F425" s="117">
        <v>0.58783464150517095</v>
      </c>
      <c r="G425" s="117">
        <v>4.1443012372259199E-3</v>
      </c>
      <c r="H425" s="117">
        <f t="shared" si="19"/>
        <v>0.28582938596378743</v>
      </c>
      <c r="I425" s="117">
        <f t="shared" si="20"/>
        <v>0.41179348869631227</v>
      </c>
      <c r="J425" s="117">
        <f t="shared" si="21"/>
        <v>2.9031910407932172E-3</v>
      </c>
    </row>
    <row r="426" spans="1:10" x14ac:dyDescent="0.3">
      <c r="A426" s="115" t="s">
        <v>141</v>
      </c>
      <c r="B426" s="117" t="s">
        <v>242</v>
      </c>
      <c r="C426" s="115" t="s">
        <v>179</v>
      </c>
      <c r="D426" s="117">
        <v>0.96796007565791897</v>
      </c>
      <c r="E426" s="117" t="s">
        <v>314</v>
      </c>
      <c r="F426" s="117" t="s">
        <v>314</v>
      </c>
      <c r="G426" s="117" t="s">
        <v>314</v>
      </c>
      <c r="H426" s="117">
        <f t="shared" si="19"/>
        <v>0.96796007565791897</v>
      </c>
      <c r="I426" s="117">
        <f t="shared" si="20"/>
        <v>0</v>
      </c>
      <c r="J426" s="117">
        <f t="shared" si="21"/>
        <v>0</v>
      </c>
    </row>
    <row r="427" spans="1:10" x14ac:dyDescent="0.3">
      <c r="A427" s="115" t="s">
        <v>209</v>
      </c>
      <c r="B427" s="117" t="s">
        <v>242</v>
      </c>
      <c r="C427" s="115" t="s">
        <v>179</v>
      </c>
      <c r="D427" s="117">
        <v>0.18851617638741899</v>
      </c>
      <c r="E427" s="117" t="s">
        <v>314</v>
      </c>
      <c r="F427" s="117" t="s">
        <v>314</v>
      </c>
      <c r="G427" s="117" t="s">
        <v>314</v>
      </c>
      <c r="H427" s="117">
        <f t="shared" si="19"/>
        <v>0.18851617638741899</v>
      </c>
      <c r="I427" s="117">
        <f t="shared" si="20"/>
        <v>0</v>
      </c>
      <c r="J427" s="117">
        <f t="shared" si="21"/>
        <v>0</v>
      </c>
    </row>
    <row r="428" spans="1:10" x14ac:dyDescent="0.3">
      <c r="A428" s="115" t="s">
        <v>199</v>
      </c>
      <c r="B428" s="117" t="s">
        <v>242</v>
      </c>
      <c r="C428" s="115" t="s">
        <v>179</v>
      </c>
      <c r="D428" s="117">
        <v>0.997199411455852</v>
      </c>
      <c r="E428" s="117" t="s">
        <v>314</v>
      </c>
      <c r="F428" s="117" t="s">
        <v>314</v>
      </c>
      <c r="G428" s="117" t="s">
        <v>314</v>
      </c>
      <c r="H428" s="117">
        <f t="shared" si="19"/>
        <v>0.997199411455852</v>
      </c>
      <c r="I428" s="117">
        <f t="shared" si="20"/>
        <v>0</v>
      </c>
      <c r="J428" s="117">
        <f t="shared" si="21"/>
        <v>0</v>
      </c>
    </row>
    <row r="429" spans="1:10" x14ac:dyDescent="0.3">
      <c r="A429" s="115" t="s">
        <v>191</v>
      </c>
      <c r="B429" s="117" t="s">
        <v>242</v>
      </c>
      <c r="C429" s="115" t="s">
        <v>179</v>
      </c>
      <c r="D429" s="117">
        <v>1.0641860007372101E-2</v>
      </c>
      <c r="E429" s="117" t="s">
        <v>314</v>
      </c>
      <c r="F429" s="117" t="s">
        <v>314</v>
      </c>
      <c r="G429" s="117" t="s">
        <v>314</v>
      </c>
      <c r="H429" s="117">
        <f t="shared" si="19"/>
        <v>1.0641860007372101E-2</v>
      </c>
      <c r="I429" s="117">
        <f t="shared" si="20"/>
        <v>0</v>
      </c>
      <c r="J429" s="117">
        <f t="shared" si="21"/>
        <v>0</v>
      </c>
    </row>
    <row r="430" spans="1:10" x14ac:dyDescent="0.3">
      <c r="A430" s="115" t="s">
        <v>204</v>
      </c>
      <c r="B430" s="117" t="s">
        <v>242</v>
      </c>
      <c r="C430" s="115" t="s">
        <v>179</v>
      </c>
      <c r="D430" s="117">
        <v>0.88851707189113205</v>
      </c>
      <c r="E430" s="117" t="s">
        <v>314</v>
      </c>
      <c r="F430" s="117" t="s">
        <v>314</v>
      </c>
      <c r="G430" s="117" t="s">
        <v>314</v>
      </c>
      <c r="H430" s="117">
        <f t="shared" si="19"/>
        <v>0.88851707189113205</v>
      </c>
      <c r="I430" s="117">
        <f t="shared" si="20"/>
        <v>0</v>
      </c>
      <c r="J430" s="117">
        <f t="shared" si="21"/>
        <v>0</v>
      </c>
    </row>
    <row r="431" spans="1:10" x14ac:dyDescent="0.3">
      <c r="A431" s="115" t="s">
        <v>206</v>
      </c>
      <c r="B431" s="117" t="s">
        <v>242</v>
      </c>
      <c r="C431" s="115" t="s">
        <v>179</v>
      </c>
      <c r="D431" s="117">
        <v>0.84381302808165404</v>
      </c>
      <c r="E431" s="117" t="s">
        <v>314</v>
      </c>
      <c r="F431" s="117" t="s">
        <v>314</v>
      </c>
      <c r="G431" s="117" t="s">
        <v>314</v>
      </c>
      <c r="H431" s="117">
        <f t="shared" si="19"/>
        <v>0.84381302808165404</v>
      </c>
      <c r="I431" s="117">
        <f t="shared" si="20"/>
        <v>0</v>
      </c>
      <c r="J431" s="117">
        <f t="shared" si="21"/>
        <v>0</v>
      </c>
    </row>
    <row r="432" spans="1:10" x14ac:dyDescent="0.3">
      <c r="A432" s="115" t="s">
        <v>190</v>
      </c>
      <c r="B432" s="117" t="s">
        <v>242</v>
      </c>
      <c r="C432" s="115" t="s">
        <v>179</v>
      </c>
      <c r="D432" s="117">
        <v>0.73037573141714696</v>
      </c>
      <c r="E432" s="117" t="s">
        <v>314</v>
      </c>
      <c r="F432" s="117" t="s">
        <v>314</v>
      </c>
      <c r="G432" s="117" t="s">
        <v>314</v>
      </c>
      <c r="H432" s="117">
        <f t="shared" si="19"/>
        <v>0.73037573141714696</v>
      </c>
      <c r="I432" s="117">
        <f t="shared" si="20"/>
        <v>0</v>
      </c>
      <c r="J432" s="117">
        <f t="shared" si="21"/>
        <v>0</v>
      </c>
    </row>
    <row r="433" spans="1:10" x14ac:dyDescent="0.3">
      <c r="A433" s="115" t="s">
        <v>195</v>
      </c>
      <c r="B433" s="117" t="s">
        <v>242</v>
      </c>
      <c r="C433" s="115" t="s">
        <v>179</v>
      </c>
      <c r="D433" s="117">
        <v>0.93637953454795397</v>
      </c>
      <c r="E433" s="117">
        <v>0.45461738471860302</v>
      </c>
      <c r="F433" s="117">
        <v>0.53784976843142696</v>
      </c>
      <c r="G433" s="117">
        <v>7.5328468499696504E-3</v>
      </c>
      <c r="H433" s="117">
        <f t="shared" si="19"/>
        <v>0.42569441510021361</v>
      </c>
      <c r="I433" s="117">
        <f t="shared" si="20"/>
        <v>0.50363151582054444</v>
      </c>
      <c r="J433" s="117">
        <f t="shared" si="21"/>
        <v>7.0536036271956022E-3</v>
      </c>
    </row>
    <row r="434" spans="1:10" x14ac:dyDescent="0.3">
      <c r="A434" s="115" t="s">
        <v>210</v>
      </c>
      <c r="B434" s="117" t="s">
        <v>242</v>
      </c>
      <c r="C434" s="115" t="s">
        <v>144</v>
      </c>
      <c r="D434" s="117">
        <v>2.6685823159579999E-2</v>
      </c>
      <c r="E434" s="117" t="s">
        <v>314</v>
      </c>
      <c r="F434" s="117" t="s">
        <v>314</v>
      </c>
      <c r="G434" s="117" t="s">
        <v>314</v>
      </c>
      <c r="H434" s="117">
        <f t="shared" si="19"/>
        <v>2.6685823159579999E-2</v>
      </c>
      <c r="I434" s="117">
        <f t="shared" si="20"/>
        <v>0</v>
      </c>
      <c r="J434" s="117">
        <f t="shared" si="21"/>
        <v>0</v>
      </c>
    </row>
    <row r="435" spans="1:10" x14ac:dyDescent="0.3">
      <c r="A435" s="115" t="s">
        <v>193</v>
      </c>
      <c r="B435" s="117" t="s">
        <v>242</v>
      </c>
      <c r="C435" s="115" t="s">
        <v>144</v>
      </c>
      <c r="D435" s="117">
        <v>1.1913936577839301E-2</v>
      </c>
      <c r="E435" s="117">
        <v>0.30933888312144397</v>
      </c>
      <c r="F435" s="117">
        <v>0.69066111687855603</v>
      </c>
      <c r="G435" s="117">
        <v>0</v>
      </c>
      <c r="H435" s="117">
        <f t="shared" si="19"/>
        <v>3.6854438345685276E-3</v>
      </c>
      <c r="I435" s="117">
        <f t="shared" si="20"/>
        <v>8.2284927432707735E-3</v>
      </c>
      <c r="J435" s="117">
        <f t="shared" si="21"/>
        <v>0</v>
      </c>
    </row>
    <row r="436" spans="1:10" x14ac:dyDescent="0.3">
      <c r="A436" s="115" t="s">
        <v>200</v>
      </c>
      <c r="B436" s="117" t="s">
        <v>242</v>
      </c>
      <c r="C436" s="115" t="s">
        <v>144</v>
      </c>
      <c r="D436" s="117">
        <v>0.92402252063753099</v>
      </c>
      <c r="E436" s="117">
        <v>1</v>
      </c>
      <c r="F436" s="117">
        <v>0</v>
      </c>
      <c r="G436" s="117">
        <v>0</v>
      </c>
      <c r="H436" s="117">
        <f t="shared" si="19"/>
        <v>0.92402252063753099</v>
      </c>
      <c r="I436" s="117">
        <f t="shared" si="20"/>
        <v>0</v>
      </c>
      <c r="J436" s="117">
        <f t="shared" si="21"/>
        <v>0</v>
      </c>
    </row>
    <row r="437" spans="1:10" x14ac:dyDescent="0.3">
      <c r="A437" s="115" t="s">
        <v>189</v>
      </c>
      <c r="B437" s="117" t="s">
        <v>242</v>
      </c>
      <c r="C437" s="115" t="s">
        <v>144</v>
      </c>
      <c r="D437" s="117">
        <v>0.976932274525948</v>
      </c>
      <c r="E437" s="117">
        <v>1</v>
      </c>
      <c r="F437" s="117">
        <v>0</v>
      </c>
      <c r="G437" s="117">
        <v>0</v>
      </c>
      <c r="H437" s="117">
        <f t="shared" si="19"/>
        <v>0.976932274525948</v>
      </c>
      <c r="I437" s="117">
        <f t="shared" si="20"/>
        <v>0</v>
      </c>
      <c r="J437" s="117">
        <f t="shared" si="21"/>
        <v>0</v>
      </c>
    </row>
    <row r="438" spans="1:10" x14ac:dyDescent="0.3">
      <c r="A438" s="115" t="s">
        <v>198</v>
      </c>
      <c r="B438" s="117" t="s">
        <v>242</v>
      </c>
      <c r="C438" s="115" t="s">
        <v>144</v>
      </c>
      <c r="D438" s="117">
        <v>0.80700395464547503</v>
      </c>
      <c r="E438" s="117" t="s">
        <v>314</v>
      </c>
      <c r="F438" s="117" t="s">
        <v>314</v>
      </c>
      <c r="G438" s="117" t="s">
        <v>314</v>
      </c>
      <c r="H438" s="117">
        <f t="shared" si="19"/>
        <v>0.80700395464547503</v>
      </c>
      <c r="I438" s="117">
        <f t="shared" si="20"/>
        <v>0</v>
      </c>
      <c r="J438" s="117">
        <f t="shared" si="21"/>
        <v>0</v>
      </c>
    </row>
    <row r="439" spans="1:10" x14ac:dyDescent="0.3">
      <c r="A439" s="115" t="s">
        <v>202</v>
      </c>
      <c r="B439" s="117" t="s">
        <v>242</v>
      </c>
      <c r="C439" s="115" t="s">
        <v>144</v>
      </c>
      <c r="D439" s="117">
        <v>8.6738295076729005E-2</v>
      </c>
      <c r="E439" s="117" t="s">
        <v>314</v>
      </c>
      <c r="F439" s="117" t="s">
        <v>314</v>
      </c>
      <c r="G439" s="117" t="s">
        <v>314</v>
      </c>
      <c r="H439" s="117">
        <f t="shared" si="19"/>
        <v>8.6738295076729005E-2</v>
      </c>
      <c r="I439" s="117">
        <f t="shared" si="20"/>
        <v>0</v>
      </c>
      <c r="J439" s="117">
        <f t="shared" si="21"/>
        <v>0</v>
      </c>
    </row>
    <row r="440" spans="1:10" x14ac:dyDescent="0.3">
      <c r="A440" s="115" t="s">
        <v>192</v>
      </c>
      <c r="B440" s="117" t="s">
        <v>242</v>
      </c>
      <c r="C440" s="115" t="s">
        <v>144</v>
      </c>
      <c r="D440" s="117">
        <v>0</v>
      </c>
      <c r="E440" s="117" t="s">
        <v>314</v>
      </c>
      <c r="F440" s="117" t="s">
        <v>314</v>
      </c>
      <c r="G440" s="117" t="s">
        <v>314</v>
      </c>
      <c r="H440" s="117">
        <f t="shared" si="19"/>
        <v>0</v>
      </c>
      <c r="I440" s="117">
        <f t="shared" si="20"/>
        <v>0</v>
      </c>
      <c r="J440" s="117">
        <f t="shared" si="21"/>
        <v>0</v>
      </c>
    </row>
    <row r="441" spans="1:10" x14ac:dyDescent="0.3">
      <c r="A441" s="115" t="s">
        <v>188</v>
      </c>
      <c r="B441" s="117" t="s">
        <v>242</v>
      </c>
      <c r="C441" s="115" t="s">
        <v>144</v>
      </c>
      <c r="D441" s="117">
        <v>0.99160601099430001</v>
      </c>
      <c r="E441" s="117">
        <v>0.173661485312023</v>
      </c>
      <c r="F441" s="117">
        <v>0.82633851468797703</v>
      </c>
      <c r="G441" s="117">
        <v>0</v>
      </c>
      <c r="H441" s="117">
        <f t="shared" si="19"/>
        <v>0.17220377271360035</v>
      </c>
      <c r="I441" s="117">
        <f t="shared" si="20"/>
        <v>0.81940223828069969</v>
      </c>
      <c r="J441" s="117">
        <f t="shared" si="21"/>
        <v>0</v>
      </c>
    </row>
    <row r="442" spans="1:10" x14ac:dyDescent="0.3">
      <c r="A442" s="115" t="s">
        <v>141</v>
      </c>
      <c r="B442" s="117" t="s">
        <v>242</v>
      </c>
      <c r="C442" s="115" t="s">
        <v>144</v>
      </c>
      <c r="D442" s="117">
        <v>0.97672611292976297</v>
      </c>
      <c r="E442" s="117" t="s">
        <v>314</v>
      </c>
      <c r="F442" s="117" t="s">
        <v>314</v>
      </c>
      <c r="G442" s="117" t="s">
        <v>314</v>
      </c>
      <c r="H442" s="117">
        <f t="shared" si="19"/>
        <v>0.97672611292976297</v>
      </c>
      <c r="I442" s="117">
        <f t="shared" si="20"/>
        <v>0</v>
      </c>
      <c r="J442" s="117">
        <f t="shared" si="21"/>
        <v>0</v>
      </c>
    </row>
    <row r="443" spans="1:10" x14ac:dyDescent="0.3">
      <c r="A443" s="115" t="s">
        <v>209</v>
      </c>
      <c r="B443" s="117" t="s">
        <v>242</v>
      </c>
      <c r="C443" s="115" t="s">
        <v>144</v>
      </c>
      <c r="D443" s="117">
        <v>6.0128843538151899E-2</v>
      </c>
      <c r="E443" s="117" t="s">
        <v>314</v>
      </c>
      <c r="F443" s="117" t="s">
        <v>314</v>
      </c>
      <c r="G443" s="117" t="s">
        <v>314</v>
      </c>
      <c r="H443" s="117">
        <f t="shared" si="19"/>
        <v>6.0128843538151899E-2</v>
      </c>
      <c r="I443" s="117">
        <f t="shared" si="20"/>
        <v>0</v>
      </c>
      <c r="J443" s="117">
        <f t="shared" si="21"/>
        <v>0</v>
      </c>
    </row>
    <row r="444" spans="1:10" x14ac:dyDescent="0.3">
      <c r="A444" s="115" t="s">
        <v>199</v>
      </c>
      <c r="B444" s="117" t="s">
        <v>242</v>
      </c>
      <c r="C444" s="115" t="s">
        <v>144</v>
      </c>
      <c r="D444" s="117">
        <v>1</v>
      </c>
      <c r="E444" s="117" t="s">
        <v>314</v>
      </c>
      <c r="F444" s="117" t="s">
        <v>314</v>
      </c>
      <c r="G444" s="117" t="s">
        <v>314</v>
      </c>
      <c r="H444" s="117">
        <f t="shared" si="19"/>
        <v>1</v>
      </c>
      <c r="I444" s="117">
        <f t="shared" si="20"/>
        <v>0</v>
      </c>
      <c r="J444" s="117">
        <f t="shared" si="21"/>
        <v>0</v>
      </c>
    </row>
    <row r="445" spans="1:10" x14ac:dyDescent="0.3">
      <c r="A445" s="115" t="s">
        <v>191</v>
      </c>
      <c r="B445" s="117" t="s">
        <v>242</v>
      </c>
      <c r="C445" s="115" t="s">
        <v>144</v>
      </c>
      <c r="D445" s="117">
        <v>0</v>
      </c>
      <c r="E445" s="117" t="s">
        <v>314</v>
      </c>
      <c r="F445" s="117" t="s">
        <v>314</v>
      </c>
      <c r="G445" s="117" t="s">
        <v>314</v>
      </c>
      <c r="H445" s="117">
        <f t="shared" si="19"/>
        <v>0</v>
      </c>
      <c r="I445" s="117">
        <f t="shared" si="20"/>
        <v>0</v>
      </c>
      <c r="J445" s="117">
        <f t="shared" si="21"/>
        <v>0</v>
      </c>
    </row>
    <row r="446" spans="1:10" x14ac:dyDescent="0.3">
      <c r="A446" s="115" t="s">
        <v>204</v>
      </c>
      <c r="B446" s="117" t="s">
        <v>242</v>
      </c>
      <c r="C446" s="115" t="s">
        <v>144</v>
      </c>
      <c r="D446" s="117">
        <v>0.89002398326641796</v>
      </c>
      <c r="E446" s="117" t="s">
        <v>314</v>
      </c>
      <c r="F446" s="117" t="s">
        <v>314</v>
      </c>
      <c r="G446" s="117" t="s">
        <v>314</v>
      </c>
      <c r="H446" s="117">
        <f t="shared" si="19"/>
        <v>0.89002398326641796</v>
      </c>
      <c r="I446" s="117">
        <f t="shared" si="20"/>
        <v>0</v>
      </c>
      <c r="J446" s="117">
        <f t="shared" si="21"/>
        <v>0</v>
      </c>
    </row>
    <row r="447" spans="1:10" x14ac:dyDescent="0.3">
      <c r="A447" s="115" t="s">
        <v>206</v>
      </c>
      <c r="B447" s="117" t="s">
        <v>242</v>
      </c>
      <c r="C447" s="115" t="s">
        <v>144</v>
      </c>
      <c r="D447" s="117">
        <v>0.89773208708669505</v>
      </c>
      <c r="E447" s="117" t="s">
        <v>314</v>
      </c>
      <c r="F447" s="117" t="s">
        <v>314</v>
      </c>
      <c r="G447" s="117" t="s">
        <v>314</v>
      </c>
      <c r="H447" s="117">
        <f t="shared" si="19"/>
        <v>0.89773208708669505</v>
      </c>
      <c r="I447" s="117">
        <f t="shared" si="20"/>
        <v>0</v>
      </c>
      <c r="J447" s="117">
        <f t="shared" si="21"/>
        <v>0</v>
      </c>
    </row>
    <row r="448" spans="1:10" x14ac:dyDescent="0.3">
      <c r="A448" s="115" t="s">
        <v>190</v>
      </c>
      <c r="B448" s="117" t="s">
        <v>242</v>
      </c>
      <c r="C448" s="115" t="s">
        <v>144</v>
      </c>
      <c r="D448" s="117">
        <v>0.99307014329924204</v>
      </c>
      <c r="E448" s="117" t="s">
        <v>314</v>
      </c>
      <c r="F448" s="117" t="s">
        <v>314</v>
      </c>
      <c r="G448" s="117" t="s">
        <v>314</v>
      </c>
      <c r="H448" s="117">
        <f t="shared" si="19"/>
        <v>0.99307014329924204</v>
      </c>
      <c r="I448" s="117">
        <f t="shared" si="20"/>
        <v>0</v>
      </c>
      <c r="J448" s="117">
        <f t="shared" si="21"/>
        <v>0</v>
      </c>
    </row>
    <row r="449" spans="1:10" x14ac:dyDescent="0.3">
      <c r="A449" s="115" t="s">
        <v>195</v>
      </c>
      <c r="B449" s="117" t="s">
        <v>242</v>
      </c>
      <c r="C449" s="115" t="s">
        <v>144</v>
      </c>
      <c r="D449" s="117">
        <v>0.95899719372947401</v>
      </c>
      <c r="E449" s="117">
        <v>0.167383515069252</v>
      </c>
      <c r="F449" s="117">
        <v>0.756208079981181</v>
      </c>
      <c r="G449" s="117">
        <v>7.6408404949567799E-2</v>
      </c>
      <c r="H449" s="117">
        <f t="shared" si="19"/>
        <v>0.16052032122798779</v>
      </c>
      <c r="I449" s="117">
        <f t="shared" si="20"/>
        <v>0.72520142657750619</v>
      </c>
      <c r="J449" s="117">
        <f t="shared" si="21"/>
        <v>7.3275445923980775E-2</v>
      </c>
    </row>
    <row r="450" spans="1:10" x14ac:dyDescent="0.3">
      <c r="A450" s="115" t="s">
        <v>210</v>
      </c>
      <c r="B450" s="117" t="s">
        <v>242</v>
      </c>
      <c r="C450" s="115" t="s">
        <v>142</v>
      </c>
      <c r="D450" s="117">
        <v>0.31294896649384502</v>
      </c>
      <c r="E450" s="117" t="s">
        <v>314</v>
      </c>
      <c r="F450" s="117" t="s">
        <v>314</v>
      </c>
      <c r="G450" s="117" t="s">
        <v>314</v>
      </c>
      <c r="H450" s="117">
        <f t="shared" si="19"/>
        <v>0.31294896649384502</v>
      </c>
      <c r="I450" s="117">
        <f t="shared" si="20"/>
        <v>0</v>
      </c>
      <c r="J450" s="117">
        <f t="shared" si="21"/>
        <v>0</v>
      </c>
    </row>
    <row r="451" spans="1:10" x14ac:dyDescent="0.3">
      <c r="A451" s="115" t="s">
        <v>193</v>
      </c>
      <c r="B451" s="117" t="s">
        <v>242</v>
      </c>
      <c r="C451" s="115" t="s">
        <v>142</v>
      </c>
      <c r="D451" s="117">
        <v>4.9664765418776298E-2</v>
      </c>
      <c r="E451" s="117">
        <v>0.24755925625012501</v>
      </c>
      <c r="F451" s="117">
        <v>0.75210715963554997</v>
      </c>
      <c r="G451" s="117">
        <v>3.3358411432540699E-4</v>
      </c>
      <c r="H451" s="117">
        <f t="shared" ref="H451:H514" si="22">IFERROR($D451*E451,$D451)</f>
        <v>1.2294972388909189E-2</v>
      </c>
      <c r="I451" s="117">
        <f t="shared" ref="I451:I514" si="23">IFERROR($D451*F451,0)</f>
        <v>3.7353225653081724E-2</v>
      </c>
      <c r="J451" s="117">
        <f t="shared" ref="J451:J514" si="24">IFERROR($D451*G451,0)</f>
        <v>1.6567376785401591E-5</v>
      </c>
    </row>
    <row r="452" spans="1:10" x14ac:dyDescent="0.3">
      <c r="A452" s="115" t="s">
        <v>200</v>
      </c>
      <c r="B452" s="117" t="s">
        <v>242</v>
      </c>
      <c r="C452" s="115" t="s">
        <v>142</v>
      </c>
      <c r="D452" s="117">
        <v>1</v>
      </c>
      <c r="E452" s="117">
        <v>0.99339353647573203</v>
      </c>
      <c r="F452" s="117">
        <v>6.6064635242682598E-3</v>
      </c>
      <c r="G452" s="117">
        <v>0</v>
      </c>
      <c r="H452" s="117">
        <f t="shared" si="22"/>
        <v>0.99339353647573203</v>
      </c>
      <c r="I452" s="117">
        <f t="shared" si="23"/>
        <v>6.6064635242682598E-3</v>
      </c>
      <c r="J452" s="117">
        <f t="shared" si="24"/>
        <v>0</v>
      </c>
    </row>
    <row r="453" spans="1:10" x14ac:dyDescent="0.3">
      <c r="A453" s="115" t="s">
        <v>189</v>
      </c>
      <c r="B453" s="117" t="s">
        <v>242</v>
      </c>
      <c r="C453" s="115" t="s">
        <v>142</v>
      </c>
      <c r="D453" s="117">
        <v>0.83954715085387399</v>
      </c>
      <c r="E453" s="117">
        <v>1</v>
      </c>
      <c r="F453" s="117">
        <v>0</v>
      </c>
      <c r="G453" s="117">
        <v>0</v>
      </c>
      <c r="H453" s="117">
        <f t="shared" si="22"/>
        <v>0.83954715085387399</v>
      </c>
      <c r="I453" s="117">
        <f t="shared" si="23"/>
        <v>0</v>
      </c>
      <c r="J453" s="117">
        <f t="shared" si="24"/>
        <v>0</v>
      </c>
    </row>
    <row r="454" spans="1:10" x14ac:dyDescent="0.3">
      <c r="A454" s="115" t="s">
        <v>198</v>
      </c>
      <c r="B454" s="117" t="s">
        <v>242</v>
      </c>
      <c r="C454" s="115" t="s">
        <v>142</v>
      </c>
      <c r="D454" s="117">
        <v>0.87771391384433795</v>
      </c>
      <c r="E454" s="117" t="s">
        <v>314</v>
      </c>
      <c r="F454" s="117" t="s">
        <v>314</v>
      </c>
      <c r="G454" s="117" t="s">
        <v>314</v>
      </c>
      <c r="H454" s="117">
        <f t="shared" si="22"/>
        <v>0.87771391384433795</v>
      </c>
      <c r="I454" s="117">
        <f t="shared" si="23"/>
        <v>0</v>
      </c>
      <c r="J454" s="117">
        <f t="shared" si="24"/>
        <v>0</v>
      </c>
    </row>
    <row r="455" spans="1:10" x14ac:dyDescent="0.3">
      <c r="A455" s="115" t="s">
        <v>202</v>
      </c>
      <c r="B455" s="117" t="s">
        <v>242</v>
      </c>
      <c r="C455" s="115" t="s">
        <v>142</v>
      </c>
      <c r="D455" s="117">
        <v>0.90085126045631303</v>
      </c>
      <c r="E455" s="117" t="s">
        <v>314</v>
      </c>
      <c r="F455" s="117" t="s">
        <v>314</v>
      </c>
      <c r="G455" s="117" t="s">
        <v>314</v>
      </c>
      <c r="H455" s="117">
        <f t="shared" si="22"/>
        <v>0.90085126045631303</v>
      </c>
      <c r="I455" s="117">
        <f t="shared" si="23"/>
        <v>0</v>
      </c>
      <c r="J455" s="117">
        <f t="shared" si="24"/>
        <v>0</v>
      </c>
    </row>
    <row r="456" spans="1:10" x14ac:dyDescent="0.3">
      <c r="A456" s="115" t="s">
        <v>192</v>
      </c>
      <c r="B456" s="117" t="s">
        <v>242</v>
      </c>
      <c r="C456" s="115" t="s">
        <v>142</v>
      </c>
      <c r="D456" s="117">
        <v>3.8946812124881498E-2</v>
      </c>
      <c r="E456" s="117" t="s">
        <v>314</v>
      </c>
      <c r="F456" s="117" t="s">
        <v>314</v>
      </c>
      <c r="G456" s="117" t="s">
        <v>314</v>
      </c>
      <c r="H456" s="117">
        <f t="shared" si="22"/>
        <v>3.8946812124881498E-2</v>
      </c>
      <c r="I456" s="117">
        <f t="shared" si="23"/>
        <v>0</v>
      </c>
      <c r="J456" s="117">
        <f t="shared" si="24"/>
        <v>0</v>
      </c>
    </row>
    <row r="457" spans="1:10" x14ac:dyDescent="0.3">
      <c r="A457" s="115" t="s">
        <v>188</v>
      </c>
      <c r="B457" s="117" t="s">
        <v>242</v>
      </c>
      <c r="C457" s="115" t="s">
        <v>142</v>
      </c>
      <c r="D457" s="117">
        <v>0.83102431565688895</v>
      </c>
      <c r="E457" s="117">
        <v>0.43642337833453698</v>
      </c>
      <c r="F457" s="117">
        <v>0.560866887623924</v>
      </c>
      <c r="G457" s="117">
        <v>2.7097340415384698E-3</v>
      </c>
      <c r="H457" s="117">
        <f t="shared" si="22"/>
        <v>0.36267843931712612</v>
      </c>
      <c r="I457" s="117">
        <f t="shared" si="23"/>
        <v>0.46609402146228068</v>
      </c>
      <c r="J457" s="117">
        <f t="shared" si="24"/>
        <v>2.2518548774816825E-3</v>
      </c>
    </row>
    <row r="458" spans="1:10" x14ac:dyDescent="0.3">
      <c r="A458" s="115" t="s">
        <v>141</v>
      </c>
      <c r="B458" s="117" t="s">
        <v>242</v>
      </c>
      <c r="C458" s="115" t="s">
        <v>142</v>
      </c>
      <c r="D458" s="117">
        <v>0.99050393631892597</v>
      </c>
      <c r="E458" s="117" t="s">
        <v>314</v>
      </c>
      <c r="F458" s="117" t="s">
        <v>314</v>
      </c>
      <c r="G458" s="117" t="s">
        <v>314</v>
      </c>
      <c r="H458" s="117">
        <f t="shared" si="22"/>
        <v>0.99050393631892597</v>
      </c>
      <c r="I458" s="117">
        <f t="shared" si="23"/>
        <v>0</v>
      </c>
      <c r="J458" s="117">
        <f t="shared" si="24"/>
        <v>0</v>
      </c>
    </row>
    <row r="459" spans="1:10" x14ac:dyDescent="0.3">
      <c r="A459" s="115" t="s">
        <v>209</v>
      </c>
      <c r="B459" s="117" t="s">
        <v>242</v>
      </c>
      <c r="C459" s="115" t="s">
        <v>142</v>
      </c>
      <c r="D459" s="117">
        <v>0.26123625184108001</v>
      </c>
      <c r="E459" s="117" t="s">
        <v>314</v>
      </c>
      <c r="F459" s="117" t="s">
        <v>314</v>
      </c>
      <c r="G459" s="117" t="s">
        <v>314</v>
      </c>
      <c r="H459" s="117">
        <f t="shared" si="22"/>
        <v>0.26123625184108001</v>
      </c>
      <c r="I459" s="117">
        <f t="shared" si="23"/>
        <v>0</v>
      </c>
      <c r="J459" s="117">
        <f t="shared" si="24"/>
        <v>0</v>
      </c>
    </row>
    <row r="460" spans="1:10" x14ac:dyDescent="0.3">
      <c r="A460" s="115" t="s">
        <v>199</v>
      </c>
      <c r="B460" s="117" t="s">
        <v>242</v>
      </c>
      <c r="C460" s="115" t="s">
        <v>142</v>
      </c>
      <c r="D460" s="117">
        <v>1</v>
      </c>
      <c r="E460" s="117" t="s">
        <v>314</v>
      </c>
      <c r="F460" s="117" t="s">
        <v>314</v>
      </c>
      <c r="G460" s="117" t="s">
        <v>314</v>
      </c>
      <c r="H460" s="117">
        <f t="shared" si="22"/>
        <v>1</v>
      </c>
      <c r="I460" s="117">
        <f t="shared" si="23"/>
        <v>0</v>
      </c>
      <c r="J460" s="117">
        <f t="shared" si="24"/>
        <v>0</v>
      </c>
    </row>
    <row r="461" spans="1:10" x14ac:dyDescent="0.3">
      <c r="A461" s="115" t="s">
        <v>191</v>
      </c>
      <c r="B461" s="117" t="s">
        <v>242</v>
      </c>
      <c r="C461" s="115" t="s">
        <v>142</v>
      </c>
      <c r="D461" s="117">
        <v>4.1062157724713902E-2</v>
      </c>
      <c r="E461" s="117" t="s">
        <v>314</v>
      </c>
      <c r="F461" s="117" t="s">
        <v>314</v>
      </c>
      <c r="G461" s="117" t="s">
        <v>314</v>
      </c>
      <c r="H461" s="117">
        <f t="shared" si="22"/>
        <v>4.1062157724713902E-2</v>
      </c>
      <c r="I461" s="117">
        <f t="shared" si="23"/>
        <v>0</v>
      </c>
      <c r="J461" s="117">
        <f t="shared" si="24"/>
        <v>0</v>
      </c>
    </row>
    <row r="462" spans="1:10" x14ac:dyDescent="0.3">
      <c r="A462" s="115" t="s">
        <v>204</v>
      </c>
      <c r="B462" s="117" t="s">
        <v>242</v>
      </c>
      <c r="C462" s="115" t="s">
        <v>142</v>
      </c>
      <c r="D462" s="117">
        <v>0.997869919337108</v>
      </c>
      <c r="E462" s="117" t="s">
        <v>314</v>
      </c>
      <c r="F462" s="117" t="s">
        <v>314</v>
      </c>
      <c r="G462" s="117" t="s">
        <v>314</v>
      </c>
      <c r="H462" s="117">
        <f t="shared" si="22"/>
        <v>0.997869919337108</v>
      </c>
      <c r="I462" s="117">
        <f t="shared" si="23"/>
        <v>0</v>
      </c>
      <c r="J462" s="117">
        <f t="shared" si="24"/>
        <v>0</v>
      </c>
    </row>
    <row r="463" spans="1:10" x14ac:dyDescent="0.3">
      <c r="A463" s="115" t="s">
        <v>206</v>
      </c>
      <c r="B463" s="117" t="s">
        <v>242</v>
      </c>
      <c r="C463" s="115" t="s">
        <v>142</v>
      </c>
      <c r="D463" s="117">
        <v>1</v>
      </c>
      <c r="E463" s="117" t="s">
        <v>314</v>
      </c>
      <c r="F463" s="117" t="s">
        <v>314</v>
      </c>
      <c r="G463" s="117" t="s">
        <v>314</v>
      </c>
      <c r="H463" s="117">
        <f t="shared" si="22"/>
        <v>1</v>
      </c>
      <c r="I463" s="117">
        <f t="shared" si="23"/>
        <v>0</v>
      </c>
      <c r="J463" s="117">
        <f t="shared" si="24"/>
        <v>0</v>
      </c>
    </row>
    <row r="464" spans="1:10" x14ac:dyDescent="0.3">
      <c r="A464" s="115" t="s">
        <v>190</v>
      </c>
      <c r="B464" s="117" t="s">
        <v>242</v>
      </c>
      <c r="C464" s="115" t="s">
        <v>142</v>
      </c>
      <c r="D464" s="117">
        <v>0.84711087968335097</v>
      </c>
      <c r="E464" s="117" t="s">
        <v>314</v>
      </c>
      <c r="F464" s="117" t="s">
        <v>314</v>
      </c>
      <c r="G464" s="117" t="s">
        <v>314</v>
      </c>
      <c r="H464" s="117">
        <f t="shared" si="22"/>
        <v>0.84711087968335097</v>
      </c>
      <c r="I464" s="117">
        <f t="shared" si="23"/>
        <v>0</v>
      </c>
      <c r="J464" s="117">
        <f t="shared" si="24"/>
        <v>0</v>
      </c>
    </row>
    <row r="465" spans="1:10" x14ac:dyDescent="0.3">
      <c r="A465" s="115" t="s">
        <v>195</v>
      </c>
      <c r="B465" s="117" t="s">
        <v>242</v>
      </c>
      <c r="C465" s="115" t="s">
        <v>142</v>
      </c>
      <c r="D465" s="117">
        <v>0.97780125895514902</v>
      </c>
      <c r="E465" s="117">
        <v>0.27705116450171602</v>
      </c>
      <c r="F465" s="117">
        <v>0.695530968526761</v>
      </c>
      <c r="G465" s="117">
        <v>2.7417866971523201E-2</v>
      </c>
      <c r="H465" s="117">
        <f t="shared" si="22"/>
        <v>0.27090097744476799</v>
      </c>
      <c r="I465" s="117">
        <f t="shared" si="23"/>
        <v>0.68009105666776104</v>
      </c>
      <c r="J465" s="117">
        <f t="shared" si="24"/>
        <v>2.6809224842620185E-2</v>
      </c>
    </row>
    <row r="466" spans="1:10" x14ac:dyDescent="0.3">
      <c r="A466" s="115" t="s">
        <v>210</v>
      </c>
      <c r="B466" s="117" t="s">
        <v>242</v>
      </c>
      <c r="C466" s="115" t="s">
        <v>143</v>
      </c>
      <c r="D466" s="117">
        <v>0.12573574367351301</v>
      </c>
      <c r="E466" s="117" t="s">
        <v>314</v>
      </c>
      <c r="F466" s="117" t="s">
        <v>314</v>
      </c>
      <c r="G466" s="117" t="s">
        <v>314</v>
      </c>
      <c r="H466" s="117">
        <f t="shared" si="22"/>
        <v>0.12573574367351301</v>
      </c>
      <c r="I466" s="117">
        <f t="shared" si="23"/>
        <v>0</v>
      </c>
      <c r="J466" s="117">
        <f t="shared" si="24"/>
        <v>0</v>
      </c>
    </row>
    <row r="467" spans="1:10" x14ac:dyDescent="0.3">
      <c r="A467" s="115" t="s">
        <v>193</v>
      </c>
      <c r="B467" s="117" t="s">
        <v>242</v>
      </c>
      <c r="C467" s="115" t="s">
        <v>143</v>
      </c>
      <c r="D467" s="117">
        <v>1.6942604875558698E-2</v>
      </c>
      <c r="E467" s="117">
        <v>0.25163934035912899</v>
      </c>
      <c r="F467" s="117">
        <v>0.71978356853790204</v>
      </c>
      <c r="G467" s="117">
        <v>2.8577091102968501E-2</v>
      </c>
      <c r="H467" s="117">
        <f t="shared" si="22"/>
        <v>4.263425914850954E-3</v>
      </c>
      <c r="I467" s="117">
        <f t="shared" si="23"/>
        <v>1.2195008597657297E-2</v>
      </c>
      <c r="J467" s="117">
        <f t="shared" si="24"/>
        <v>4.8417036305043923E-4</v>
      </c>
    </row>
    <row r="468" spans="1:10" x14ac:dyDescent="0.3">
      <c r="A468" s="115" t="s">
        <v>200</v>
      </c>
      <c r="B468" s="117" t="s">
        <v>242</v>
      </c>
      <c r="C468" s="115" t="s">
        <v>143</v>
      </c>
      <c r="D468" s="117">
        <v>0.99830199988798296</v>
      </c>
      <c r="E468" s="117">
        <v>0.98816518618215599</v>
      </c>
      <c r="F468" s="117">
        <v>1.18348138178445E-2</v>
      </c>
      <c r="G468" s="117">
        <v>0</v>
      </c>
      <c r="H468" s="117">
        <f t="shared" si="22"/>
        <v>0.98648728158532739</v>
      </c>
      <c r="I468" s="117">
        <f t="shared" si="23"/>
        <v>1.18147183026561E-2</v>
      </c>
      <c r="J468" s="117">
        <f t="shared" si="24"/>
        <v>0</v>
      </c>
    </row>
    <row r="469" spans="1:10" x14ac:dyDescent="0.3">
      <c r="A469" s="115" t="s">
        <v>189</v>
      </c>
      <c r="B469" s="117" t="s">
        <v>242</v>
      </c>
      <c r="C469" s="115" t="s">
        <v>143</v>
      </c>
      <c r="D469" s="117">
        <v>0.99128252813835704</v>
      </c>
      <c r="E469" s="117">
        <v>0.99647109602403705</v>
      </c>
      <c r="F469" s="117">
        <v>3.5289039759634701E-3</v>
      </c>
      <c r="G469" s="117">
        <v>0</v>
      </c>
      <c r="H469" s="117">
        <f t="shared" si="22"/>
        <v>0.98778438728350704</v>
      </c>
      <c r="I469" s="117">
        <f t="shared" si="23"/>
        <v>3.4981408548505686E-3</v>
      </c>
      <c r="J469" s="117">
        <f t="shared" si="24"/>
        <v>0</v>
      </c>
    </row>
    <row r="470" spans="1:10" x14ac:dyDescent="0.3">
      <c r="A470" s="115" t="s">
        <v>198</v>
      </c>
      <c r="B470" s="117" t="s">
        <v>242</v>
      </c>
      <c r="C470" s="115" t="s">
        <v>143</v>
      </c>
      <c r="D470" s="117">
        <v>0.85292726523782403</v>
      </c>
      <c r="E470" s="117" t="s">
        <v>314</v>
      </c>
      <c r="F470" s="117" t="s">
        <v>314</v>
      </c>
      <c r="G470" s="117" t="s">
        <v>314</v>
      </c>
      <c r="H470" s="117">
        <f t="shared" si="22"/>
        <v>0.85292726523782403</v>
      </c>
      <c r="I470" s="117">
        <f t="shared" si="23"/>
        <v>0</v>
      </c>
      <c r="J470" s="117">
        <f t="shared" si="24"/>
        <v>0</v>
      </c>
    </row>
    <row r="471" spans="1:10" x14ac:dyDescent="0.3">
      <c r="A471" s="115" t="s">
        <v>202</v>
      </c>
      <c r="B471" s="117" t="s">
        <v>242</v>
      </c>
      <c r="C471" s="115" t="s">
        <v>143</v>
      </c>
      <c r="D471" s="117">
        <v>0.35711579273299399</v>
      </c>
      <c r="E471" s="117" t="s">
        <v>314</v>
      </c>
      <c r="F471" s="117" t="s">
        <v>314</v>
      </c>
      <c r="G471" s="117" t="s">
        <v>314</v>
      </c>
      <c r="H471" s="117">
        <f t="shared" si="22"/>
        <v>0.35711579273299399</v>
      </c>
      <c r="I471" s="117">
        <f t="shared" si="23"/>
        <v>0</v>
      </c>
      <c r="J471" s="117">
        <f t="shared" si="24"/>
        <v>0</v>
      </c>
    </row>
    <row r="472" spans="1:10" x14ac:dyDescent="0.3">
      <c r="A472" s="115" t="s">
        <v>192</v>
      </c>
      <c r="B472" s="117" t="s">
        <v>242</v>
      </c>
      <c r="C472" s="115" t="s">
        <v>143</v>
      </c>
      <c r="D472" s="117">
        <v>0</v>
      </c>
      <c r="E472" s="117" t="s">
        <v>314</v>
      </c>
      <c r="F472" s="117" t="s">
        <v>314</v>
      </c>
      <c r="G472" s="117" t="s">
        <v>314</v>
      </c>
      <c r="H472" s="117">
        <f t="shared" si="22"/>
        <v>0</v>
      </c>
      <c r="I472" s="117">
        <f t="shared" si="23"/>
        <v>0</v>
      </c>
      <c r="J472" s="117">
        <f t="shared" si="24"/>
        <v>0</v>
      </c>
    </row>
    <row r="473" spans="1:10" x14ac:dyDescent="0.3">
      <c r="A473" s="115" t="s">
        <v>188</v>
      </c>
      <c r="B473" s="117" t="s">
        <v>242</v>
      </c>
      <c r="C473" s="115" t="s">
        <v>143</v>
      </c>
      <c r="D473" s="117">
        <v>0.98194078731628098</v>
      </c>
      <c r="E473" s="117">
        <v>0.23863445370356401</v>
      </c>
      <c r="F473" s="117">
        <v>0.74790500962165896</v>
      </c>
      <c r="G473" s="117">
        <v>1.34605366747772E-2</v>
      </c>
      <c r="H473" s="117">
        <f t="shared" si="22"/>
        <v>0.23432490335046824</v>
      </c>
      <c r="I473" s="117">
        <f t="shared" si="23"/>
        <v>0.7343984339856825</v>
      </c>
      <c r="J473" s="117">
        <f t="shared" si="24"/>
        <v>1.3217449980130398E-2</v>
      </c>
    </row>
    <row r="474" spans="1:10" x14ac:dyDescent="0.3">
      <c r="A474" s="115" t="s">
        <v>141</v>
      </c>
      <c r="B474" s="117" t="s">
        <v>242</v>
      </c>
      <c r="C474" s="115" t="s">
        <v>143</v>
      </c>
      <c r="D474" s="117">
        <v>0.96914171889158496</v>
      </c>
      <c r="E474" s="117" t="s">
        <v>314</v>
      </c>
      <c r="F474" s="117" t="s">
        <v>314</v>
      </c>
      <c r="G474" s="117" t="s">
        <v>314</v>
      </c>
      <c r="H474" s="117">
        <f t="shared" si="22"/>
        <v>0.96914171889158496</v>
      </c>
      <c r="I474" s="117">
        <f t="shared" si="23"/>
        <v>0</v>
      </c>
      <c r="J474" s="117">
        <f t="shared" si="24"/>
        <v>0</v>
      </c>
    </row>
    <row r="475" spans="1:10" x14ac:dyDescent="0.3">
      <c r="A475" s="115" t="s">
        <v>209</v>
      </c>
      <c r="B475" s="117" t="s">
        <v>242</v>
      </c>
      <c r="C475" s="115" t="s">
        <v>143</v>
      </c>
      <c r="D475" s="117">
        <v>0.25578119025597801</v>
      </c>
      <c r="E475" s="117" t="s">
        <v>314</v>
      </c>
      <c r="F475" s="117" t="s">
        <v>314</v>
      </c>
      <c r="G475" s="117" t="s">
        <v>314</v>
      </c>
      <c r="H475" s="117">
        <f t="shared" si="22"/>
        <v>0.25578119025597801</v>
      </c>
      <c r="I475" s="117">
        <f t="shared" si="23"/>
        <v>0</v>
      </c>
      <c r="J475" s="117">
        <f t="shared" si="24"/>
        <v>0</v>
      </c>
    </row>
    <row r="476" spans="1:10" x14ac:dyDescent="0.3">
      <c r="A476" s="115" t="s">
        <v>199</v>
      </c>
      <c r="B476" s="117" t="s">
        <v>242</v>
      </c>
      <c r="C476" s="115" t="s">
        <v>143</v>
      </c>
      <c r="D476" s="117">
        <v>1</v>
      </c>
      <c r="E476" s="117" t="s">
        <v>314</v>
      </c>
      <c r="F476" s="117" t="s">
        <v>314</v>
      </c>
      <c r="G476" s="117" t="s">
        <v>314</v>
      </c>
      <c r="H476" s="117">
        <f t="shared" si="22"/>
        <v>1</v>
      </c>
      <c r="I476" s="117">
        <f t="shared" si="23"/>
        <v>0</v>
      </c>
      <c r="J476" s="117">
        <f t="shared" si="24"/>
        <v>0</v>
      </c>
    </row>
    <row r="477" spans="1:10" x14ac:dyDescent="0.3">
      <c r="A477" s="115" t="s">
        <v>191</v>
      </c>
      <c r="B477" s="117" t="s">
        <v>242</v>
      </c>
      <c r="C477" s="115" t="s">
        <v>143</v>
      </c>
      <c r="D477" s="117">
        <v>0</v>
      </c>
      <c r="E477" s="117" t="s">
        <v>314</v>
      </c>
      <c r="F477" s="117" t="s">
        <v>314</v>
      </c>
      <c r="G477" s="117" t="s">
        <v>314</v>
      </c>
      <c r="H477" s="117">
        <f t="shared" si="22"/>
        <v>0</v>
      </c>
      <c r="I477" s="117">
        <f t="shared" si="23"/>
        <v>0</v>
      </c>
      <c r="J477" s="117">
        <f t="shared" si="24"/>
        <v>0</v>
      </c>
    </row>
    <row r="478" spans="1:10" x14ac:dyDescent="0.3">
      <c r="A478" s="115" t="s">
        <v>204</v>
      </c>
      <c r="B478" s="117" t="s">
        <v>242</v>
      </c>
      <c r="C478" s="115" t="s">
        <v>143</v>
      </c>
      <c r="D478" s="117">
        <v>0.95923744928155097</v>
      </c>
      <c r="E478" s="117" t="s">
        <v>314</v>
      </c>
      <c r="F478" s="117" t="s">
        <v>314</v>
      </c>
      <c r="G478" s="117" t="s">
        <v>314</v>
      </c>
      <c r="H478" s="117">
        <f t="shared" si="22"/>
        <v>0.95923744928155097</v>
      </c>
      <c r="I478" s="117">
        <f t="shared" si="23"/>
        <v>0</v>
      </c>
      <c r="J478" s="117">
        <f t="shared" si="24"/>
        <v>0</v>
      </c>
    </row>
    <row r="479" spans="1:10" x14ac:dyDescent="0.3">
      <c r="A479" s="115" t="s">
        <v>206</v>
      </c>
      <c r="B479" s="117" t="s">
        <v>242</v>
      </c>
      <c r="C479" s="115" t="s">
        <v>143</v>
      </c>
      <c r="D479" s="117">
        <v>0.99660399977596703</v>
      </c>
      <c r="E479" s="117" t="s">
        <v>314</v>
      </c>
      <c r="F479" s="117" t="s">
        <v>314</v>
      </c>
      <c r="G479" s="117" t="s">
        <v>314</v>
      </c>
      <c r="H479" s="117">
        <f t="shared" si="22"/>
        <v>0.99660399977596703</v>
      </c>
      <c r="I479" s="117">
        <f t="shared" si="23"/>
        <v>0</v>
      </c>
      <c r="J479" s="117">
        <f t="shared" si="24"/>
        <v>0</v>
      </c>
    </row>
    <row r="480" spans="1:10" x14ac:dyDescent="0.3">
      <c r="A480" s="115" t="s">
        <v>190</v>
      </c>
      <c r="B480" s="117" t="s">
        <v>242</v>
      </c>
      <c r="C480" s="115" t="s">
        <v>143</v>
      </c>
      <c r="D480" s="117">
        <v>0.99296706199766005</v>
      </c>
      <c r="E480" s="117" t="s">
        <v>314</v>
      </c>
      <c r="F480" s="117" t="s">
        <v>314</v>
      </c>
      <c r="G480" s="117" t="s">
        <v>314</v>
      </c>
      <c r="H480" s="117">
        <f t="shared" si="22"/>
        <v>0.99296706199766005</v>
      </c>
      <c r="I480" s="117">
        <f t="shared" si="23"/>
        <v>0</v>
      </c>
      <c r="J480" s="117">
        <f t="shared" si="24"/>
        <v>0</v>
      </c>
    </row>
    <row r="481" spans="1:10" x14ac:dyDescent="0.3">
      <c r="A481" s="115" t="s">
        <v>195</v>
      </c>
      <c r="B481" s="117" t="s">
        <v>242</v>
      </c>
      <c r="C481" s="115" t="s">
        <v>143</v>
      </c>
      <c r="D481" s="117">
        <v>0.99955585631164101</v>
      </c>
      <c r="E481" s="117">
        <v>9.5189307223463998E-2</v>
      </c>
      <c r="F481" s="117">
        <v>0.88676228344381203</v>
      </c>
      <c r="G481" s="117">
        <v>1.80484093327236E-2</v>
      </c>
      <c r="H481" s="117">
        <f t="shared" si="22"/>
        <v>9.5147029493461432E-2</v>
      </c>
      <c r="I481" s="117">
        <f t="shared" si="23"/>
        <v>0.88636843357254569</v>
      </c>
      <c r="J481" s="117">
        <f t="shared" si="24"/>
        <v>1.804039324563355E-2</v>
      </c>
    </row>
    <row r="482" spans="1:10" x14ac:dyDescent="0.3">
      <c r="A482" s="115" t="s">
        <v>210</v>
      </c>
      <c r="B482" s="117" t="s">
        <v>242</v>
      </c>
      <c r="C482" s="115" t="s">
        <v>139</v>
      </c>
      <c r="D482" s="117">
        <v>8.4297694737096196E-2</v>
      </c>
      <c r="E482" s="117" t="s">
        <v>314</v>
      </c>
      <c r="F482" s="117" t="s">
        <v>314</v>
      </c>
      <c r="G482" s="117" t="s">
        <v>314</v>
      </c>
      <c r="H482" s="117">
        <f t="shared" si="22"/>
        <v>8.4297694737096196E-2</v>
      </c>
      <c r="I482" s="117">
        <f t="shared" si="23"/>
        <v>0</v>
      </c>
      <c r="J482" s="117">
        <f t="shared" si="24"/>
        <v>0</v>
      </c>
    </row>
    <row r="483" spans="1:10" x14ac:dyDescent="0.3">
      <c r="A483" s="115" t="s">
        <v>193</v>
      </c>
      <c r="B483" s="117" t="s">
        <v>242</v>
      </c>
      <c r="C483" s="115" t="s">
        <v>139</v>
      </c>
      <c r="D483" s="117">
        <v>9.1586178185406406E-3</v>
      </c>
      <c r="E483" s="117">
        <v>0.275606199037778</v>
      </c>
      <c r="F483" s="117">
        <v>0.71217569921233104</v>
      </c>
      <c r="G483" s="117">
        <v>1.2218101749890299E-2</v>
      </c>
      <c r="H483" s="117">
        <f t="shared" si="22"/>
        <v>2.5241718454076518E-3</v>
      </c>
      <c r="I483" s="117">
        <f t="shared" si="23"/>
        <v>6.5225450487376947E-3</v>
      </c>
      <c r="J483" s="117">
        <f t="shared" si="24"/>
        <v>1.1190092439528788E-4</v>
      </c>
    </row>
    <row r="484" spans="1:10" x14ac:dyDescent="0.3">
      <c r="A484" s="115" t="s">
        <v>200</v>
      </c>
      <c r="B484" s="117" t="s">
        <v>242</v>
      </c>
      <c r="C484" s="115" t="s">
        <v>139</v>
      </c>
      <c r="D484" s="117">
        <v>0.99555335520107202</v>
      </c>
      <c r="E484" s="117">
        <v>0.98526874834260003</v>
      </c>
      <c r="F484" s="117">
        <v>1.4731251657400499E-2</v>
      </c>
      <c r="G484" s="117">
        <v>0</v>
      </c>
      <c r="H484" s="117">
        <f t="shared" si="22"/>
        <v>0.98088760818723608</v>
      </c>
      <c r="I484" s="117">
        <f t="shared" si="23"/>
        <v>1.466574701383642E-2</v>
      </c>
      <c r="J484" s="117">
        <f t="shared" si="24"/>
        <v>0</v>
      </c>
    </row>
    <row r="485" spans="1:10" x14ac:dyDescent="0.3">
      <c r="A485" s="115" t="s">
        <v>189</v>
      </c>
      <c r="B485" s="117" t="s">
        <v>242</v>
      </c>
      <c r="C485" s="115" t="s">
        <v>139</v>
      </c>
      <c r="D485" s="117">
        <v>0.99358412965406495</v>
      </c>
      <c r="E485" s="117">
        <v>1</v>
      </c>
      <c r="F485" s="117">
        <v>0</v>
      </c>
      <c r="G485" s="117">
        <v>0</v>
      </c>
      <c r="H485" s="117">
        <f t="shared" si="22"/>
        <v>0.99358412965406495</v>
      </c>
      <c r="I485" s="117">
        <f t="shared" si="23"/>
        <v>0</v>
      </c>
      <c r="J485" s="117">
        <f t="shared" si="24"/>
        <v>0</v>
      </c>
    </row>
    <row r="486" spans="1:10" x14ac:dyDescent="0.3">
      <c r="A486" s="115" t="s">
        <v>198</v>
      </c>
      <c r="B486" s="117" t="s">
        <v>242</v>
      </c>
      <c r="C486" s="115" t="s">
        <v>139</v>
      </c>
      <c r="D486" s="117">
        <v>0.99555335520107202</v>
      </c>
      <c r="E486" s="117" t="s">
        <v>314</v>
      </c>
      <c r="F486" s="117" t="s">
        <v>314</v>
      </c>
      <c r="G486" s="117" t="s">
        <v>314</v>
      </c>
      <c r="H486" s="117">
        <f t="shared" si="22"/>
        <v>0.99555335520107202</v>
      </c>
      <c r="I486" s="117">
        <f t="shared" si="23"/>
        <v>0</v>
      </c>
      <c r="J486" s="117">
        <f t="shared" si="24"/>
        <v>0</v>
      </c>
    </row>
    <row r="487" spans="1:10" x14ac:dyDescent="0.3">
      <c r="A487" s="115" t="s">
        <v>202</v>
      </c>
      <c r="B487" s="117" t="s">
        <v>242</v>
      </c>
      <c r="C487" s="115" t="s">
        <v>139</v>
      </c>
      <c r="D487" s="117">
        <v>0.67640441614106495</v>
      </c>
      <c r="E487" s="117" t="s">
        <v>314</v>
      </c>
      <c r="F487" s="117" t="s">
        <v>314</v>
      </c>
      <c r="G487" s="117" t="s">
        <v>314</v>
      </c>
      <c r="H487" s="117">
        <f t="shared" si="22"/>
        <v>0.67640441614106495</v>
      </c>
      <c r="I487" s="117">
        <f t="shared" si="23"/>
        <v>0</v>
      </c>
      <c r="J487" s="117">
        <f t="shared" si="24"/>
        <v>0</v>
      </c>
    </row>
    <row r="488" spans="1:10" x14ac:dyDescent="0.3">
      <c r="A488" s="115" t="s">
        <v>192</v>
      </c>
      <c r="B488" s="117" t="s">
        <v>242</v>
      </c>
      <c r="C488" s="115" t="s">
        <v>139</v>
      </c>
      <c r="D488" s="117">
        <v>0</v>
      </c>
      <c r="E488" s="117" t="s">
        <v>314</v>
      </c>
      <c r="F488" s="117" t="s">
        <v>314</v>
      </c>
      <c r="G488" s="117" t="s">
        <v>314</v>
      </c>
      <c r="H488" s="117">
        <f t="shared" si="22"/>
        <v>0</v>
      </c>
      <c r="I488" s="117">
        <f t="shared" si="23"/>
        <v>0</v>
      </c>
      <c r="J488" s="117">
        <f t="shared" si="24"/>
        <v>0</v>
      </c>
    </row>
    <row r="489" spans="1:10" x14ac:dyDescent="0.3">
      <c r="A489" s="115" t="s">
        <v>188</v>
      </c>
      <c r="B489" s="117" t="s">
        <v>242</v>
      </c>
      <c r="C489" s="115" t="s">
        <v>139</v>
      </c>
      <c r="D489" s="117">
        <v>0.99618380269597295</v>
      </c>
      <c r="E489" s="117">
        <v>0.54624267851279995</v>
      </c>
      <c r="F489" s="117">
        <v>0.45347208330174898</v>
      </c>
      <c r="G489" s="117">
        <v>2.8523818545130302E-4</v>
      </c>
      <c r="H489" s="117">
        <f t="shared" si="22"/>
        <v>0.5441581086757149</v>
      </c>
      <c r="I489" s="117">
        <f t="shared" si="23"/>
        <v>0.4517415443600013</v>
      </c>
      <c r="J489" s="117">
        <f t="shared" si="24"/>
        <v>2.8414966025697819E-4</v>
      </c>
    </row>
    <row r="490" spans="1:10" x14ac:dyDescent="0.3">
      <c r="A490" s="115" t="s">
        <v>141</v>
      </c>
      <c r="B490" s="117" t="s">
        <v>242</v>
      </c>
      <c r="C490" s="115" t="s">
        <v>139</v>
      </c>
      <c r="D490" s="117">
        <v>0.99110671040214404</v>
      </c>
      <c r="E490" s="117" t="s">
        <v>314</v>
      </c>
      <c r="F490" s="117" t="s">
        <v>314</v>
      </c>
      <c r="G490" s="117" t="s">
        <v>314</v>
      </c>
      <c r="H490" s="117">
        <f t="shared" si="22"/>
        <v>0.99110671040214404</v>
      </c>
      <c r="I490" s="117">
        <f t="shared" si="23"/>
        <v>0</v>
      </c>
      <c r="J490" s="117">
        <f t="shared" si="24"/>
        <v>0</v>
      </c>
    </row>
    <row r="491" spans="1:10" x14ac:dyDescent="0.3">
      <c r="A491" s="115" t="s">
        <v>209</v>
      </c>
      <c r="B491" s="117" t="s">
        <v>242</v>
      </c>
      <c r="C491" s="115" t="s">
        <v>139</v>
      </c>
      <c r="D491" s="117">
        <v>0.54605780519709002</v>
      </c>
      <c r="E491" s="117" t="s">
        <v>314</v>
      </c>
      <c r="F491" s="117" t="s">
        <v>314</v>
      </c>
      <c r="G491" s="117" t="s">
        <v>314</v>
      </c>
      <c r="H491" s="117">
        <f t="shared" si="22"/>
        <v>0.54605780519709002</v>
      </c>
      <c r="I491" s="117">
        <f t="shared" si="23"/>
        <v>0</v>
      </c>
      <c r="J491" s="117">
        <f t="shared" si="24"/>
        <v>0</v>
      </c>
    </row>
    <row r="492" spans="1:10" x14ac:dyDescent="0.3">
      <c r="A492" s="115" t="s">
        <v>199</v>
      </c>
      <c r="B492" s="117" t="s">
        <v>242</v>
      </c>
      <c r="C492" s="115" t="s">
        <v>139</v>
      </c>
      <c r="D492" s="117">
        <v>1</v>
      </c>
      <c r="E492" s="117" t="s">
        <v>314</v>
      </c>
      <c r="F492" s="117" t="s">
        <v>314</v>
      </c>
      <c r="G492" s="117" t="s">
        <v>314</v>
      </c>
      <c r="H492" s="117">
        <f t="shared" si="22"/>
        <v>1</v>
      </c>
      <c r="I492" s="117">
        <f t="shared" si="23"/>
        <v>0</v>
      </c>
      <c r="J492" s="117">
        <f t="shared" si="24"/>
        <v>0</v>
      </c>
    </row>
    <row r="493" spans="1:10" x14ac:dyDescent="0.3">
      <c r="A493" s="115" t="s">
        <v>191</v>
      </c>
      <c r="B493" s="117" t="s">
        <v>242</v>
      </c>
      <c r="C493" s="115" t="s">
        <v>139</v>
      </c>
      <c r="D493" s="117">
        <v>0</v>
      </c>
      <c r="E493" s="117" t="s">
        <v>314</v>
      </c>
      <c r="F493" s="117" t="s">
        <v>314</v>
      </c>
      <c r="G493" s="117" t="s">
        <v>314</v>
      </c>
      <c r="H493" s="117">
        <f t="shared" si="22"/>
        <v>0</v>
      </c>
      <c r="I493" s="117">
        <f t="shared" si="23"/>
        <v>0</v>
      </c>
      <c r="J493" s="117">
        <f t="shared" si="24"/>
        <v>0</v>
      </c>
    </row>
    <row r="494" spans="1:10" x14ac:dyDescent="0.3">
      <c r="A494" s="115" t="s">
        <v>204</v>
      </c>
      <c r="B494" s="117" t="s">
        <v>242</v>
      </c>
      <c r="C494" s="115" t="s">
        <v>139</v>
      </c>
      <c r="D494" s="117">
        <v>0.99110671040214404</v>
      </c>
      <c r="E494" s="117" t="s">
        <v>314</v>
      </c>
      <c r="F494" s="117" t="s">
        <v>314</v>
      </c>
      <c r="G494" s="117" t="s">
        <v>314</v>
      </c>
      <c r="H494" s="117">
        <f t="shared" si="22"/>
        <v>0.99110671040214404</v>
      </c>
      <c r="I494" s="117">
        <f t="shared" si="23"/>
        <v>0</v>
      </c>
      <c r="J494" s="117">
        <f t="shared" si="24"/>
        <v>0</v>
      </c>
    </row>
    <row r="495" spans="1:10" x14ac:dyDescent="0.3">
      <c r="A495" s="115" t="s">
        <v>206</v>
      </c>
      <c r="B495" s="117" t="s">
        <v>242</v>
      </c>
      <c r="C495" s="115" t="s">
        <v>139</v>
      </c>
      <c r="D495" s="117">
        <v>0.99555335520107202</v>
      </c>
      <c r="E495" s="117" t="s">
        <v>314</v>
      </c>
      <c r="F495" s="117" t="s">
        <v>314</v>
      </c>
      <c r="G495" s="117" t="s">
        <v>314</v>
      </c>
      <c r="H495" s="117">
        <f t="shared" si="22"/>
        <v>0.99555335520107202</v>
      </c>
      <c r="I495" s="117">
        <f t="shared" si="23"/>
        <v>0</v>
      </c>
      <c r="J495" s="117">
        <f t="shared" si="24"/>
        <v>0</v>
      </c>
    </row>
    <row r="496" spans="1:10" x14ac:dyDescent="0.3">
      <c r="A496" s="115" t="s">
        <v>190</v>
      </c>
      <c r="B496" s="117" t="s">
        <v>242</v>
      </c>
      <c r="C496" s="115" t="s">
        <v>139</v>
      </c>
      <c r="D496" s="117">
        <v>0.99709757097693397</v>
      </c>
      <c r="E496" s="117" t="s">
        <v>314</v>
      </c>
      <c r="F496" s="117" t="s">
        <v>314</v>
      </c>
      <c r="G496" s="117" t="s">
        <v>314</v>
      </c>
      <c r="H496" s="117">
        <f t="shared" si="22"/>
        <v>0.99709757097693397</v>
      </c>
      <c r="I496" s="117">
        <f t="shared" si="23"/>
        <v>0</v>
      </c>
      <c r="J496" s="117">
        <f t="shared" si="24"/>
        <v>0</v>
      </c>
    </row>
    <row r="497" spans="1:10" x14ac:dyDescent="0.3">
      <c r="A497" s="115" t="s">
        <v>195</v>
      </c>
      <c r="B497" s="117" t="s">
        <v>242</v>
      </c>
      <c r="C497" s="115" t="s">
        <v>139</v>
      </c>
      <c r="D497" s="117">
        <v>1</v>
      </c>
      <c r="E497" s="117">
        <v>2.0340933322753899E-2</v>
      </c>
      <c r="F497" s="117">
        <v>0.97572842303336405</v>
      </c>
      <c r="G497" s="117">
        <v>3.9306436438821301E-3</v>
      </c>
      <c r="H497" s="117">
        <f t="shared" si="22"/>
        <v>2.0340933322753899E-2</v>
      </c>
      <c r="I497" s="117">
        <f t="shared" si="23"/>
        <v>0.97572842303336405</v>
      </c>
      <c r="J497" s="117">
        <f t="shared" si="24"/>
        <v>3.9306436438821301E-3</v>
      </c>
    </row>
    <row r="498" spans="1:10" x14ac:dyDescent="0.3">
      <c r="A498" s="115" t="s">
        <v>210</v>
      </c>
      <c r="B498" s="117" t="s">
        <v>242</v>
      </c>
      <c r="C498" s="115" t="s">
        <v>141</v>
      </c>
      <c r="D498" s="117">
        <v>0.49423885015782199</v>
      </c>
      <c r="E498" s="117" t="s">
        <v>314</v>
      </c>
      <c r="F498" s="117" t="s">
        <v>314</v>
      </c>
      <c r="G498" s="117" t="s">
        <v>314</v>
      </c>
      <c r="H498" s="117">
        <f t="shared" si="22"/>
        <v>0.49423885015782199</v>
      </c>
      <c r="I498" s="117">
        <f t="shared" si="23"/>
        <v>0</v>
      </c>
      <c r="J498" s="117">
        <f t="shared" si="24"/>
        <v>0</v>
      </c>
    </row>
    <row r="499" spans="1:10" x14ac:dyDescent="0.3">
      <c r="A499" s="115" t="s">
        <v>193</v>
      </c>
      <c r="B499" s="117" t="s">
        <v>242</v>
      </c>
      <c r="C499" s="115" t="s">
        <v>141</v>
      </c>
      <c r="D499" s="117">
        <v>1.0022600065628801E-2</v>
      </c>
      <c r="E499" s="117">
        <v>0.26484893610697602</v>
      </c>
      <c r="F499" s="117">
        <v>0.67625655812533902</v>
      </c>
      <c r="G499" s="117">
        <v>5.88945057676852E-2</v>
      </c>
      <c r="H499" s="117">
        <f t="shared" si="22"/>
        <v>2.6544749644074957E-3</v>
      </c>
      <c r="I499" s="117">
        <f t="shared" si="23"/>
        <v>6.7778490238489296E-3</v>
      </c>
      <c r="J499" s="117">
        <f t="shared" si="24"/>
        <v>5.9027607737237742E-4</v>
      </c>
    </row>
    <row r="500" spans="1:10" x14ac:dyDescent="0.3">
      <c r="A500" s="115" t="s">
        <v>200</v>
      </c>
      <c r="B500" s="117" t="s">
        <v>242</v>
      </c>
      <c r="C500" s="115" t="s">
        <v>141</v>
      </c>
      <c r="D500" s="117">
        <v>0.92764852398220699</v>
      </c>
      <c r="E500" s="117">
        <v>0.98567842886064605</v>
      </c>
      <c r="F500" s="117">
        <v>1.43215711393544E-2</v>
      </c>
      <c r="G500" s="117">
        <v>0</v>
      </c>
      <c r="H500" s="117">
        <f t="shared" si="22"/>
        <v>0.9143631396536791</v>
      </c>
      <c r="I500" s="117">
        <f t="shared" si="23"/>
        <v>1.3285384328528283E-2</v>
      </c>
      <c r="J500" s="117">
        <f t="shared" si="24"/>
        <v>0</v>
      </c>
    </row>
    <row r="501" spans="1:10" x14ac:dyDescent="0.3">
      <c r="A501" s="115" t="s">
        <v>189</v>
      </c>
      <c r="B501" s="117" t="s">
        <v>242</v>
      </c>
      <c r="C501" s="115" t="s">
        <v>141</v>
      </c>
      <c r="D501" s="117">
        <v>0.66499528781096695</v>
      </c>
      <c r="E501" s="117">
        <v>1</v>
      </c>
      <c r="F501" s="117">
        <v>0</v>
      </c>
      <c r="G501" s="117">
        <v>0</v>
      </c>
      <c r="H501" s="117">
        <f t="shared" si="22"/>
        <v>0.66499528781096695</v>
      </c>
      <c r="I501" s="117">
        <f t="shared" si="23"/>
        <v>0</v>
      </c>
      <c r="J501" s="117">
        <f t="shared" si="24"/>
        <v>0</v>
      </c>
    </row>
    <row r="502" spans="1:10" x14ac:dyDescent="0.3">
      <c r="A502" s="115" t="s">
        <v>198</v>
      </c>
      <c r="B502" s="117" t="s">
        <v>242</v>
      </c>
      <c r="C502" s="115" t="s">
        <v>141</v>
      </c>
      <c r="D502" s="117">
        <v>0.81804337145964801</v>
      </c>
      <c r="E502" s="117" t="s">
        <v>314</v>
      </c>
      <c r="F502" s="117" t="s">
        <v>314</v>
      </c>
      <c r="G502" s="117" t="s">
        <v>314</v>
      </c>
      <c r="H502" s="117">
        <f t="shared" si="22"/>
        <v>0.81804337145964801</v>
      </c>
      <c r="I502" s="117">
        <f t="shared" si="23"/>
        <v>0</v>
      </c>
      <c r="J502" s="117">
        <f t="shared" si="24"/>
        <v>0</v>
      </c>
    </row>
    <row r="503" spans="1:10" x14ac:dyDescent="0.3">
      <c r="A503" s="115" t="s">
        <v>202</v>
      </c>
      <c r="B503" s="117" t="s">
        <v>242</v>
      </c>
      <c r="C503" s="115" t="s">
        <v>141</v>
      </c>
      <c r="D503" s="117">
        <v>0.115261682480954</v>
      </c>
      <c r="E503" s="117" t="s">
        <v>314</v>
      </c>
      <c r="F503" s="117" t="s">
        <v>314</v>
      </c>
      <c r="G503" s="117" t="s">
        <v>314</v>
      </c>
      <c r="H503" s="117">
        <f t="shared" si="22"/>
        <v>0.115261682480954</v>
      </c>
      <c r="I503" s="117">
        <f t="shared" si="23"/>
        <v>0</v>
      </c>
      <c r="J503" s="117">
        <f t="shared" si="24"/>
        <v>0</v>
      </c>
    </row>
    <row r="504" spans="1:10" x14ac:dyDescent="0.3">
      <c r="A504" s="115" t="s">
        <v>192</v>
      </c>
      <c r="B504" s="117" t="s">
        <v>242</v>
      </c>
      <c r="C504" s="115" t="s">
        <v>141</v>
      </c>
      <c r="D504" s="117">
        <v>3.6577973429173597E-5</v>
      </c>
      <c r="E504" s="117" t="s">
        <v>314</v>
      </c>
      <c r="F504" s="117" t="s">
        <v>314</v>
      </c>
      <c r="G504" s="117" t="s">
        <v>314</v>
      </c>
      <c r="H504" s="117">
        <f t="shared" si="22"/>
        <v>3.6577973429173597E-5</v>
      </c>
      <c r="I504" s="117">
        <f t="shared" si="23"/>
        <v>0</v>
      </c>
      <c r="J504" s="117">
        <f t="shared" si="24"/>
        <v>0</v>
      </c>
    </row>
    <row r="505" spans="1:10" x14ac:dyDescent="0.3">
      <c r="A505" s="115" t="s">
        <v>188</v>
      </c>
      <c r="B505" s="117" t="s">
        <v>242</v>
      </c>
      <c r="C505" s="115" t="s">
        <v>141</v>
      </c>
      <c r="D505" s="117">
        <v>0.65625914965242704</v>
      </c>
      <c r="E505" s="117">
        <v>0.406644725654703</v>
      </c>
      <c r="F505" s="117">
        <v>0.57953830662763695</v>
      </c>
      <c r="G505" s="117">
        <v>1.3816967717659801E-2</v>
      </c>
      <c r="H505" s="117">
        <f t="shared" si="22"/>
        <v>0.26686432186879988</v>
      </c>
      <c r="I505" s="117">
        <f t="shared" si="23"/>
        <v>0.38032731629846056</v>
      </c>
      <c r="J505" s="117">
        <f t="shared" si="24"/>
        <v>9.0675114851664559E-3</v>
      </c>
    </row>
    <row r="506" spans="1:10" x14ac:dyDescent="0.3">
      <c r="A506" s="115" t="s">
        <v>141</v>
      </c>
      <c r="B506" s="117" t="s">
        <v>242</v>
      </c>
      <c r="C506" s="115" t="s">
        <v>141</v>
      </c>
      <c r="D506" s="117">
        <v>0.98034163095356297</v>
      </c>
      <c r="E506" s="117" t="s">
        <v>314</v>
      </c>
      <c r="F506" s="117" t="s">
        <v>314</v>
      </c>
      <c r="G506" s="117" t="s">
        <v>314</v>
      </c>
      <c r="H506" s="117">
        <f t="shared" si="22"/>
        <v>0.98034163095356297</v>
      </c>
      <c r="I506" s="117">
        <f t="shared" si="23"/>
        <v>0</v>
      </c>
      <c r="J506" s="117">
        <f t="shared" si="24"/>
        <v>0</v>
      </c>
    </row>
    <row r="507" spans="1:10" x14ac:dyDescent="0.3">
      <c r="A507" s="115" t="s">
        <v>209</v>
      </c>
      <c r="B507" s="117" t="s">
        <v>242</v>
      </c>
      <c r="C507" s="115" t="s">
        <v>141</v>
      </c>
      <c r="D507" s="117">
        <v>0.37920871749818202</v>
      </c>
      <c r="E507" s="117" t="s">
        <v>314</v>
      </c>
      <c r="F507" s="117" t="s">
        <v>314</v>
      </c>
      <c r="G507" s="117" t="s">
        <v>314</v>
      </c>
      <c r="H507" s="117">
        <f t="shared" si="22"/>
        <v>0.37920871749818202</v>
      </c>
      <c r="I507" s="117">
        <f t="shared" si="23"/>
        <v>0</v>
      </c>
      <c r="J507" s="117">
        <f t="shared" si="24"/>
        <v>0</v>
      </c>
    </row>
    <row r="508" spans="1:10" x14ac:dyDescent="0.3">
      <c r="A508" s="115" t="s">
        <v>199</v>
      </c>
      <c r="B508" s="117" t="s">
        <v>242</v>
      </c>
      <c r="C508" s="115" t="s">
        <v>141</v>
      </c>
      <c r="D508" s="117">
        <v>0.98340139248756298</v>
      </c>
      <c r="E508" s="117" t="s">
        <v>314</v>
      </c>
      <c r="F508" s="117" t="s">
        <v>314</v>
      </c>
      <c r="G508" s="117" t="s">
        <v>314</v>
      </c>
      <c r="H508" s="117">
        <f t="shared" si="22"/>
        <v>0.98340139248756298</v>
      </c>
      <c r="I508" s="117">
        <f t="shared" si="23"/>
        <v>0</v>
      </c>
      <c r="J508" s="117">
        <f t="shared" si="24"/>
        <v>0</v>
      </c>
    </row>
    <row r="509" spans="1:10" x14ac:dyDescent="0.3">
      <c r="A509" s="115" t="s">
        <v>191</v>
      </c>
      <c r="B509" s="117" t="s">
        <v>242</v>
      </c>
      <c r="C509" s="115" t="s">
        <v>141</v>
      </c>
      <c r="D509" s="117">
        <v>3.6577973429173597E-5</v>
      </c>
      <c r="E509" s="117" t="s">
        <v>314</v>
      </c>
      <c r="F509" s="117" t="s">
        <v>314</v>
      </c>
      <c r="G509" s="117" t="s">
        <v>314</v>
      </c>
      <c r="H509" s="117">
        <f t="shared" si="22"/>
        <v>3.6577973429173597E-5</v>
      </c>
      <c r="I509" s="117">
        <f t="shared" si="23"/>
        <v>0</v>
      </c>
      <c r="J509" s="117">
        <f t="shared" si="24"/>
        <v>0</v>
      </c>
    </row>
    <row r="510" spans="1:10" x14ac:dyDescent="0.3">
      <c r="A510" s="115" t="s">
        <v>204</v>
      </c>
      <c r="B510" s="117" t="s">
        <v>242</v>
      </c>
      <c r="C510" s="115" t="s">
        <v>141</v>
      </c>
      <c r="D510" s="117">
        <v>0.86764338120445506</v>
      </c>
      <c r="E510" s="117" t="s">
        <v>314</v>
      </c>
      <c r="F510" s="117" t="s">
        <v>314</v>
      </c>
      <c r="G510" s="117" t="s">
        <v>314</v>
      </c>
      <c r="H510" s="117">
        <f t="shared" si="22"/>
        <v>0.86764338120445506</v>
      </c>
      <c r="I510" s="117">
        <f t="shared" si="23"/>
        <v>0</v>
      </c>
      <c r="J510" s="117">
        <f t="shared" si="24"/>
        <v>0</v>
      </c>
    </row>
    <row r="511" spans="1:10" x14ac:dyDescent="0.3">
      <c r="A511" s="115" t="s">
        <v>206</v>
      </c>
      <c r="B511" s="117" t="s">
        <v>242</v>
      </c>
      <c r="C511" s="115" t="s">
        <v>141</v>
      </c>
      <c r="D511" s="117">
        <v>0.89649351756866602</v>
      </c>
      <c r="E511" s="117" t="s">
        <v>314</v>
      </c>
      <c r="F511" s="117" t="s">
        <v>314</v>
      </c>
      <c r="G511" s="117" t="s">
        <v>314</v>
      </c>
      <c r="H511" s="117">
        <f t="shared" si="22"/>
        <v>0.89649351756866602</v>
      </c>
      <c r="I511" s="117">
        <f t="shared" si="23"/>
        <v>0</v>
      </c>
      <c r="J511" s="117">
        <f t="shared" si="24"/>
        <v>0</v>
      </c>
    </row>
    <row r="512" spans="1:10" x14ac:dyDescent="0.3">
      <c r="A512" s="115" t="s">
        <v>190</v>
      </c>
      <c r="B512" s="117" t="s">
        <v>242</v>
      </c>
      <c r="C512" s="115" t="s">
        <v>141</v>
      </c>
      <c r="D512" s="117">
        <v>0.68348872462958599</v>
      </c>
      <c r="E512" s="117" t="s">
        <v>314</v>
      </c>
      <c r="F512" s="117" t="s">
        <v>314</v>
      </c>
      <c r="G512" s="117" t="s">
        <v>314</v>
      </c>
      <c r="H512" s="117">
        <f t="shared" si="22"/>
        <v>0.68348872462958599</v>
      </c>
      <c r="I512" s="117">
        <f t="shared" si="23"/>
        <v>0</v>
      </c>
      <c r="J512" s="117">
        <f t="shared" si="24"/>
        <v>0</v>
      </c>
    </row>
    <row r="513" spans="1:10" x14ac:dyDescent="0.3">
      <c r="A513" s="115" t="s">
        <v>195</v>
      </c>
      <c r="B513" s="117" t="s">
        <v>242</v>
      </c>
      <c r="C513" s="115" t="s">
        <v>141</v>
      </c>
      <c r="D513" s="117">
        <v>0.91721056574116999</v>
      </c>
      <c r="E513" s="117">
        <v>0.36486704869130399</v>
      </c>
      <c r="F513" s="117">
        <v>0.62552429229634798</v>
      </c>
      <c r="G513" s="117">
        <v>9.6086590123480101E-3</v>
      </c>
      <c r="H513" s="117">
        <f t="shared" si="22"/>
        <v>0.33465991215046192</v>
      </c>
      <c r="I513" s="117">
        <f t="shared" si="23"/>
        <v>0.57373749002197827</v>
      </c>
      <c r="J513" s="117">
        <f t="shared" si="24"/>
        <v>8.8131635687297098E-3</v>
      </c>
    </row>
    <row r="514" spans="1:10" x14ac:dyDescent="0.3">
      <c r="A514" s="115" t="s">
        <v>210</v>
      </c>
      <c r="B514" s="117" t="s">
        <v>242</v>
      </c>
      <c r="C514" s="115" t="s">
        <v>146</v>
      </c>
      <c r="D514" s="117">
        <v>0.19279256362785499</v>
      </c>
      <c r="E514" s="117" t="s">
        <v>314</v>
      </c>
      <c r="F514" s="117" t="s">
        <v>314</v>
      </c>
      <c r="G514" s="117" t="s">
        <v>314</v>
      </c>
      <c r="H514" s="117">
        <f t="shared" si="22"/>
        <v>0.19279256362785499</v>
      </c>
      <c r="I514" s="117">
        <f t="shared" si="23"/>
        <v>0</v>
      </c>
      <c r="J514" s="117">
        <f t="shared" si="24"/>
        <v>0</v>
      </c>
    </row>
    <row r="515" spans="1:10" x14ac:dyDescent="0.3">
      <c r="A515" s="115" t="s">
        <v>193</v>
      </c>
      <c r="B515" s="117" t="s">
        <v>242</v>
      </c>
      <c r="C515" s="115" t="s">
        <v>146</v>
      </c>
      <c r="D515" s="117">
        <v>4.6235700232571701E-3</v>
      </c>
      <c r="E515" s="117">
        <v>0.202120393072722</v>
      </c>
      <c r="F515" s="117">
        <v>0.797879606927278</v>
      </c>
      <c r="G515" s="117">
        <v>0</v>
      </c>
      <c r="H515" s="117">
        <f t="shared" ref="H515:H578" si="25">IFERROR($D515*E515,$D515)</f>
        <v>9.3451779049999364E-4</v>
      </c>
      <c r="I515" s="117">
        <f t="shared" ref="I515:I578" si="26">IFERROR($D515*F515,0)</f>
        <v>3.6890522327571763E-3</v>
      </c>
      <c r="J515" s="117">
        <f t="shared" ref="J515:J578" si="27">IFERROR($D515*G515,0)</f>
        <v>0</v>
      </c>
    </row>
    <row r="516" spans="1:10" x14ac:dyDescent="0.3">
      <c r="A516" s="115" t="s">
        <v>200</v>
      </c>
      <c r="B516" s="117" t="s">
        <v>242</v>
      </c>
      <c r="C516" s="115" t="s">
        <v>146</v>
      </c>
      <c r="D516" s="117">
        <v>1</v>
      </c>
      <c r="E516" s="117">
        <v>0.99485883826894195</v>
      </c>
      <c r="F516" s="117">
        <v>5.1411617310584802E-3</v>
      </c>
      <c r="G516" s="117">
        <v>0</v>
      </c>
      <c r="H516" s="117">
        <f t="shared" si="25"/>
        <v>0.99485883826894195</v>
      </c>
      <c r="I516" s="117">
        <f t="shared" si="26"/>
        <v>5.1411617310584802E-3</v>
      </c>
      <c r="J516" s="117">
        <f t="shared" si="27"/>
        <v>0</v>
      </c>
    </row>
    <row r="517" spans="1:10" x14ac:dyDescent="0.3">
      <c r="A517" s="115" t="s">
        <v>189</v>
      </c>
      <c r="B517" s="117" t="s">
        <v>242</v>
      </c>
      <c r="C517" s="115" t="s">
        <v>146</v>
      </c>
      <c r="D517" s="117">
        <v>0.86611810900353203</v>
      </c>
      <c r="E517" s="117">
        <v>1</v>
      </c>
      <c r="F517" s="117">
        <v>0</v>
      </c>
      <c r="G517" s="117">
        <v>0</v>
      </c>
      <c r="H517" s="117">
        <f t="shared" si="25"/>
        <v>0.86611810900353203</v>
      </c>
      <c r="I517" s="117">
        <f t="shared" si="26"/>
        <v>0</v>
      </c>
      <c r="J517" s="117">
        <f t="shared" si="27"/>
        <v>0</v>
      </c>
    </row>
    <row r="518" spans="1:10" x14ac:dyDescent="0.3">
      <c r="A518" s="115" t="s">
        <v>198</v>
      </c>
      <c r="B518" s="117" t="s">
        <v>242</v>
      </c>
      <c r="C518" s="115" t="s">
        <v>146</v>
      </c>
      <c r="D518" s="117">
        <v>0.96709106390699195</v>
      </c>
      <c r="E518" s="117" t="s">
        <v>314</v>
      </c>
      <c r="F518" s="117" t="s">
        <v>314</v>
      </c>
      <c r="G518" s="117" t="s">
        <v>314</v>
      </c>
      <c r="H518" s="117">
        <f t="shared" si="25"/>
        <v>0.96709106390699195</v>
      </c>
      <c r="I518" s="117">
        <f t="shared" si="26"/>
        <v>0</v>
      </c>
      <c r="J518" s="117">
        <f t="shared" si="27"/>
        <v>0</v>
      </c>
    </row>
    <row r="519" spans="1:10" x14ac:dyDescent="0.3">
      <c r="A519" s="115" t="s">
        <v>202</v>
      </c>
      <c r="B519" s="117" t="s">
        <v>242</v>
      </c>
      <c r="C519" s="115" t="s">
        <v>146</v>
      </c>
      <c r="D519" s="117">
        <v>0.28855460275553102</v>
      </c>
      <c r="E519" s="117" t="s">
        <v>314</v>
      </c>
      <c r="F519" s="117" t="s">
        <v>314</v>
      </c>
      <c r="G519" s="117" t="s">
        <v>314</v>
      </c>
      <c r="H519" s="117">
        <f t="shared" si="25"/>
        <v>0.28855460275553102</v>
      </c>
      <c r="I519" s="117">
        <f t="shared" si="26"/>
        <v>0</v>
      </c>
      <c r="J519" s="117">
        <f t="shared" si="27"/>
        <v>0</v>
      </c>
    </row>
    <row r="520" spans="1:10" x14ac:dyDescent="0.3">
      <c r="A520" s="115" t="s">
        <v>192</v>
      </c>
      <c r="B520" s="117" t="s">
        <v>242</v>
      </c>
      <c r="C520" s="115" t="s">
        <v>146</v>
      </c>
      <c r="D520" s="117">
        <v>0</v>
      </c>
      <c r="E520" s="117" t="s">
        <v>314</v>
      </c>
      <c r="F520" s="117" t="s">
        <v>314</v>
      </c>
      <c r="G520" s="117" t="s">
        <v>314</v>
      </c>
      <c r="H520" s="117">
        <f t="shared" si="25"/>
        <v>0</v>
      </c>
      <c r="I520" s="117">
        <f t="shared" si="26"/>
        <v>0</v>
      </c>
      <c r="J520" s="117">
        <f t="shared" si="27"/>
        <v>0</v>
      </c>
    </row>
    <row r="521" spans="1:10" x14ac:dyDescent="0.3">
      <c r="A521" s="115" t="s">
        <v>188</v>
      </c>
      <c r="B521" s="117" t="s">
        <v>242</v>
      </c>
      <c r="C521" s="115" t="s">
        <v>146</v>
      </c>
      <c r="D521" s="117">
        <v>0.85334159547588595</v>
      </c>
      <c r="E521" s="117">
        <v>0.29058217317054802</v>
      </c>
      <c r="F521" s="117">
        <v>0.70486782924793501</v>
      </c>
      <c r="G521" s="117">
        <v>4.5499975815168504E-3</v>
      </c>
      <c r="H521" s="117">
        <f t="shared" si="25"/>
        <v>0.24796585527020562</v>
      </c>
      <c r="I521" s="117">
        <f t="shared" si="26"/>
        <v>0.60149303801005716</v>
      </c>
      <c r="J521" s="117">
        <f t="shared" si="27"/>
        <v>3.8827021956230117E-3</v>
      </c>
    </row>
    <row r="522" spans="1:10" x14ac:dyDescent="0.3">
      <c r="A522" s="115" t="s">
        <v>141</v>
      </c>
      <c r="B522" s="117" t="s">
        <v>242</v>
      </c>
      <c r="C522" s="115" t="s">
        <v>146</v>
      </c>
      <c r="D522" s="117">
        <v>0.997053642989709</v>
      </c>
      <c r="E522" s="117" t="s">
        <v>314</v>
      </c>
      <c r="F522" s="117" t="s">
        <v>314</v>
      </c>
      <c r="G522" s="117" t="s">
        <v>314</v>
      </c>
      <c r="H522" s="117">
        <f t="shared" si="25"/>
        <v>0.997053642989709</v>
      </c>
      <c r="I522" s="117">
        <f t="shared" si="26"/>
        <v>0</v>
      </c>
      <c r="J522" s="117">
        <f t="shared" si="27"/>
        <v>0</v>
      </c>
    </row>
    <row r="523" spans="1:10" x14ac:dyDescent="0.3">
      <c r="A523" s="115" t="s">
        <v>209</v>
      </c>
      <c r="B523" s="117" t="s">
        <v>242</v>
      </c>
      <c r="C523" s="115" t="s">
        <v>146</v>
      </c>
      <c r="D523" s="117">
        <v>0.72290689924309304</v>
      </c>
      <c r="E523" s="117" t="s">
        <v>314</v>
      </c>
      <c r="F523" s="117" t="s">
        <v>314</v>
      </c>
      <c r="G523" s="117" t="s">
        <v>314</v>
      </c>
      <c r="H523" s="117">
        <f t="shared" si="25"/>
        <v>0.72290689924309304</v>
      </c>
      <c r="I523" s="117">
        <f t="shared" si="26"/>
        <v>0</v>
      </c>
      <c r="J523" s="117">
        <f t="shared" si="27"/>
        <v>0</v>
      </c>
    </row>
    <row r="524" spans="1:10" x14ac:dyDescent="0.3">
      <c r="A524" s="115" t="s">
        <v>199</v>
      </c>
      <c r="B524" s="117" t="s">
        <v>242</v>
      </c>
      <c r="C524" s="115" t="s">
        <v>146</v>
      </c>
      <c r="D524" s="117">
        <v>1</v>
      </c>
      <c r="E524" s="117" t="s">
        <v>314</v>
      </c>
      <c r="F524" s="117" t="s">
        <v>314</v>
      </c>
      <c r="G524" s="117" t="s">
        <v>314</v>
      </c>
      <c r="H524" s="117">
        <f t="shared" si="25"/>
        <v>1</v>
      </c>
      <c r="I524" s="117">
        <f t="shared" si="26"/>
        <v>0</v>
      </c>
      <c r="J524" s="117">
        <f t="shared" si="27"/>
        <v>0</v>
      </c>
    </row>
    <row r="525" spans="1:10" x14ac:dyDescent="0.3">
      <c r="A525" s="115" t="s">
        <v>191</v>
      </c>
      <c r="B525" s="117" t="s">
        <v>242</v>
      </c>
      <c r="C525" s="115" t="s">
        <v>146</v>
      </c>
      <c r="D525" s="117">
        <v>0</v>
      </c>
      <c r="E525" s="117" t="s">
        <v>314</v>
      </c>
      <c r="F525" s="117" t="s">
        <v>314</v>
      </c>
      <c r="G525" s="117" t="s">
        <v>314</v>
      </c>
      <c r="H525" s="117">
        <f t="shared" si="25"/>
        <v>0</v>
      </c>
      <c r="I525" s="117">
        <f t="shared" si="26"/>
        <v>0</v>
      </c>
      <c r="J525" s="117">
        <f t="shared" si="27"/>
        <v>0</v>
      </c>
    </row>
    <row r="526" spans="1:10" x14ac:dyDescent="0.3">
      <c r="A526" s="115" t="s">
        <v>204</v>
      </c>
      <c r="B526" s="117" t="s">
        <v>242</v>
      </c>
      <c r="C526" s="115" t="s">
        <v>146</v>
      </c>
      <c r="D526" s="117">
        <v>0.95429911599814399</v>
      </c>
      <c r="E526" s="117" t="s">
        <v>314</v>
      </c>
      <c r="F526" s="117" t="s">
        <v>314</v>
      </c>
      <c r="G526" s="117" t="s">
        <v>314</v>
      </c>
      <c r="H526" s="117">
        <f t="shared" si="25"/>
        <v>0.95429911599814399</v>
      </c>
      <c r="I526" s="117">
        <f t="shared" si="26"/>
        <v>0</v>
      </c>
      <c r="J526" s="117">
        <f t="shared" si="27"/>
        <v>0</v>
      </c>
    </row>
    <row r="527" spans="1:10" x14ac:dyDescent="0.3">
      <c r="A527" s="115" t="s">
        <v>206</v>
      </c>
      <c r="B527" s="117" t="s">
        <v>242</v>
      </c>
      <c r="C527" s="115" t="s">
        <v>146</v>
      </c>
      <c r="D527" s="117">
        <v>1</v>
      </c>
      <c r="E527" s="117" t="s">
        <v>314</v>
      </c>
      <c r="F527" s="117" t="s">
        <v>314</v>
      </c>
      <c r="G527" s="117" t="s">
        <v>314</v>
      </c>
      <c r="H527" s="117">
        <f t="shared" si="25"/>
        <v>1</v>
      </c>
      <c r="I527" s="117">
        <f t="shared" si="26"/>
        <v>0</v>
      </c>
      <c r="J527" s="117">
        <f t="shared" si="27"/>
        <v>0</v>
      </c>
    </row>
    <row r="528" spans="1:10" x14ac:dyDescent="0.3">
      <c r="A528" s="115" t="s">
        <v>190</v>
      </c>
      <c r="B528" s="117" t="s">
        <v>242</v>
      </c>
      <c r="C528" s="115" t="s">
        <v>146</v>
      </c>
      <c r="D528" s="117">
        <v>0.87155436243974005</v>
      </c>
      <c r="E528" s="117" t="s">
        <v>314</v>
      </c>
      <c r="F528" s="117" t="s">
        <v>314</v>
      </c>
      <c r="G528" s="117" t="s">
        <v>314</v>
      </c>
      <c r="H528" s="117">
        <f t="shared" si="25"/>
        <v>0.87155436243974005</v>
      </c>
      <c r="I528" s="117">
        <f t="shared" si="26"/>
        <v>0</v>
      </c>
      <c r="J528" s="117">
        <f t="shared" si="27"/>
        <v>0</v>
      </c>
    </row>
    <row r="529" spans="1:10" x14ac:dyDescent="0.3">
      <c r="A529" s="115" t="s">
        <v>195</v>
      </c>
      <c r="B529" s="117" t="s">
        <v>242</v>
      </c>
      <c r="C529" s="115" t="s">
        <v>146</v>
      </c>
      <c r="D529" s="117">
        <v>1</v>
      </c>
      <c r="E529" s="117">
        <v>0.44032978529697497</v>
      </c>
      <c r="F529" s="117">
        <v>0.55967021470302503</v>
      </c>
      <c r="G529" s="117">
        <v>0</v>
      </c>
      <c r="H529" s="117">
        <f t="shared" si="25"/>
        <v>0.44032978529697497</v>
      </c>
      <c r="I529" s="117">
        <f t="shared" si="26"/>
        <v>0.55967021470302503</v>
      </c>
      <c r="J529" s="117">
        <f t="shared" si="27"/>
        <v>0</v>
      </c>
    </row>
    <row r="530" spans="1:10" x14ac:dyDescent="0.3">
      <c r="A530" s="115" t="s">
        <v>210</v>
      </c>
      <c r="B530" s="117" t="s">
        <v>242</v>
      </c>
      <c r="C530" s="115" t="s">
        <v>147</v>
      </c>
      <c r="D530" s="117">
        <v>0.13264749702498599</v>
      </c>
      <c r="E530" s="117" t="s">
        <v>314</v>
      </c>
      <c r="F530" s="117" t="s">
        <v>314</v>
      </c>
      <c r="G530" s="117" t="s">
        <v>314</v>
      </c>
      <c r="H530" s="117">
        <f t="shared" si="25"/>
        <v>0.13264749702498599</v>
      </c>
      <c r="I530" s="117">
        <f t="shared" si="26"/>
        <v>0</v>
      </c>
      <c r="J530" s="117">
        <f t="shared" si="27"/>
        <v>0</v>
      </c>
    </row>
    <row r="531" spans="1:10" x14ac:dyDescent="0.3">
      <c r="A531" s="115" t="s">
        <v>193</v>
      </c>
      <c r="B531" s="117" t="s">
        <v>242</v>
      </c>
      <c r="C531" s="115" t="s">
        <v>147</v>
      </c>
      <c r="D531" s="117">
        <v>3.9379414314163197E-3</v>
      </c>
      <c r="E531" s="117">
        <v>0.25071743930774498</v>
      </c>
      <c r="F531" s="117">
        <v>0.74928256069225496</v>
      </c>
      <c r="G531" s="117">
        <v>0</v>
      </c>
      <c r="H531" s="117">
        <f t="shared" si="25"/>
        <v>9.8731059182857544E-4</v>
      </c>
      <c r="I531" s="117">
        <f t="shared" si="26"/>
        <v>2.950630839587744E-3</v>
      </c>
      <c r="J531" s="117">
        <f t="shared" si="27"/>
        <v>0</v>
      </c>
    </row>
    <row r="532" spans="1:10" x14ac:dyDescent="0.3">
      <c r="A532" s="115" t="s">
        <v>200</v>
      </c>
      <c r="B532" s="117" t="s">
        <v>242</v>
      </c>
      <c r="C532" s="115" t="s">
        <v>147</v>
      </c>
      <c r="D532" s="117">
        <v>0.94680298491750203</v>
      </c>
      <c r="E532" s="117">
        <v>0.99334101188739099</v>
      </c>
      <c r="F532" s="117">
        <v>6.6589881126087498E-3</v>
      </c>
      <c r="G532" s="117">
        <v>0</v>
      </c>
      <c r="H532" s="117">
        <f t="shared" si="25"/>
        <v>0.94049823509595365</v>
      </c>
      <c r="I532" s="117">
        <f t="shared" si="26"/>
        <v>6.3047498215481274E-3</v>
      </c>
      <c r="J532" s="117">
        <f t="shared" si="27"/>
        <v>0</v>
      </c>
    </row>
    <row r="533" spans="1:10" x14ac:dyDescent="0.3">
      <c r="A533" s="115" t="s">
        <v>189</v>
      </c>
      <c r="B533" s="117" t="s">
        <v>242</v>
      </c>
      <c r="C533" s="115" t="s">
        <v>147</v>
      </c>
      <c r="D533" s="117">
        <v>0.93578850007804804</v>
      </c>
      <c r="E533" s="117">
        <v>1</v>
      </c>
      <c r="F533" s="117">
        <v>0</v>
      </c>
      <c r="G533" s="117">
        <v>0</v>
      </c>
      <c r="H533" s="117">
        <f t="shared" si="25"/>
        <v>0.93578850007804804</v>
      </c>
      <c r="I533" s="117">
        <f t="shared" si="26"/>
        <v>0</v>
      </c>
      <c r="J533" s="117">
        <f t="shared" si="27"/>
        <v>0</v>
      </c>
    </row>
    <row r="534" spans="1:10" x14ac:dyDescent="0.3">
      <c r="A534" s="115" t="s">
        <v>198</v>
      </c>
      <c r="B534" s="117" t="s">
        <v>242</v>
      </c>
      <c r="C534" s="115" t="s">
        <v>147</v>
      </c>
      <c r="D534" s="117">
        <v>0.59930698347262501</v>
      </c>
      <c r="E534" s="117" t="s">
        <v>314</v>
      </c>
      <c r="F534" s="117" t="s">
        <v>314</v>
      </c>
      <c r="G534" s="117" t="s">
        <v>314</v>
      </c>
      <c r="H534" s="117">
        <f t="shared" si="25"/>
        <v>0.59930698347262501</v>
      </c>
      <c r="I534" s="117">
        <f t="shared" si="26"/>
        <v>0</v>
      </c>
      <c r="J534" s="117">
        <f t="shared" si="27"/>
        <v>0</v>
      </c>
    </row>
    <row r="535" spans="1:10" x14ac:dyDescent="0.3">
      <c r="A535" s="115" t="s">
        <v>202</v>
      </c>
      <c r="B535" s="117" t="s">
        <v>242</v>
      </c>
      <c r="C535" s="115" t="s">
        <v>147</v>
      </c>
      <c r="D535" s="117">
        <v>6.3742555925048294E-2</v>
      </c>
      <c r="E535" s="117" t="s">
        <v>314</v>
      </c>
      <c r="F535" s="117" t="s">
        <v>314</v>
      </c>
      <c r="G535" s="117" t="s">
        <v>314</v>
      </c>
      <c r="H535" s="117">
        <f t="shared" si="25"/>
        <v>6.3742555925048294E-2</v>
      </c>
      <c r="I535" s="117">
        <f t="shared" si="26"/>
        <v>0</v>
      </c>
      <c r="J535" s="117">
        <f t="shared" si="27"/>
        <v>0</v>
      </c>
    </row>
    <row r="536" spans="1:10" x14ac:dyDescent="0.3">
      <c r="A536" s="115" t="s">
        <v>192</v>
      </c>
      <c r="B536" s="117" t="s">
        <v>242</v>
      </c>
      <c r="C536" s="115" t="s">
        <v>147</v>
      </c>
      <c r="D536" s="117">
        <v>1.8781124300265901E-4</v>
      </c>
      <c r="E536" s="117" t="s">
        <v>314</v>
      </c>
      <c r="F536" s="117" t="s">
        <v>314</v>
      </c>
      <c r="G536" s="117" t="s">
        <v>314</v>
      </c>
      <c r="H536" s="117">
        <f t="shared" si="25"/>
        <v>1.8781124300265901E-4</v>
      </c>
      <c r="I536" s="117">
        <f t="shared" si="26"/>
        <v>0</v>
      </c>
      <c r="J536" s="117">
        <f t="shared" si="27"/>
        <v>0</v>
      </c>
    </row>
    <row r="537" spans="1:10" x14ac:dyDescent="0.3">
      <c r="A537" s="115" t="s">
        <v>188</v>
      </c>
      <c r="B537" s="117" t="s">
        <v>242</v>
      </c>
      <c r="C537" s="115" t="s">
        <v>147</v>
      </c>
      <c r="D537" s="117">
        <v>0.949030485273611</v>
      </c>
      <c r="E537" s="117">
        <v>0.58447903446407701</v>
      </c>
      <c r="F537" s="117">
        <v>0.41331121985367902</v>
      </c>
      <c r="G537" s="117">
        <v>2.2097456822437302E-3</v>
      </c>
      <c r="H537" s="117">
        <f t="shared" si="25"/>
        <v>0.55468842170969457</v>
      </c>
      <c r="I537" s="117">
        <f t="shared" si="26"/>
        <v>0.39224494754676514</v>
      </c>
      <c r="J537" s="117">
        <f t="shared" si="27"/>
        <v>2.0971160171510341E-3</v>
      </c>
    </row>
    <row r="538" spans="1:10" x14ac:dyDescent="0.3">
      <c r="A538" s="115" t="s">
        <v>141</v>
      </c>
      <c r="B538" s="117" t="s">
        <v>242</v>
      </c>
      <c r="C538" s="115" t="s">
        <v>147</v>
      </c>
      <c r="D538" s="117">
        <v>0.93181146728064901</v>
      </c>
      <c r="E538" s="117" t="s">
        <v>314</v>
      </c>
      <c r="F538" s="117" t="s">
        <v>314</v>
      </c>
      <c r="G538" s="117" t="s">
        <v>314</v>
      </c>
      <c r="H538" s="117">
        <f t="shared" si="25"/>
        <v>0.93181146728064901</v>
      </c>
      <c r="I538" s="117">
        <f t="shared" si="26"/>
        <v>0</v>
      </c>
      <c r="J538" s="117">
        <f t="shared" si="27"/>
        <v>0</v>
      </c>
    </row>
    <row r="539" spans="1:10" x14ac:dyDescent="0.3">
      <c r="A539" s="115" t="s">
        <v>209</v>
      </c>
      <c r="B539" s="117" t="s">
        <v>242</v>
      </c>
      <c r="C539" s="115" t="s">
        <v>147</v>
      </c>
      <c r="D539" s="117">
        <v>0.108075390638285</v>
      </c>
      <c r="E539" s="117" t="s">
        <v>314</v>
      </c>
      <c r="F539" s="117" t="s">
        <v>314</v>
      </c>
      <c r="G539" s="117" t="s">
        <v>314</v>
      </c>
      <c r="H539" s="117">
        <f t="shared" si="25"/>
        <v>0.108075390638285</v>
      </c>
      <c r="I539" s="117">
        <f t="shared" si="26"/>
        <v>0</v>
      </c>
      <c r="J539" s="117">
        <f t="shared" si="27"/>
        <v>0</v>
      </c>
    </row>
    <row r="540" spans="1:10" x14ac:dyDescent="0.3">
      <c r="A540" s="115" t="s">
        <v>199</v>
      </c>
      <c r="B540" s="117" t="s">
        <v>242</v>
      </c>
      <c r="C540" s="115" t="s">
        <v>147</v>
      </c>
      <c r="D540" s="117">
        <v>1</v>
      </c>
      <c r="E540" s="117" t="s">
        <v>314</v>
      </c>
      <c r="F540" s="117" t="s">
        <v>314</v>
      </c>
      <c r="G540" s="117" t="s">
        <v>314</v>
      </c>
      <c r="H540" s="117">
        <f t="shared" si="25"/>
        <v>1</v>
      </c>
      <c r="I540" s="117">
        <f t="shared" si="26"/>
        <v>0</v>
      </c>
      <c r="J540" s="117">
        <f t="shared" si="27"/>
        <v>0</v>
      </c>
    </row>
    <row r="541" spans="1:10" x14ac:dyDescent="0.3">
      <c r="A541" s="115" t="s">
        <v>191</v>
      </c>
      <c r="B541" s="117" t="s">
        <v>242</v>
      </c>
      <c r="C541" s="115" t="s">
        <v>147</v>
      </c>
      <c r="D541" s="117">
        <v>9.8968020825828602E-5</v>
      </c>
      <c r="E541" s="117" t="s">
        <v>314</v>
      </c>
      <c r="F541" s="117" t="s">
        <v>314</v>
      </c>
      <c r="G541" s="117" t="s">
        <v>314</v>
      </c>
      <c r="H541" s="117">
        <f t="shared" si="25"/>
        <v>9.8968020825828602E-5</v>
      </c>
      <c r="I541" s="117">
        <f t="shared" si="26"/>
        <v>0</v>
      </c>
      <c r="J541" s="117">
        <f t="shared" si="27"/>
        <v>0</v>
      </c>
    </row>
    <row r="542" spans="1:10" x14ac:dyDescent="0.3">
      <c r="A542" s="115" t="s">
        <v>204</v>
      </c>
      <c r="B542" s="117" t="s">
        <v>242</v>
      </c>
      <c r="C542" s="115" t="s">
        <v>147</v>
      </c>
      <c r="D542" s="117">
        <v>0.84009122378601397</v>
      </c>
      <c r="E542" s="117" t="s">
        <v>314</v>
      </c>
      <c r="F542" s="117" t="s">
        <v>314</v>
      </c>
      <c r="G542" s="117" t="s">
        <v>314</v>
      </c>
      <c r="H542" s="117">
        <f t="shared" si="25"/>
        <v>0.84009122378601397</v>
      </c>
      <c r="I542" s="117">
        <f t="shared" si="26"/>
        <v>0</v>
      </c>
      <c r="J542" s="117">
        <f t="shared" si="27"/>
        <v>0</v>
      </c>
    </row>
    <row r="543" spans="1:10" x14ac:dyDescent="0.3">
      <c r="A543" s="115" t="s">
        <v>206</v>
      </c>
      <c r="B543" s="117" t="s">
        <v>242</v>
      </c>
      <c r="C543" s="115" t="s">
        <v>147</v>
      </c>
      <c r="D543" s="117">
        <v>0.92340447495793898</v>
      </c>
      <c r="E543" s="117" t="s">
        <v>314</v>
      </c>
      <c r="F543" s="117" t="s">
        <v>314</v>
      </c>
      <c r="G543" s="117" t="s">
        <v>314</v>
      </c>
      <c r="H543" s="117">
        <f t="shared" si="25"/>
        <v>0.92340447495793898</v>
      </c>
      <c r="I543" s="117">
        <f t="shared" si="26"/>
        <v>0</v>
      </c>
      <c r="J543" s="117">
        <f t="shared" si="27"/>
        <v>0</v>
      </c>
    </row>
    <row r="544" spans="1:10" x14ac:dyDescent="0.3">
      <c r="A544" s="115" t="s">
        <v>190</v>
      </c>
      <c r="B544" s="117" t="s">
        <v>242</v>
      </c>
      <c r="C544" s="115" t="s">
        <v>147</v>
      </c>
      <c r="D544" s="117">
        <v>0.95910385999740799</v>
      </c>
      <c r="E544" s="117" t="s">
        <v>314</v>
      </c>
      <c r="F544" s="117" t="s">
        <v>314</v>
      </c>
      <c r="G544" s="117" t="s">
        <v>314</v>
      </c>
      <c r="H544" s="117">
        <f t="shared" si="25"/>
        <v>0.95910385999740799</v>
      </c>
      <c r="I544" s="117">
        <f t="shared" si="26"/>
        <v>0</v>
      </c>
      <c r="J544" s="117">
        <f t="shared" si="27"/>
        <v>0</v>
      </c>
    </row>
    <row r="545" spans="1:10" x14ac:dyDescent="0.3">
      <c r="A545" s="115" t="s">
        <v>195</v>
      </c>
      <c r="B545" s="117" t="s">
        <v>242</v>
      </c>
      <c r="C545" s="115" t="s">
        <v>147</v>
      </c>
      <c r="D545" s="117">
        <v>0.91159404678020395</v>
      </c>
      <c r="E545" s="117">
        <v>0.50589498903513797</v>
      </c>
      <c r="F545" s="117">
        <v>0.48894402922514901</v>
      </c>
      <c r="G545" s="117">
        <v>5.16098173971259E-3</v>
      </c>
      <c r="H545" s="117">
        <f t="shared" si="25"/>
        <v>0.4611708603003683</v>
      </c>
      <c r="I545" s="117">
        <f t="shared" si="26"/>
        <v>0.44571846625037187</v>
      </c>
      <c r="J545" s="117">
        <f t="shared" si="27"/>
        <v>4.7047202294633371E-3</v>
      </c>
    </row>
    <row r="546" spans="1:10" x14ac:dyDescent="0.3">
      <c r="A546" s="115" t="s">
        <v>210</v>
      </c>
      <c r="B546" s="117" t="s">
        <v>242</v>
      </c>
      <c r="C546" s="115" t="s">
        <v>148</v>
      </c>
      <c r="D546" s="117">
        <v>0.289389311074641</v>
      </c>
      <c r="E546" s="117" t="s">
        <v>314</v>
      </c>
      <c r="F546" s="117" t="s">
        <v>314</v>
      </c>
      <c r="G546" s="117" t="s">
        <v>314</v>
      </c>
      <c r="H546" s="117">
        <f t="shared" si="25"/>
        <v>0.289389311074641</v>
      </c>
      <c r="I546" s="117">
        <f t="shared" si="26"/>
        <v>0</v>
      </c>
      <c r="J546" s="117">
        <f t="shared" si="27"/>
        <v>0</v>
      </c>
    </row>
    <row r="547" spans="1:10" x14ac:dyDescent="0.3">
      <c r="A547" s="115" t="s">
        <v>193</v>
      </c>
      <c r="B547" s="117" t="s">
        <v>242</v>
      </c>
      <c r="C547" s="115" t="s">
        <v>148</v>
      </c>
      <c r="D547" s="117">
        <v>9.3376986701525797E-4</v>
      </c>
      <c r="E547" s="117">
        <v>6.0498078916491997E-2</v>
      </c>
      <c r="F547" s="117">
        <v>0.93950192108350805</v>
      </c>
      <c r="G547" s="117">
        <v>0</v>
      </c>
      <c r="H547" s="117">
        <f t="shared" si="25"/>
        <v>5.6491283104531312E-5</v>
      </c>
      <c r="I547" s="117">
        <f t="shared" si="26"/>
        <v>8.7727858391072674E-4</v>
      </c>
      <c r="J547" s="117">
        <f t="shared" si="27"/>
        <v>0</v>
      </c>
    </row>
    <row r="548" spans="1:10" x14ac:dyDescent="0.3">
      <c r="A548" s="115" t="s">
        <v>200</v>
      </c>
      <c r="B548" s="117" t="s">
        <v>242</v>
      </c>
      <c r="C548" s="115" t="s">
        <v>148</v>
      </c>
      <c r="D548" s="117">
        <v>1</v>
      </c>
      <c r="E548" s="117">
        <v>1</v>
      </c>
      <c r="F548" s="117">
        <v>0</v>
      </c>
      <c r="G548" s="117">
        <v>0</v>
      </c>
      <c r="H548" s="117">
        <f t="shared" si="25"/>
        <v>1</v>
      </c>
      <c r="I548" s="117">
        <f t="shared" si="26"/>
        <v>0</v>
      </c>
      <c r="J548" s="117">
        <f t="shared" si="27"/>
        <v>0</v>
      </c>
    </row>
    <row r="549" spans="1:10" x14ac:dyDescent="0.3">
      <c r="A549" s="115" t="s">
        <v>189</v>
      </c>
      <c r="B549" s="117" t="s">
        <v>242</v>
      </c>
      <c r="C549" s="115" t="s">
        <v>148</v>
      </c>
      <c r="D549" s="117">
        <v>0.23509535443846499</v>
      </c>
      <c r="E549" s="117">
        <v>1</v>
      </c>
      <c r="F549" s="117">
        <v>0</v>
      </c>
      <c r="G549" s="117">
        <v>0</v>
      </c>
      <c r="H549" s="117">
        <f t="shared" si="25"/>
        <v>0.23509535443846499</v>
      </c>
      <c r="I549" s="117">
        <f t="shared" si="26"/>
        <v>0</v>
      </c>
      <c r="J549" s="117">
        <f t="shared" si="27"/>
        <v>0</v>
      </c>
    </row>
    <row r="550" spans="1:10" x14ac:dyDescent="0.3">
      <c r="A550" s="115" t="s">
        <v>198</v>
      </c>
      <c r="B550" s="117" t="s">
        <v>242</v>
      </c>
      <c r="C550" s="115" t="s">
        <v>148</v>
      </c>
      <c r="D550" s="117">
        <v>0.96605406378370595</v>
      </c>
      <c r="E550" s="117" t="s">
        <v>314</v>
      </c>
      <c r="F550" s="117" t="s">
        <v>314</v>
      </c>
      <c r="G550" s="117" t="s">
        <v>314</v>
      </c>
      <c r="H550" s="117">
        <f t="shared" si="25"/>
        <v>0.96605406378370595</v>
      </c>
      <c r="I550" s="117">
        <f t="shared" si="26"/>
        <v>0</v>
      </c>
      <c r="J550" s="117">
        <f t="shared" si="27"/>
        <v>0</v>
      </c>
    </row>
    <row r="551" spans="1:10" x14ac:dyDescent="0.3">
      <c r="A551" s="115" t="s">
        <v>202</v>
      </c>
      <c r="B551" s="117" t="s">
        <v>242</v>
      </c>
      <c r="C551" s="115" t="s">
        <v>148</v>
      </c>
      <c r="D551" s="117">
        <v>0.42289927019288998</v>
      </c>
      <c r="E551" s="117" t="s">
        <v>314</v>
      </c>
      <c r="F551" s="117" t="s">
        <v>314</v>
      </c>
      <c r="G551" s="117" t="s">
        <v>314</v>
      </c>
      <c r="H551" s="117">
        <f t="shared" si="25"/>
        <v>0.42289927019288998</v>
      </c>
      <c r="I551" s="117">
        <f t="shared" si="26"/>
        <v>0</v>
      </c>
      <c r="J551" s="117">
        <f t="shared" si="27"/>
        <v>0</v>
      </c>
    </row>
    <row r="552" spans="1:10" x14ac:dyDescent="0.3">
      <c r="A552" s="115" t="s">
        <v>192</v>
      </c>
      <c r="B552" s="117" t="s">
        <v>242</v>
      </c>
      <c r="C552" s="115" t="s">
        <v>148</v>
      </c>
      <c r="D552" s="117">
        <v>0.201915468811252</v>
      </c>
      <c r="E552" s="117" t="s">
        <v>314</v>
      </c>
      <c r="F552" s="117" t="s">
        <v>314</v>
      </c>
      <c r="G552" s="117" t="s">
        <v>314</v>
      </c>
      <c r="H552" s="117">
        <f t="shared" si="25"/>
        <v>0.201915468811252</v>
      </c>
      <c r="I552" s="117">
        <f t="shared" si="26"/>
        <v>0</v>
      </c>
      <c r="J552" s="117">
        <f t="shared" si="27"/>
        <v>0</v>
      </c>
    </row>
    <row r="553" spans="1:10" x14ac:dyDescent="0.3">
      <c r="A553" s="115" t="s">
        <v>188</v>
      </c>
      <c r="B553" s="117" t="s">
        <v>242</v>
      </c>
      <c r="C553" s="115" t="s">
        <v>148</v>
      </c>
      <c r="D553" s="117">
        <v>0.200622455486585</v>
      </c>
      <c r="E553" s="117">
        <v>0.83371596086931998</v>
      </c>
      <c r="F553" s="117">
        <v>0.16628403913067999</v>
      </c>
      <c r="G553" s="117">
        <v>0</v>
      </c>
      <c r="H553" s="117">
        <f t="shared" si="25"/>
        <v>0.1672621432479606</v>
      </c>
      <c r="I553" s="117">
        <f t="shared" si="26"/>
        <v>3.3360312238624401E-2</v>
      </c>
      <c r="J553" s="117">
        <f t="shared" si="27"/>
        <v>0</v>
      </c>
    </row>
    <row r="554" spans="1:10" x14ac:dyDescent="0.3">
      <c r="A554" s="115" t="s">
        <v>141</v>
      </c>
      <c r="B554" s="117" t="s">
        <v>242</v>
      </c>
      <c r="C554" s="115" t="s">
        <v>148</v>
      </c>
      <c r="D554" s="117">
        <v>1</v>
      </c>
      <c r="E554" s="117" t="s">
        <v>314</v>
      </c>
      <c r="F554" s="117" t="s">
        <v>314</v>
      </c>
      <c r="G554" s="117" t="s">
        <v>314</v>
      </c>
      <c r="H554" s="117">
        <f t="shared" si="25"/>
        <v>1</v>
      </c>
      <c r="I554" s="117">
        <f t="shared" si="26"/>
        <v>0</v>
      </c>
      <c r="J554" s="117">
        <f t="shared" si="27"/>
        <v>0</v>
      </c>
    </row>
    <row r="555" spans="1:10" x14ac:dyDescent="0.3">
      <c r="A555" s="115" t="s">
        <v>209</v>
      </c>
      <c r="B555" s="117" t="s">
        <v>242</v>
      </c>
      <c r="C555" s="115" t="s">
        <v>148</v>
      </c>
      <c r="D555" s="117">
        <v>0.49917465171511399</v>
      </c>
      <c r="E555" s="117" t="s">
        <v>314</v>
      </c>
      <c r="F555" s="117" t="s">
        <v>314</v>
      </c>
      <c r="G555" s="117" t="s">
        <v>314</v>
      </c>
      <c r="H555" s="117">
        <f t="shared" si="25"/>
        <v>0.49917465171511399</v>
      </c>
      <c r="I555" s="117">
        <f t="shared" si="26"/>
        <v>0</v>
      </c>
      <c r="J555" s="117">
        <f t="shared" si="27"/>
        <v>0</v>
      </c>
    </row>
    <row r="556" spans="1:10" x14ac:dyDescent="0.3">
      <c r="A556" s="115" t="s">
        <v>199</v>
      </c>
      <c r="B556" s="117" t="s">
        <v>242</v>
      </c>
      <c r="C556" s="115" t="s">
        <v>148</v>
      </c>
      <c r="D556" s="117">
        <v>1</v>
      </c>
      <c r="E556" s="117" t="s">
        <v>314</v>
      </c>
      <c r="F556" s="117" t="s">
        <v>314</v>
      </c>
      <c r="G556" s="117" t="s">
        <v>314</v>
      </c>
      <c r="H556" s="117">
        <f t="shared" si="25"/>
        <v>1</v>
      </c>
      <c r="I556" s="117">
        <f t="shared" si="26"/>
        <v>0</v>
      </c>
      <c r="J556" s="117">
        <f t="shared" si="27"/>
        <v>0</v>
      </c>
    </row>
    <row r="557" spans="1:10" x14ac:dyDescent="0.3">
      <c r="A557" s="115" t="s">
        <v>191</v>
      </c>
      <c r="B557" s="117" t="s">
        <v>242</v>
      </c>
      <c r="C557" s="115" t="s">
        <v>148</v>
      </c>
      <c r="D557" s="117">
        <v>0.34116967579438301</v>
      </c>
      <c r="E557" s="117" t="s">
        <v>314</v>
      </c>
      <c r="F557" s="117" t="s">
        <v>314</v>
      </c>
      <c r="G557" s="117" t="s">
        <v>314</v>
      </c>
      <c r="H557" s="117">
        <f t="shared" si="25"/>
        <v>0.34116967579438301</v>
      </c>
      <c r="I557" s="117">
        <f t="shared" si="26"/>
        <v>0</v>
      </c>
      <c r="J557" s="117">
        <f t="shared" si="27"/>
        <v>0</v>
      </c>
    </row>
    <row r="558" spans="1:10" x14ac:dyDescent="0.3">
      <c r="A558" s="115" t="s">
        <v>204</v>
      </c>
      <c r="B558" s="117" t="s">
        <v>242</v>
      </c>
      <c r="C558" s="115" t="s">
        <v>148</v>
      </c>
      <c r="D558" s="117">
        <v>1</v>
      </c>
      <c r="E558" s="117" t="s">
        <v>314</v>
      </c>
      <c r="F558" s="117" t="s">
        <v>314</v>
      </c>
      <c r="G558" s="117" t="s">
        <v>314</v>
      </c>
      <c r="H558" s="117">
        <f t="shared" si="25"/>
        <v>1</v>
      </c>
      <c r="I558" s="117">
        <f t="shared" si="26"/>
        <v>0</v>
      </c>
      <c r="J558" s="117">
        <f t="shared" si="27"/>
        <v>0</v>
      </c>
    </row>
    <row r="559" spans="1:10" x14ac:dyDescent="0.3">
      <c r="A559" s="115" t="s">
        <v>206</v>
      </c>
      <c r="B559" s="117" t="s">
        <v>242</v>
      </c>
      <c r="C559" s="115" t="s">
        <v>148</v>
      </c>
      <c r="D559" s="117">
        <v>1</v>
      </c>
      <c r="E559" s="117" t="s">
        <v>314</v>
      </c>
      <c r="F559" s="117" t="s">
        <v>314</v>
      </c>
      <c r="G559" s="117" t="s">
        <v>314</v>
      </c>
      <c r="H559" s="117">
        <f t="shared" si="25"/>
        <v>1</v>
      </c>
      <c r="I559" s="117">
        <f t="shared" si="26"/>
        <v>0</v>
      </c>
      <c r="J559" s="117">
        <f t="shared" si="27"/>
        <v>0</v>
      </c>
    </row>
    <row r="560" spans="1:10" x14ac:dyDescent="0.3">
      <c r="A560" s="115" t="s">
        <v>190</v>
      </c>
      <c r="B560" s="117" t="s">
        <v>242</v>
      </c>
      <c r="C560" s="115" t="s">
        <v>148</v>
      </c>
      <c r="D560" s="117">
        <v>0.33868701288068098</v>
      </c>
      <c r="E560" s="117" t="s">
        <v>314</v>
      </c>
      <c r="F560" s="117" t="s">
        <v>314</v>
      </c>
      <c r="G560" s="117" t="s">
        <v>314</v>
      </c>
      <c r="H560" s="117">
        <f t="shared" si="25"/>
        <v>0.33868701288068098</v>
      </c>
      <c r="I560" s="117">
        <f t="shared" si="26"/>
        <v>0</v>
      </c>
      <c r="J560" s="117">
        <f t="shared" si="27"/>
        <v>0</v>
      </c>
    </row>
    <row r="561" spans="1:10" x14ac:dyDescent="0.3">
      <c r="A561" s="115" t="s">
        <v>195</v>
      </c>
      <c r="B561" s="117" t="s">
        <v>242</v>
      </c>
      <c r="C561" s="115" t="s">
        <v>148</v>
      </c>
      <c r="D561" s="117">
        <v>0.91963611679600499</v>
      </c>
      <c r="E561" s="117">
        <v>0.63697689893871901</v>
      </c>
      <c r="F561" s="117">
        <v>0.36302310106128099</v>
      </c>
      <c r="G561" s="117">
        <v>0</v>
      </c>
      <c r="H561" s="117">
        <f t="shared" si="25"/>
        <v>0.58578696182876488</v>
      </c>
      <c r="I561" s="117">
        <f t="shared" si="26"/>
        <v>0.33384915496724016</v>
      </c>
      <c r="J561" s="117">
        <f t="shared" si="27"/>
        <v>0</v>
      </c>
    </row>
    <row r="562" spans="1:10" x14ac:dyDescent="0.3">
      <c r="A562" s="115" t="s">
        <v>210</v>
      </c>
      <c r="B562" s="117" t="s">
        <v>242</v>
      </c>
      <c r="C562" s="115" t="s">
        <v>138</v>
      </c>
      <c r="D562" s="117">
        <v>4.32281904775614E-2</v>
      </c>
      <c r="E562" s="117" t="s">
        <v>314</v>
      </c>
      <c r="F562" s="117" t="s">
        <v>314</v>
      </c>
      <c r="G562" s="117" t="s">
        <v>314</v>
      </c>
      <c r="H562" s="117">
        <f t="shared" si="25"/>
        <v>4.32281904775614E-2</v>
      </c>
      <c r="I562" s="117">
        <f t="shared" si="26"/>
        <v>0</v>
      </c>
      <c r="J562" s="117">
        <f t="shared" si="27"/>
        <v>0</v>
      </c>
    </row>
    <row r="563" spans="1:10" x14ac:dyDescent="0.3">
      <c r="A563" s="115" t="s">
        <v>193</v>
      </c>
      <c r="B563" s="117" t="s">
        <v>242</v>
      </c>
      <c r="C563" s="115" t="s">
        <v>138</v>
      </c>
      <c r="D563" s="117">
        <v>1</v>
      </c>
      <c r="E563" s="117">
        <v>0.212955530115225</v>
      </c>
      <c r="F563" s="117">
        <v>0.77783107427278797</v>
      </c>
      <c r="G563" s="117">
        <v>9.2133956119870904E-3</v>
      </c>
      <c r="H563" s="117">
        <f t="shared" si="25"/>
        <v>0.212955530115225</v>
      </c>
      <c r="I563" s="117">
        <f t="shared" si="26"/>
        <v>0.77783107427278797</v>
      </c>
      <c r="J563" s="117">
        <f t="shared" si="27"/>
        <v>9.2133956119870904E-3</v>
      </c>
    </row>
    <row r="564" spans="1:10" x14ac:dyDescent="0.3">
      <c r="A564" s="115" t="s">
        <v>200</v>
      </c>
      <c r="B564" s="117" t="s">
        <v>242</v>
      </c>
      <c r="C564" s="115" t="s">
        <v>138</v>
      </c>
      <c r="D564" s="117">
        <v>1</v>
      </c>
      <c r="E564" s="117">
        <v>0.95995171226768905</v>
      </c>
      <c r="F564" s="117">
        <v>4.0048287732310901E-2</v>
      </c>
      <c r="G564" s="117">
        <v>0</v>
      </c>
      <c r="H564" s="117">
        <f t="shared" si="25"/>
        <v>0.95995171226768905</v>
      </c>
      <c r="I564" s="117">
        <f t="shared" si="26"/>
        <v>4.0048287732310901E-2</v>
      </c>
      <c r="J564" s="117">
        <f t="shared" si="27"/>
        <v>0</v>
      </c>
    </row>
    <row r="565" spans="1:10" x14ac:dyDescent="0.3">
      <c r="A565" s="115" t="s">
        <v>189</v>
      </c>
      <c r="B565" s="117" t="s">
        <v>242</v>
      </c>
      <c r="C565" s="115" t="s">
        <v>138</v>
      </c>
      <c r="D565" s="117">
        <v>0.93178951063124604</v>
      </c>
      <c r="E565" s="117">
        <v>1</v>
      </c>
      <c r="F565" s="117">
        <v>0</v>
      </c>
      <c r="G565" s="117">
        <v>0</v>
      </c>
      <c r="H565" s="117">
        <f t="shared" si="25"/>
        <v>0.93178951063124604</v>
      </c>
      <c r="I565" s="117">
        <f t="shared" si="26"/>
        <v>0</v>
      </c>
      <c r="J565" s="117">
        <f t="shared" si="27"/>
        <v>0</v>
      </c>
    </row>
    <row r="566" spans="1:10" x14ac:dyDescent="0.3">
      <c r="A566" s="115" t="s">
        <v>198</v>
      </c>
      <c r="B566" s="117" t="s">
        <v>242</v>
      </c>
      <c r="C566" s="115" t="s">
        <v>138</v>
      </c>
      <c r="D566" s="117">
        <v>0.85023737578051495</v>
      </c>
      <c r="E566" s="117" t="s">
        <v>314</v>
      </c>
      <c r="F566" s="117" t="s">
        <v>314</v>
      </c>
      <c r="G566" s="117" t="s">
        <v>314</v>
      </c>
      <c r="H566" s="117">
        <f t="shared" si="25"/>
        <v>0.85023737578051495</v>
      </c>
      <c r="I566" s="117">
        <f t="shared" si="26"/>
        <v>0</v>
      </c>
      <c r="J566" s="117">
        <f t="shared" si="27"/>
        <v>0</v>
      </c>
    </row>
    <row r="567" spans="1:10" x14ac:dyDescent="0.3">
      <c r="A567" s="115" t="s">
        <v>202</v>
      </c>
      <c r="B567" s="117" t="s">
        <v>242</v>
      </c>
      <c r="C567" s="115" t="s">
        <v>138</v>
      </c>
      <c r="D567" s="117">
        <v>0.91373667786537804</v>
      </c>
      <c r="E567" s="117" t="s">
        <v>314</v>
      </c>
      <c r="F567" s="117" t="s">
        <v>314</v>
      </c>
      <c r="G567" s="117" t="s">
        <v>314</v>
      </c>
      <c r="H567" s="117">
        <f t="shared" si="25"/>
        <v>0.91373667786537804</v>
      </c>
      <c r="I567" s="117">
        <f t="shared" si="26"/>
        <v>0</v>
      </c>
      <c r="J567" s="117">
        <f t="shared" si="27"/>
        <v>0</v>
      </c>
    </row>
    <row r="568" spans="1:10" x14ac:dyDescent="0.3">
      <c r="A568" s="115" t="s">
        <v>192</v>
      </c>
      <c r="B568" s="117" t="s">
        <v>242</v>
      </c>
      <c r="C568" s="115" t="s">
        <v>138</v>
      </c>
      <c r="D568" s="117">
        <v>1.48160838148578E-2</v>
      </c>
      <c r="E568" s="117" t="s">
        <v>314</v>
      </c>
      <c r="F568" s="117" t="s">
        <v>314</v>
      </c>
      <c r="G568" s="117" t="s">
        <v>314</v>
      </c>
      <c r="H568" s="117">
        <f t="shared" si="25"/>
        <v>1.48160838148578E-2</v>
      </c>
      <c r="I568" s="117">
        <f t="shared" si="26"/>
        <v>0</v>
      </c>
      <c r="J568" s="117">
        <f t="shared" si="27"/>
        <v>0</v>
      </c>
    </row>
    <row r="569" spans="1:10" x14ac:dyDescent="0.3">
      <c r="A569" s="115" t="s">
        <v>188</v>
      </c>
      <c r="B569" s="117" t="s">
        <v>242</v>
      </c>
      <c r="C569" s="115" t="s">
        <v>138</v>
      </c>
      <c r="D569" s="117">
        <v>0.92423510281661003</v>
      </c>
      <c r="E569" s="117">
        <v>0.45065918196162802</v>
      </c>
      <c r="F569" s="117">
        <v>0.54225215344290101</v>
      </c>
      <c r="G569" s="117">
        <v>7.08866459547063E-3</v>
      </c>
      <c r="H569" s="117">
        <f t="shared" si="25"/>
        <v>0.41651503537555462</v>
      </c>
      <c r="I569" s="117">
        <f t="shared" si="26"/>
        <v>0.50116847478982784</v>
      </c>
      <c r="J569" s="117">
        <f t="shared" si="27"/>
        <v>6.5515926512272607E-3</v>
      </c>
    </row>
    <row r="570" spans="1:10" x14ac:dyDescent="0.3">
      <c r="A570" s="115" t="s">
        <v>141</v>
      </c>
      <c r="B570" s="117" t="s">
        <v>242</v>
      </c>
      <c r="C570" s="115" t="s">
        <v>138</v>
      </c>
      <c r="D570" s="117">
        <v>0.98036301139649396</v>
      </c>
      <c r="E570" s="117" t="s">
        <v>314</v>
      </c>
      <c r="F570" s="117" t="s">
        <v>314</v>
      </c>
      <c r="G570" s="117" t="s">
        <v>314</v>
      </c>
      <c r="H570" s="117">
        <f t="shared" si="25"/>
        <v>0.98036301139649396</v>
      </c>
      <c r="I570" s="117">
        <f t="shared" si="26"/>
        <v>0</v>
      </c>
      <c r="J570" s="117">
        <f t="shared" si="27"/>
        <v>0</v>
      </c>
    </row>
    <row r="571" spans="1:10" x14ac:dyDescent="0.3">
      <c r="A571" s="115" t="s">
        <v>209</v>
      </c>
      <c r="B571" s="117" t="s">
        <v>242</v>
      </c>
      <c r="C571" s="115" t="s">
        <v>138</v>
      </c>
      <c r="D571" s="117">
        <v>8.4287486462194999E-2</v>
      </c>
      <c r="E571" s="117" t="s">
        <v>314</v>
      </c>
      <c r="F571" s="117" t="s">
        <v>314</v>
      </c>
      <c r="G571" s="117" t="s">
        <v>314</v>
      </c>
      <c r="H571" s="117">
        <f t="shared" si="25"/>
        <v>8.4287486462194999E-2</v>
      </c>
      <c r="I571" s="117">
        <f t="shared" si="26"/>
        <v>0</v>
      </c>
      <c r="J571" s="117">
        <f t="shared" si="27"/>
        <v>0</v>
      </c>
    </row>
    <row r="572" spans="1:10" x14ac:dyDescent="0.3">
      <c r="A572" s="115" t="s">
        <v>199</v>
      </c>
      <c r="B572" s="117" t="s">
        <v>242</v>
      </c>
      <c r="C572" s="115" t="s">
        <v>138</v>
      </c>
      <c r="D572" s="117">
        <v>1</v>
      </c>
      <c r="E572" s="117" t="s">
        <v>314</v>
      </c>
      <c r="F572" s="117" t="s">
        <v>314</v>
      </c>
      <c r="G572" s="117" t="s">
        <v>314</v>
      </c>
      <c r="H572" s="117">
        <f t="shared" si="25"/>
        <v>1</v>
      </c>
      <c r="I572" s="117">
        <f t="shared" si="26"/>
        <v>0</v>
      </c>
      <c r="J572" s="117">
        <f t="shared" si="27"/>
        <v>0</v>
      </c>
    </row>
    <row r="573" spans="1:10" x14ac:dyDescent="0.3">
      <c r="A573" s="115" t="s">
        <v>191</v>
      </c>
      <c r="B573" s="117" t="s">
        <v>242</v>
      </c>
      <c r="C573" s="115" t="s">
        <v>138</v>
      </c>
      <c r="D573" s="117">
        <v>2.06780625642345E-2</v>
      </c>
      <c r="E573" s="117" t="s">
        <v>314</v>
      </c>
      <c r="F573" s="117" t="s">
        <v>314</v>
      </c>
      <c r="G573" s="117" t="s">
        <v>314</v>
      </c>
      <c r="H573" s="117">
        <f t="shared" si="25"/>
        <v>2.06780625642345E-2</v>
      </c>
      <c r="I573" s="117">
        <f t="shared" si="26"/>
        <v>0</v>
      </c>
      <c r="J573" s="117">
        <f t="shared" si="27"/>
        <v>0</v>
      </c>
    </row>
    <row r="574" spans="1:10" x14ac:dyDescent="0.3">
      <c r="A574" s="115" t="s">
        <v>204</v>
      </c>
      <c r="B574" s="117" t="s">
        <v>242</v>
      </c>
      <c r="C574" s="115" t="s">
        <v>138</v>
      </c>
      <c r="D574" s="117">
        <v>0.99234130911917495</v>
      </c>
      <c r="E574" s="117" t="s">
        <v>314</v>
      </c>
      <c r="F574" s="117" t="s">
        <v>314</v>
      </c>
      <c r="G574" s="117" t="s">
        <v>314</v>
      </c>
      <c r="H574" s="117">
        <f t="shared" si="25"/>
        <v>0.99234130911917495</v>
      </c>
      <c r="I574" s="117">
        <f t="shared" si="26"/>
        <v>0</v>
      </c>
      <c r="J574" s="117">
        <f t="shared" si="27"/>
        <v>0</v>
      </c>
    </row>
    <row r="575" spans="1:10" x14ac:dyDescent="0.3">
      <c r="A575" s="115" t="s">
        <v>206</v>
      </c>
      <c r="B575" s="117" t="s">
        <v>242</v>
      </c>
      <c r="C575" s="115" t="s">
        <v>138</v>
      </c>
      <c r="D575" s="117">
        <v>0.25095274711700699</v>
      </c>
      <c r="E575" s="117" t="s">
        <v>314</v>
      </c>
      <c r="F575" s="117" t="s">
        <v>314</v>
      </c>
      <c r="G575" s="117" t="s">
        <v>314</v>
      </c>
      <c r="H575" s="117">
        <f t="shared" si="25"/>
        <v>0.25095274711700699</v>
      </c>
      <c r="I575" s="117">
        <f t="shared" si="26"/>
        <v>0</v>
      </c>
      <c r="J575" s="117">
        <f t="shared" si="27"/>
        <v>0</v>
      </c>
    </row>
    <row r="576" spans="1:10" x14ac:dyDescent="0.3">
      <c r="A576" s="115" t="s">
        <v>190</v>
      </c>
      <c r="B576" s="117" t="s">
        <v>242</v>
      </c>
      <c r="C576" s="115" t="s">
        <v>138</v>
      </c>
      <c r="D576" s="117">
        <v>0.93860093443539305</v>
      </c>
      <c r="E576" s="117" t="s">
        <v>314</v>
      </c>
      <c r="F576" s="117" t="s">
        <v>314</v>
      </c>
      <c r="G576" s="117" t="s">
        <v>314</v>
      </c>
      <c r="H576" s="117">
        <f t="shared" si="25"/>
        <v>0.93860093443539305</v>
      </c>
      <c r="I576" s="117">
        <f t="shared" si="26"/>
        <v>0</v>
      </c>
      <c r="J576" s="117">
        <f t="shared" si="27"/>
        <v>0</v>
      </c>
    </row>
    <row r="577" spans="1:10" x14ac:dyDescent="0.3">
      <c r="A577" s="115" t="s">
        <v>195</v>
      </c>
      <c r="B577" s="117" t="s">
        <v>242</v>
      </c>
      <c r="C577" s="115" t="s">
        <v>138</v>
      </c>
      <c r="D577" s="117">
        <v>1</v>
      </c>
      <c r="E577" s="117">
        <v>0.176578421248413</v>
      </c>
      <c r="F577" s="117">
        <v>0.81616862182679495</v>
      </c>
      <c r="G577" s="117">
        <v>7.2529569247922702E-3</v>
      </c>
      <c r="H577" s="117">
        <f t="shared" si="25"/>
        <v>0.176578421248413</v>
      </c>
      <c r="I577" s="117">
        <f t="shared" si="26"/>
        <v>0.81616862182679495</v>
      </c>
      <c r="J577" s="117">
        <f t="shared" si="27"/>
        <v>7.2529569247922702E-3</v>
      </c>
    </row>
    <row r="578" spans="1:10" x14ac:dyDescent="0.3">
      <c r="A578" s="115" t="s">
        <v>210</v>
      </c>
      <c r="B578" s="117" t="s">
        <v>242</v>
      </c>
      <c r="C578" s="115" t="s">
        <v>140</v>
      </c>
      <c r="D578" s="117">
        <v>0.136097912336203</v>
      </c>
      <c r="E578" s="117" t="s">
        <v>314</v>
      </c>
      <c r="F578" s="117" t="s">
        <v>314</v>
      </c>
      <c r="G578" s="117" t="s">
        <v>314</v>
      </c>
      <c r="H578" s="117">
        <f t="shared" si="25"/>
        <v>0.136097912336203</v>
      </c>
      <c r="I578" s="117">
        <f t="shared" si="26"/>
        <v>0</v>
      </c>
      <c r="J578" s="117">
        <f t="shared" si="27"/>
        <v>0</v>
      </c>
    </row>
    <row r="579" spans="1:10" x14ac:dyDescent="0.3">
      <c r="A579" s="115" t="s">
        <v>193</v>
      </c>
      <c r="B579" s="117" t="s">
        <v>242</v>
      </c>
      <c r="C579" s="115" t="s">
        <v>140</v>
      </c>
      <c r="D579" s="117">
        <v>1.3234367974045401E-3</v>
      </c>
      <c r="E579" s="117">
        <v>0.59931965141380805</v>
      </c>
      <c r="F579" s="117">
        <v>0.392992818425553</v>
      </c>
      <c r="G579" s="117">
        <v>7.6875301606387702E-3</v>
      </c>
      <c r="H579" s="117">
        <f t="shared" ref="H579:H642" si="28">IFERROR($D579*E579,$D579)</f>
        <v>7.9316168008869545E-4</v>
      </c>
      <c r="I579" s="117">
        <f t="shared" ref="I579:I642" si="29">IFERROR($D579*F579,0)</f>
        <v>5.201011570200978E-4</v>
      </c>
      <c r="J579" s="117">
        <f t="shared" ref="J579:J642" si="30">IFERROR($D579*G579,0)</f>
        <v>1.0173960295746583E-5</v>
      </c>
    </row>
    <row r="580" spans="1:10" x14ac:dyDescent="0.3">
      <c r="A580" s="115" t="s">
        <v>200</v>
      </c>
      <c r="B580" s="117" t="s">
        <v>242</v>
      </c>
      <c r="C580" s="115" t="s">
        <v>140</v>
      </c>
      <c r="D580" s="117">
        <v>0.93668413808415896</v>
      </c>
      <c r="E580" s="117">
        <v>0.99939750388546</v>
      </c>
      <c r="F580" s="117">
        <v>6.0249611453982001E-4</v>
      </c>
      <c r="G580" s="117">
        <v>0</v>
      </c>
      <c r="H580" s="117">
        <f t="shared" si="28"/>
        <v>0.93611978953041197</v>
      </c>
      <c r="I580" s="117">
        <f t="shared" si="29"/>
        <v>5.6434855374678605E-4</v>
      </c>
      <c r="J580" s="117">
        <f t="shared" si="30"/>
        <v>0</v>
      </c>
    </row>
    <row r="581" spans="1:10" x14ac:dyDescent="0.3">
      <c r="A581" s="115" t="s">
        <v>189</v>
      </c>
      <c r="B581" s="117" t="s">
        <v>242</v>
      </c>
      <c r="C581" s="115" t="s">
        <v>140</v>
      </c>
      <c r="D581" s="117">
        <v>0.79420440732978204</v>
      </c>
      <c r="E581" s="117">
        <v>1</v>
      </c>
      <c r="F581" s="117">
        <v>0</v>
      </c>
      <c r="G581" s="117">
        <v>0</v>
      </c>
      <c r="H581" s="117">
        <f t="shared" si="28"/>
        <v>0.79420440732978204</v>
      </c>
      <c r="I581" s="117">
        <f t="shared" si="29"/>
        <v>0</v>
      </c>
      <c r="J581" s="117">
        <f t="shared" si="30"/>
        <v>0</v>
      </c>
    </row>
    <row r="582" spans="1:10" x14ac:dyDescent="0.3">
      <c r="A582" s="115" t="s">
        <v>198</v>
      </c>
      <c r="B582" s="117" t="s">
        <v>242</v>
      </c>
      <c r="C582" s="115" t="s">
        <v>140</v>
      </c>
      <c r="D582" s="117">
        <v>0.68484562785639003</v>
      </c>
      <c r="E582" s="117" t="s">
        <v>314</v>
      </c>
      <c r="F582" s="117" t="s">
        <v>314</v>
      </c>
      <c r="G582" s="117" t="s">
        <v>314</v>
      </c>
      <c r="H582" s="117">
        <f t="shared" si="28"/>
        <v>0.68484562785639003</v>
      </c>
      <c r="I582" s="117">
        <f t="shared" si="29"/>
        <v>0</v>
      </c>
      <c r="J582" s="117">
        <f t="shared" si="30"/>
        <v>0</v>
      </c>
    </row>
    <row r="583" spans="1:10" x14ac:dyDescent="0.3">
      <c r="A583" s="115" t="s">
        <v>202</v>
      </c>
      <c r="B583" s="117" t="s">
        <v>242</v>
      </c>
      <c r="C583" s="115" t="s">
        <v>140</v>
      </c>
      <c r="D583" s="117">
        <v>6.7764654511993802E-2</v>
      </c>
      <c r="E583" s="117" t="s">
        <v>314</v>
      </c>
      <c r="F583" s="117" t="s">
        <v>314</v>
      </c>
      <c r="G583" s="117" t="s">
        <v>314</v>
      </c>
      <c r="H583" s="117">
        <f t="shared" si="28"/>
        <v>6.7764654511993802E-2</v>
      </c>
      <c r="I583" s="117">
        <f t="shared" si="29"/>
        <v>0</v>
      </c>
      <c r="J583" s="117">
        <f t="shared" si="30"/>
        <v>0</v>
      </c>
    </row>
    <row r="584" spans="1:10" x14ac:dyDescent="0.3">
      <c r="A584" s="115" t="s">
        <v>192</v>
      </c>
      <c r="B584" s="117" t="s">
        <v>242</v>
      </c>
      <c r="C584" s="115" t="s">
        <v>140</v>
      </c>
      <c r="D584" s="117">
        <v>0</v>
      </c>
      <c r="E584" s="117" t="s">
        <v>314</v>
      </c>
      <c r="F584" s="117" t="s">
        <v>314</v>
      </c>
      <c r="G584" s="117" t="s">
        <v>314</v>
      </c>
      <c r="H584" s="117">
        <f t="shared" si="28"/>
        <v>0</v>
      </c>
      <c r="I584" s="117">
        <f t="shared" si="29"/>
        <v>0</v>
      </c>
      <c r="J584" s="117">
        <f t="shared" si="30"/>
        <v>0</v>
      </c>
    </row>
    <row r="585" spans="1:10" x14ac:dyDescent="0.3">
      <c r="A585" s="115" t="s">
        <v>188</v>
      </c>
      <c r="B585" s="117" t="s">
        <v>242</v>
      </c>
      <c r="C585" s="115" t="s">
        <v>140</v>
      </c>
      <c r="D585" s="117">
        <v>0.76502861649313103</v>
      </c>
      <c r="E585" s="117">
        <v>0.49027129666843799</v>
      </c>
      <c r="F585" s="117">
        <v>0.50961717988904698</v>
      </c>
      <c r="G585" s="117">
        <v>1.11523442514411E-4</v>
      </c>
      <c r="H585" s="117">
        <f t="shared" si="28"/>
        <v>0.37507157179654854</v>
      </c>
      <c r="I585" s="117">
        <f t="shared" si="29"/>
        <v>0.38987172607164866</v>
      </c>
      <c r="J585" s="117">
        <f t="shared" si="30"/>
        <v>8.5318624933351079E-5</v>
      </c>
    </row>
    <row r="586" spans="1:10" x14ac:dyDescent="0.3">
      <c r="A586" s="115" t="s">
        <v>141</v>
      </c>
      <c r="B586" s="117" t="s">
        <v>242</v>
      </c>
      <c r="C586" s="115" t="s">
        <v>140</v>
      </c>
      <c r="D586" s="117">
        <v>0.97545617730380396</v>
      </c>
      <c r="E586" s="117" t="s">
        <v>314</v>
      </c>
      <c r="F586" s="117" t="s">
        <v>314</v>
      </c>
      <c r="G586" s="117" t="s">
        <v>314</v>
      </c>
      <c r="H586" s="117">
        <f t="shared" si="28"/>
        <v>0.97545617730380396</v>
      </c>
      <c r="I586" s="117">
        <f t="shared" si="29"/>
        <v>0</v>
      </c>
      <c r="J586" s="117">
        <f t="shared" si="30"/>
        <v>0</v>
      </c>
    </row>
    <row r="587" spans="1:10" x14ac:dyDescent="0.3">
      <c r="A587" s="115" t="s">
        <v>209</v>
      </c>
      <c r="B587" s="117" t="s">
        <v>242</v>
      </c>
      <c r="C587" s="115" t="s">
        <v>140</v>
      </c>
      <c r="D587" s="117">
        <v>0.112646711829373</v>
      </c>
      <c r="E587" s="117" t="s">
        <v>314</v>
      </c>
      <c r="F587" s="117" t="s">
        <v>314</v>
      </c>
      <c r="G587" s="117" t="s">
        <v>314</v>
      </c>
      <c r="H587" s="117">
        <f t="shared" si="28"/>
        <v>0.112646711829373</v>
      </c>
      <c r="I587" s="117">
        <f t="shared" si="29"/>
        <v>0</v>
      </c>
      <c r="J587" s="117">
        <f t="shared" si="30"/>
        <v>0</v>
      </c>
    </row>
    <row r="588" spans="1:10" x14ac:dyDescent="0.3">
      <c r="A588" s="115" t="s">
        <v>199</v>
      </c>
      <c r="B588" s="117" t="s">
        <v>242</v>
      </c>
      <c r="C588" s="115" t="s">
        <v>140</v>
      </c>
      <c r="D588" s="117">
        <v>1</v>
      </c>
      <c r="E588" s="117" t="s">
        <v>314</v>
      </c>
      <c r="F588" s="117" t="s">
        <v>314</v>
      </c>
      <c r="G588" s="117" t="s">
        <v>314</v>
      </c>
      <c r="H588" s="117">
        <f t="shared" si="28"/>
        <v>1</v>
      </c>
      <c r="I588" s="117">
        <f t="shared" si="29"/>
        <v>0</v>
      </c>
      <c r="J588" s="117">
        <f t="shared" si="30"/>
        <v>0</v>
      </c>
    </row>
    <row r="589" spans="1:10" x14ac:dyDescent="0.3">
      <c r="A589" s="115" t="s">
        <v>191</v>
      </c>
      <c r="B589" s="117" t="s">
        <v>242</v>
      </c>
      <c r="C589" s="115" t="s">
        <v>140</v>
      </c>
      <c r="D589" s="117">
        <v>3.1681397666655502E-5</v>
      </c>
      <c r="E589" s="117" t="s">
        <v>314</v>
      </c>
      <c r="F589" s="117" t="s">
        <v>314</v>
      </c>
      <c r="G589" s="117" t="s">
        <v>314</v>
      </c>
      <c r="H589" s="117">
        <f t="shared" si="28"/>
        <v>3.1681397666655502E-5</v>
      </c>
      <c r="I589" s="117">
        <f t="shared" si="29"/>
        <v>0</v>
      </c>
      <c r="J589" s="117">
        <f t="shared" si="30"/>
        <v>0</v>
      </c>
    </row>
    <row r="590" spans="1:10" x14ac:dyDescent="0.3">
      <c r="A590" s="115" t="s">
        <v>204</v>
      </c>
      <c r="B590" s="117" t="s">
        <v>242</v>
      </c>
      <c r="C590" s="115" t="s">
        <v>140</v>
      </c>
      <c r="D590" s="117">
        <v>0.84940322036125304</v>
      </c>
      <c r="E590" s="117" t="s">
        <v>314</v>
      </c>
      <c r="F590" s="117" t="s">
        <v>314</v>
      </c>
      <c r="G590" s="117" t="s">
        <v>314</v>
      </c>
      <c r="H590" s="117">
        <f t="shared" si="28"/>
        <v>0.84940322036125304</v>
      </c>
      <c r="I590" s="117">
        <f t="shared" si="29"/>
        <v>0</v>
      </c>
      <c r="J590" s="117">
        <f t="shared" si="30"/>
        <v>0</v>
      </c>
    </row>
    <row r="591" spans="1:10" x14ac:dyDescent="0.3">
      <c r="A591" s="115" t="s">
        <v>206</v>
      </c>
      <c r="B591" s="117" t="s">
        <v>242</v>
      </c>
      <c r="C591" s="115" t="s">
        <v>140</v>
      </c>
      <c r="D591" s="117">
        <v>0.89951872331139404</v>
      </c>
      <c r="E591" s="117" t="s">
        <v>314</v>
      </c>
      <c r="F591" s="117" t="s">
        <v>314</v>
      </c>
      <c r="G591" s="117" t="s">
        <v>314</v>
      </c>
      <c r="H591" s="117">
        <f t="shared" si="28"/>
        <v>0.89951872331139404</v>
      </c>
      <c r="I591" s="117">
        <f t="shared" si="29"/>
        <v>0</v>
      </c>
      <c r="J591" s="117">
        <f t="shared" si="30"/>
        <v>0</v>
      </c>
    </row>
    <row r="592" spans="1:10" x14ac:dyDescent="0.3">
      <c r="A592" s="115" t="s">
        <v>190</v>
      </c>
      <c r="B592" s="117" t="s">
        <v>242</v>
      </c>
      <c r="C592" s="115" t="s">
        <v>140</v>
      </c>
      <c r="D592" s="117">
        <v>0.81094469747261899</v>
      </c>
      <c r="E592" s="117" t="s">
        <v>314</v>
      </c>
      <c r="F592" s="117" t="s">
        <v>314</v>
      </c>
      <c r="G592" s="117" t="s">
        <v>314</v>
      </c>
      <c r="H592" s="117">
        <f t="shared" si="28"/>
        <v>0.81094469747261899</v>
      </c>
      <c r="I592" s="117">
        <f t="shared" si="29"/>
        <v>0</v>
      </c>
      <c r="J592" s="117">
        <f t="shared" si="30"/>
        <v>0</v>
      </c>
    </row>
    <row r="593" spans="1:10" x14ac:dyDescent="0.3">
      <c r="A593" s="115" t="s">
        <v>195</v>
      </c>
      <c r="B593" s="117" t="s">
        <v>242</v>
      </c>
      <c r="C593" s="115" t="s">
        <v>140</v>
      </c>
      <c r="D593" s="117">
        <v>0.87063086035900294</v>
      </c>
      <c r="E593" s="117">
        <v>0.62636621375646595</v>
      </c>
      <c r="F593" s="117">
        <v>0.37305365541782998</v>
      </c>
      <c r="G593" s="117">
        <v>5.8013082570480498E-4</v>
      </c>
      <c r="H593" s="117">
        <f t="shared" si="28"/>
        <v>0.54533375558260311</v>
      </c>
      <c r="I593" s="117">
        <f t="shared" si="29"/>
        <v>0.32479202497649634</v>
      </c>
      <c r="J593" s="117">
        <f t="shared" si="30"/>
        <v>5.0507979990415319E-4</v>
      </c>
    </row>
    <row r="594" spans="1:10" x14ac:dyDescent="0.3">
      <c r="A594" s="115" t="s">
        <v>210</v>
      </c>
      <c r="B594" s="117" t="s">
        <v>242</v>
      </c>
      <c r="C594" s="115" t="s">
        <v>145</v>
      </c>
      <c r="D594" s="117">
        <v>5.8849070434068097E-2</v>
      </c>
      <c r="E594" s="117" t="s">
        <v>314</v>
      </c>
      <c r="F594" s="117" t="s">
        <v>314</v>
      </c>
      <c r="G594" s="117" t="s">
        <v>314</v>
      </c>
      <c r="H594" s="117">
        <f t="shared" si="28"/>
        <v>5.8849070434068097E-2</v>
      </c>
      <c r="I594" s="117">
        <f t="shared" si="29"/>
        <v>0</v>
      </c>
      <c r="J594" s="117">
        <f t="shared" si="30"/>
        <v>0</v>
      </c>
    </row>
    <row r="595" spans="1:10" x14ac:dyDescent="0.3">
      <c r="A595" s="115" t="s">
        <v>193</v>
      </c>
      <c r="B595" s="117" t="s">
        <v>242</v>
      </c>
      <c r="C595" s="115" t="s">
        <v>145</v>
      </c>
      <c r="D595" s="117">
        <v>3.34825633405927E-2</v>
      </c>
      <c r="E595" s="117">
        <v>0.385575272768653</v>
      </c>
      <c r="F595" s="117">
        <v>0.61172685481306799</v>
      </c>
      <c r="G595" s="117">
        <v>2.6978724182786401E-3</v>
      </c>
      <c r="H595" s="117">
        <f t="shared" si="28"/>
        <v>1.2910048493042732E-2</v>
      </c>
      <c r="I595" s="117">
        <f t="shared" si="29"/>
        <v>2.0482183163420105E-2</v>
      </c>
      <c r="J595" s="117">
        <f t="shared" si="30"/>
        <v>9.0331684129852567E-5</v>
      </c>
    </row>
    <row r="596" spans="1:10" x14ac:dyDescent="0.3">
      <c r="A596" s="115" t="s">
        <v>200</v>
      </c>
      <c r="B596" s="117" t="s">
        <v>242</v>
      </c>
      <c r="C596" s="115" t="s">
        <v>145</v>
      </c>
      <c r="D596" s="117">
        <v>1</v>
      </c>
      <c r="E596" s="117">
        <v>0.94308770782863804</v>
      </c>
      <c r="F596" s="117">
        <v>5.6912292171362101E-2</v>
      </c>
      <c r="G596" s="117">
        <v>0</v>
      </c>
      <c r="H596" s="117">
        <f t="shared" si="28"/>
        <v>0.94308770782863804</v>
      </c>
      <c r="I596" s="117">
        <f t="shared" si="29"/>
        <v>5.6912292171362101E-2</v>
      </c>
      <c r="J596" s="117">
        <f t="shared" si="30"/>
        <v>0</v>
      </c>
    </row>
    <row r="597" spans="1:10" x14ac:dyDescent="0.3">
      <c r="A597" s="115" t="s">
        <v>189</v>
      </c>
      <c r="B597" s="117" t="s">
        <v>242</v>
      </c>
      <c r="C597" s="115" t="s">
        <v>145</v>
      </c>
      <c r="D597" s="117">
        <v>0.96736039284499697</v>
      </c>
      <c r="E597" s="117">
        <v>0.99022259942089497</v>
      </c>
      <c r="F597" s="117">
        <v>9.7774005791047506E-3</v>
      </c>
      <c r="G597" s="117">
        <v>0</v>
      </c>
      <c r="H597" s="117">
        <f t="shared" si="28"/>
        <v>0.95790212277979103</v>
      </c>
      <c r="I597" s="117">
        <f t="shared" si="29"/>
        <v>9.458270065205672E-3</v>
      </c>
      <c r="J597" s="117">
        <f t="shared" si="30"/>
        <v>0</v>
      </c>
    </row>
    <row r="598" spans="1:10" x14ac:dyDescent="0.3">
      <c r="A598" s="115" t="s">
        <v>198</v>
      </c>
      <c r="B598" s="117" t="s">
        <v>242</v>
      </c>
      <c r="C598" s="115" t="s">
        <v>145</v>
      </c>
      <c r="D598" s="117">
        <v>0.92298636782806198</v>
      </c>
      <c r="E598" s="117" t="s">
        <v>314</v>
      </c>
      <c r="F598" s="117" t="s">
        <v>314</v>
      </c>
      <c r="G598" s="117" t="s">
        <v>314</v>
      </c>
      <c r="H598" s="117">
        <f t="shared" si="28"/>
        <v>0.92298636782806198</v>
      </c>
      <c r="I598" s="117">
        <f t="shared" si="29"/>
        <v>0</v>
      </c>
      <c r="J598" s="117">
        <f t="shared" si="30"/>
        <v>0</v>
      </c>
    </row>
    <row r="599" spans="1:10" x14ac:dyDescent="0.3">
      <c r="A599" s="115" t="s">
        <v>202</v>
      </c>
      <c r="B599" s="117" t="s">
        <v>242</v>
      </c>
      <c r="C599" s="115" t="s">
        <v>145</v>
      </c>
      <c r="D599" s="117">
        <v>0.46298593938335197</v>
      </c>
      <c r="E599" s="117" t="s">
        <v>314</v>
      </c>
      <c r="F599" s="117" t="s">
        <v>314</v>
      </c>
      <c r="G599" s="117" t="s">
        <v>314</v>
      </c>
      <c r="H599" s="117">
        <f t="shared" si="28"/>
        <v>0.46298593938335197</v>
      </c>
      <c r="I599" s="117">
        <f t="shared" si="29"/>
        <v>0</v>
      </c>
      <c r="J599" s="117">
        <f t="shared" si="30"/>
        <v>0</v>
      </c>
    </row>
    <row r="600" spans="1:10" x14ac:dyDescent="0.3">
      <c r="A600" s="115" t="s">
        <v>192</v>
      </c>
      <c r="B600" s="117" t="s">
        <v>242</v>
      </c>
      <c r="C600" s="115" t="s">
        <v>145</v>
      </c>
      <c r="D600" s="117">
        <v>0</v>
      </c>
      <c r="E600" s="117" t="s">
        <v>314</v>
      </c>
      <c r="F600" s="117" t="s">
        <v>314</v>
      </c>
      <c r="G600" s="117" t="s">
        <v>314</v>
      </c>
      <c r="H600" s="117">
        <f t="shared" si="28"/>
        <v>0</v>
      </c>
      <c r="I600" s="117">
        <f t="shared" si="29"/>
        <v>0</v>
      </c>
      <c r="J600" s="117">
        <f t="shared" si="30"/>
        <v>0</v>
      </c>
    </row>
    <row r="601" spans="1:10" x14ac:dyDescent="0.3">
      <c r="A601" s="115" t="s">
        <v>188</v>
      </c>
      <c r="B601" s="117" t="s">
        <v>242</v>
      </c>
      <c r="C601" s="115" t="s">
        <v>145</v>
      </c>
      <c r="D601" s="117">
        <v>0.97142544025109701</v>
      </c>
      <c r="E601" s="117">
        <v>0.25691048281711099</v>
      </c>
      <c r="F601" s="117">
        <v>0.74225074774642597</v>
      </c>
      <c r="G601" s="117">
        <v>8.3876943646273299E-4</v>
      </c>
      <c r="H601" s="117">
        <f t="shared" si="28"/>
        <v>0.24956937887573394</v>
      </c>
      <c r="I601" s="117">
        <f t="shared" si="29"/>
        <v>0.72104125940627783</v>
      </c>
      <c r="J601" s="117">
        <f t="shared" si="30"/>
        <v>8.148019690849749E-4</v>
      </c>
    </row>
    <row r="602" spans="1:10" x14ac:dyDescent="0.3">
      <c r="A602" s="115" t="s">
        <v>141</v>
      </c>
      <c r="B602" s="117" t="s">
        <v>242</v>
      </c>
      <c r="C602" s="115" t="s">
        <v>145</v>
      </c>
      <c r="D602" s="117">
        <v>0.99108978327044905</v>
      </c>
      <c r="E602" s="117" t="s">
        <v>314</v>
      </c>
      <c r="F602" s="117" t="s">
        <v>314</v>
      </c>
      <c r="G602" s="117" t="s">
        <v>314</v>
      </c>
      <c r="H602" s="117">
        <f t="shared" si="28"/>
        <v>0.99108978327044905</v>
      </c>
      <c r="I602" s="117">
        <f t="shared" si="29"/>
        <v>0</v>
      </c>
      <c r="J602" s="117">
        <f t="shared" si="30"/>
        <v>0</v>
      </c>
    </row>
    <row r="603" spans="1:10" x14ac:dyDescent="0.3">
      <c r="A603" s="115" t="s">
        <v>209</v>
      </c>
      <c r="B603" s="117" t="s">
        <v>242</v>
      </c>
      <c r="C603" s="115" t="s">
        <v>145</v>
      </c>
      <c r="D603" s="117">
        <v>0.161226408541711</v>
      </c>
      <c r="E603" s="117" t="s">
        <v>314</v>
      </c>
      <c r="F603" s="117" t="s">
        <v>314</v>
      </c>
      <c r="G603" s="117" t="s">
        <v>314</v>
      </c>
      <c r="H603" s="117">
        <f t="shared" si="28"/>
        <v>0.161226408541711</v>
      </c>
      <c r="I603" s="117">
        <f t="shared" si="29"/>
        <v>0</v>
      </c>
      <c r="J603" s="117">
        <f t="shared" si="30"/>
        <v>0</v>
      </c>
    </row>
    <row r="604" spans="1:10" x14ac:dyDescent="0.3">
      <c r="A604" s="115" t="s">
        <v>199</v>
      </c>
      <c r="B604" s="117" t="s">
        <v>242</v>
      </c>
      <c r="C604" s="115" t="s">
        <v>145</v>
      </c>
      <c r="D604" s="117">
        <v>1</v>
      </c>
      <c r="E604" s="117" t="s">
        <v>314</v>
      </c>
      <c r="F604" s="117" t="s">
        <v>314</v>
      </c>
      <c r="G604" s="117" t="s">
        <v>314</v>
      </c>
      <c r="H604" s="117">
        <f t="shared" si="28"/>
        <v>1</v>
      </c>
      <c r="I604" s="117">
        <f t="shared" si="29"/>
        <v>0</v>
      </c>
      <c r="J604" s="117">
        <f t="shared" si="30"/>
        <v>0</v>
      </c>
    </row>
    <row r="605" spans="1:10" x14ac:dyDescent="0.3">
      <c r="A605" s="115" t="s">
        <v>191</v>
      </c>
      <c r="B605" s="117" t="s">
        <v>242</v>
      </c>
      <c r="C605" s="115" t="s">
        <v>145</v>
      </c>
      <c r="D605" s="117">
        <v>0</v>
      </c>
      <c r="E605" s="117" t="s">
        <v>314</v>
      </c>
      <c r="F605" s="117" t="s">
        <v>314</v>
      </c>
      <c r="G605" s="117" t="s">
        <v>314</v>
      </c>
      <c r="H605" s="117">
        <f t="shared" si="28"/>
        <v>0</v>
      </c>
      <c r="I605" s="117">
        <f t="shared" si="29"/>
        <v>0</v>
      </c>
      <c r="J605" s="117">
        <f t="shared" si="30"/>
        <v>0</v>
      </c>
    </row>
    <row r="606" spans="1:10" x14ac:dyDescent="0.3">
      <c r="A606" s="115" t="s">
        <v>204</v>
      </c>
      <c r="B606" s="117" t="s">
        <v>242</v>
      </c>
      <c r="C606" s="115" t="s">
        <v>145</v>
      </c>
      <c r="D606" s="117">
        <v>0.98344804300796596</v>
      </c>
      <c r="E606" s="117" t="s">
        <v>314</v>
      </c>
      <c r="F606" s="117" t="s">
        <v>314</v>
      </c>
      <c r="G606" s="117" t="s">
        <v>314</v>
      </c>
      <c r="H606" s="117">
        <f t="shared" si="28"/>
        <v>0.98344804300796596</v>
      </c>
      <c r="I606" s="117">
        <f t="shared" si="29"/>
        <v>0</v>
      </c>
      <c r="J606" s="117">
        <f t="shared" si="30"/>
        <v>0</v>
      </c>
    </row>
    <row r="607" spans="1:10" x14ac:dyDescent="0.3">
      <c r="A607" s="115" t="s">
        <v>206</v>
      </c>
      <c r="B607" s="117" t="s">
        <v>242</v>
      </c>
      <c r="C607" s="115" t="s">
        <v>145</v>
      </c>
      <c r="D607" s="117">
        <v>0.99346542099000901</v>
      </c>
      <c r="E607" s="117" t="s">
        <v>314</v>
      </c>
      <c r="F607" s="117" t="s">
        <v>314</v>
      </c>
      <c r="G607" s="117" t="s">
        <v>314</v>
      </c>
      <c r="H607" s="117">
        <f t="shared" si="28"/>
        <v>0.99346542099000901</v>
      </c>
      <c r="I607" s="117">
        <f t="shared" si="29"/>
        <v>0</v>
      </c>
      <c r="J607" s="117">
        <f t="shared" si="30"/>
        <v>0</v>
      </c>
    </row>
    <row r="608" spans="1:10" x14ac:dyDescent="0.3">
      <c r="A608" s="115" t="s">
        <v>190</v>
      </c>
      <c r="B608" s="117" t="s">
        <v>242</v>
      </c>
      <c r="C608" s="115" t="s">
        <v>145</v>
      </c>
      <c r="D608" s="117">
        <v>0.97665920833536102</v>
      </c>
      <c r="E608" s="117" t="s">
        <v>314</v>
      </c>
      <c r="F608" s="117" t="s">
        <v>314</v>
      </c>
      <c r="G608" s="117" t="s">
        <v>314</v>
      </c>
      <c r="H608" s="117">
        <f t="shared" si="28"/>
        <v>0.97665920833536102</v>
      </c>
      <c r="I608" s="117">
        <f t="shared" si="29"/>
        <v>0</v>
      </c>
      <c r="J608" s="117">
        <f t="shared" si="30"/>
        <v>0</v>
      </c>
    </row>
    <row r="609" spans="1:10" x14ac:dyDescent="0.3">
      <c r="A609" s="115" t="s">
        <v>195</v>
      </c>
      <c r="B609" s="117" t="s">
        <v>242</v>
      </c>
      <c r="C609" s="115" t="s">
        <v>145</v>
      </c>
      <c r="D609" s="117">
        <v>0.99593101809909901</v>
      </c>
      <c r="E609" s="117">
        <v>0.28335499101001399</v>
      </c>
      <c r="F609" s="117">
        <v>0.71664500898998595</v>
      </c>
      <c r="G609" s="117">
        <v>0</v>
      </c>
      <c r="H609" s="117">
        <f t="shared" si="28"/>
        <v>0.28220202468006428</v>
      </c>
      <c r="I609" s="117">
        <f t="shared" si="29"/>
        <v>0.71372899341903462</v>
      </c>
      <c r="J609" s="117">
        <f t="shared" si="30"/>
        <v>0</v>
      </c>
    </row>
    <row r="610" spans="1:10" x14ac:dyDescent="0.3">
      <c r="A610" s="115" t="s">
        <v>210</v>
      </c>
      <c r="B610" s="117" t="s">
        <v>242</v>
      </c>
      <c r="C610" s="115" t="s">
        <v>149</v>
      </c>
      <c r="D610" s="117">
        <v>0.35804824542736802</v>
      </c>
      <c r="E610" s="117" t="s">
        <v>314</v>
      </c>
      <c r="F610" s="117" t="s">
        <v>314</v>
      </c>
      <c r="G610" s="117" t="s">
        <v>314</v>
      </c>
      <c r="H610" s="117">
        <f t="shared" si="28"/>
        <v>0.35804824542736802</v>
      </c>
      <c r="I610" s="117">
        <f t="shared" si="29"/>
        <v>0</v>
      </c>
      <c r="J610" s="117">
        <f t="shared" si="30"/>
        <v>0</v>
      </c>
    </row>
    <row r="611" spans="1:10" x14ac:dyDescent="0.3">
      <c r="A611" s="115" t="s">
        <v>193</v>
      </c>
      <c r="B611" s="117" t="s">
        <v>242</v>
      </c>
      <c r="C611" s="115" t="s">
        <v>149</v>
      </c>
      <c r="D611" s="117">
        <v>2.4744586015733398E-4</v>
      </c>
      <c r="E611" s="117">
        <v>0.260194465334952</v>
      </c>
      <c r="F611" s="117">
        <v>0.73980553466504795</v>
      </c>
      <c r="G611" s="117">
        <v>0</v>
      </c>
      <c r="H611" s="117">
        <f t="shared" si="28"/>
        <v>6.438404328298482E-5</v>
      </c>
      <c r="I611" s="117">
        <f t="shared" si="29"/>
        <v>1.8306181687434916E-4</v>
      </c>
      <c r="J611" s="117">
        <f t="shared" si="30"/>
        <v>0</v>
      </c>
    </row>
    <row r="612" spans="1:10" x14ac:dyDescent="0.3">
      <c r="A612" s="115" t="s">
        <v>200</v>
      </c>
      <c r="B612" s="117" t="s">
        <v>242</v>
      </c>
      <c r="C612" s="115" t="s">
        <v>149</v>
      </c>
      <c r="D612" s="117">
        <v>0.96854435713220399</v>
      </c>
      <c r="E612" s="117">
        <v>0.99378497421962497</v>
      </c>
      <c r="F612" s="117">
        <v>6.2150257803747699E-3</v>
      </c>
      <c r="G612" s="117">
        <v>0</v>
      </c>
      <c r="H612" s="117">
        <f t="shared" si="28"/>
        <v>0.96252482898319058</v>
      </c>
      <c r="I612" s="117">
        <f t="shared" si="29"/>
        <v>6.0195281490131557E-3</v>
      </c>
      <c r="J612" s="117">
        <f t="shared" si="30"/>
        <v>0</v>
      </c>
    </row>
    <row r="613" spans="1:10" x14ac:dyDescent="0.3">
      <c r="A613" s="115" t="s">
        <v>189</v>
      </c>
      <c r="B613" s="117" t="s">
        <v>242</v>
      </c>
      <c r="C613" s="115" t="s">
        <v>149</v>
      </c>
      <c r="D613" s="117">
        <v>0.25557754895754098</v>
      </c>
      <c r="E613" s="117">
        <v>1</v>
      </c>
      <c r="F613" s="117">
        <v>0</v>
      </c>
      <c r="G613" s="117">
        <v>0</v>
      </c>
      <c r="H613" s="117">
        <f t="shared" si="28"/>
        <v>0.25557754895754098</v>
      </c>
      <c r="I613" s="117">
        <f t="shared" si="29"/>
        <v>0</v>
      </c>
      <c r="J613" s="117">
        <f t="shared" si="30"/>
        <v>0</v>
      </c>
    </row>
    <row r="614" spans="1:10" x14ac:dyDescent="0.3">
      <c r="A614" s="115" t="s">
        <v>198</v>
      </c>
      <c r="B614" s="117" t="s">
        <v>242</v>
      </c>
      <c r="C614" s="115" t="s">
        <v>149</v>
      </c>
      <c r="D614" s="117">
        <v>0.73617541518276197</v>
      </c>
      <c r="E614" s="117" t="s">
        <v>314</v>
      </c>
      <c r="F614" s="117" t="s">
        <v>314</v>
      </c>
      <c r="G614" s="117" t="s">
        <v>314</v>
      </c>
      <c r="H614" s="117">
        <f t="shared" si="28"/>
        <v>0.73617541518276197</v>
      </c>
      <c r="I614" s="117">
        <f t="shared" si="29"/>
        <v>0</v>
      </c>
      <c r="J614" s="117">
        <f t="shared" si="30"/>
        <v>0</v>
      </c>
    </row>
    <row r="615" spans="1:10" x14ac:dyDescent="0.3">
      <c r="A615" s="115" t="s">
        <v>202</v>
      </c>
      <c r="B615" s="117" t="s">
        <v>242</v>
      </c>
      <c r="C615" s="115" t="s">
        <v>149</v>
      </c>
      <c r="D615" s="117">
        <v>6.6415144636136902E-2</v>
      </c>
      <c r="E615" s="117" t="s">
        <v>314</v>
      </c>
      <c r="F615" s="117" t="s">
        <v>314</v>
      </c>
      <c r="G615" s="117" t="s">
        <v>314</v>
      </c>
      <c r="H615" s="117">
        <f t="shared" si="28"/>
        <v>6.6415144636136902E-2</v>
      </c>
      <c r="I615" s="117">
        <f t="shared" si="29"/>
        <v>0</v>
      </c>
      <c r="J615" s="117">
        <f t="shared" si="30"/>
        <v>0</v>
      </c>
    </row>
    <row r="616" spans="1:10" x14ac:dyDescent="0.3">
      <c r="A616" s="115" t="s">
        <v>192</v>
      </c>
      <c r="B616" s="117" t="s">
        <v>242</v>
      </c>
      <c r="C616" s="115" t="s">
        <v>149</v>
      </c>
      <c r="D616" s="117">
        <v>2.4487695366936998E-3</v>
      </c>
      <c r="E616" s="117" t="s">
        <v>314</v>
      </c>
      <c r="F616" s="117" t="s">
        <v>314</v>
      </c>
      <c r="G616" s="117" t="s">
        <v>314</v>
      </c>
      <c r="H616" s="117">
        <f t="shared" si="28"/>
        <v>2.4487695366936998E-3</v>
      </c>
      <c r="I616" s="117">
        <f t="shared" si="29"/>
        <v>0</v>
      </c>
      <c r="J616" s="117">
        <f t="shared" si="30"/>
        <v>0</v>
      </c>
    </row>
    <row r="617" spans="1:10" x14ac:dyDescent="0.3">
      <c r="A617" s="115" t="s">
        <v>188</v>
      </c>
      <c r="B617" s="117" t="s">
        <v>242</v>
      </c>
      <c r="C617" s="115" t="s">
        <v>149</v>
      </c>
      <c r="D617" s="117">
        <v>0.249135882567872</v>
      </c>
      <c r="E617" s="117">
        <v>0.58265448962851096</v>
      </c>
      <c r="F617" s="117">
        <v>0.41734551037148898</v>
      </c>
      <c r="G617" s="117">
        <v>0</v>
      </c>
      <c r="H617" s="117">
        <f t="shared" si="28"/>
        <v>0.14516014050573212</v>
      </c>
      <c r="I617" s="117">
        <f t="shared" si="29"/>
        <v>0.10397574206213989</v>
      </c>
      <c r="J617" s="117">
        <f t="shared" si="30"/>
        <v>0</v>
      </c>
    </row>
    <row r="618" spans="1:10" x14ac:dyDescent="0.3">
      <c r="A618" s="115" t="s">
        <v>141</v>
      </c>
      <c r="B618" s="117" t="s">
        <v>242</v>
      </c>
      <c r="C618" s="115" t="s">
        <v>149</v>
      </c>
      <c r="D618" s="117">
        <v>0.98445763824945298</v>
      </c>
      <c r="E618" s="117" t="s">
        <v>314</v>
      </c>
      <c r="F618" s="117" t="s">
        <v>314</v>
      </c>
      <c r="G618" s="117" t="s">
        <v>314</v>
      </c>
      <c r="H618" s="117">
        <f t="shared" si="28"/>
        <v>0.98445763824945298</v>
      </c>
      <c r="I618" s="117">
        <f t="shared" si="29"/>
        <v>0</v>
      </c>
      <c r="J618" s="117">
        <f t="shared" si="30"/>
        <v>0</v>
      </c>
    </row>
    <row r="619" spans="1:10" x14ac:dyDescent="0.3">
      <c r="A619" s="115" t="s">
        <v>209</v>
      </c>
      <c r="B619" s="117" t="s">
        <v>242</v>
      </c>
      <c r="C619" s="115" t="s">
        <v>149</v>
      </c>
      <c r="D619" s="117">
        <v>0.28909385872477</v>
      </c>
      <c r="E619" s="117" t="s">
        <v>314</v>
      </c>
      <c r="F619" s="117" t="s">
        <v>314</v>
      </c>
      <c r="G619" s="117" t="s">
        <v>314</v>
      </c>
      <c r="H619" s="117">
        <f t="shared" si="28"/>
        <v>0.28909385872477</v>
      </c>
      <c r="I619" s="117">
        <f t="shared" si="29"/>
        <v>0</v>
      </c>
      <c r="J619" s="117">
        <f t="shared" si="30"/>
        <v>0</v>
      </c>
    </row>
    <row r="620" spans="1:10" x14ac:dyDescent="0.3">
      <c r="A620" s="115" t="s">
        <v>199</v>
      </c>
      <c r="B620" s="117" t="s">
        <v>242</v>
      </c>
      <c r="C620" s="115" t="s">
        <v>149</v>
      </c>
      <c r="D620" s="117">
        <v>0.99955230647266302</v>
      </c>
      <c r="E620" s="117" t="s">
        <v>314</v>
      </c>
      <c r="F620" s="117" t="s">
        <v>314</v>
      </c>
      <c r="G620" s="117" t="s">
        <v>314</v>
      </c>
      <c r="H620" s="117">
        <f t="shared" si="28"/>
        <v>0.99955230647266302</v>
      </c>
      <c r="I620" s="117">
        <f t="shared" si="29"/>
        <v>0</v>
      </c>
      <c r="J620" s="117">
        <f t="shared" si="30"/>
        <v>0</v>
      </c>
    </row>
    <row r="621" spans="1:10" x14ac:dyDescent="0.3">
      <c r="A621" s="115" t="s">
        <v>191</v>
      </c>
      <c r="B621" s="117" t="s">
        <v>242</v>
      </c>
      <c r="C621" s="115" t="s">
        <v>149</v>
      </c>
      <c r="D621" s="117">
        <v>1.0535125826160801E-2</v>
      </c>
      <c r="E621" s="117" t="s">
        <v>314</v>
      </c>
      <c r="F621" s="117" t="s">
        <v>314</v>
      </c>
      <c r="G621" s="117" t="s">
        <v>314</v>
      </c>
      <c r="H621" s="117">
        <f t="shared" si="28"/>
        <v>1.0535125826160801E-2</v>
      </c>
      <c r="I621" s="117">
        <f t="shared" si="29"/>
        <v>0</v>
      </c>
      <c r="J621" s="117">
        <f t="shared" si="30"/>
        <v>0</v>
      </c>
    </row>
    <row r="622" spans="1:10" x14ac:dyDescent="0.3">
      <c r="A622" s="115" t="s">
        <v>204</v>
      </c>
      <c r="B622" s="117" t="s">
        <v>242</v>
      </c>
      <c r="C622" s="115" t="s">
        <v>149</v>
      </c>
      <c r="D622" s="117">
        <v>0.90642615251755798</v>
      </c>
      <c r="E622" s="117" t="s">
        <v>314</v>
      </c>
      <c r="F622" s="117" t="s">
        <v>314</v>
      </c>
      <c r="G622" s="117" t="s">
        <v>314</v>
      </c>
      <c r="H622" s="117">
        <f t="shared" si="28"/>
        <v>0.90642615251755798</v>
      </c>
      <c r="I622" s="117">
        <f t="shared" si="29"/>
        <v>0</v>
      </c>
      <c r="J622" s="117">
        <f t="shared" si="30"/>
        <v>0</v>
      </c>
    </row>
    <row r="623" spans="1:10" x14ac:dyDescent="0.3">
      <c r="A623" s="115" t="s">
        <v>206</v>
      </c>
      <c r="B623" s="117" t="s">
        <v>242</v>
      </c>
      <c r="C623" s="115" t="s">
        <v>149</v>
      </c>
      <c r="D623" s="117">
        <v>0.94287206211840602</v>
      </c>
      <c r="E623" s="117" t="s">
        <v>314</v>
      </c>
      <c r="F623" s="117" t="s">
        <v>314</v>
      </c>
      <c r="G623" s="117" t="s">
        <v>314</v>
      </c>
      <c r="H623" s="117">
        <f t="shared" si="28"/>
        <v>0.94287206211840602</v>
      </c>
      <c r="I623" s="117">
        <f t="shared" si="29"/>
        <v>0</v>
      </c>
      <c r="J623" s="117">
        <f t="shared" si="30"/>
        <v>0</v>
      </c>
    </row>
    <row r="624" spans="1:10" x14ac:dyDescent="0.3">
      <c r="A624" s="115" t="s">
        <v>190</v>
      </c>
      <c r="B624" s="117" t="s">
        <v>242</v>
      </c>
      <c r="C624" s="115" t="s">
        <v>149</v>
      </c>
      <c r="D624" s="117">
        <v>0.30182220629034801</v>
      </c>
      <c r="E624" s="117" t="s">
        <v>314</v>
      </c>
      <c r="F624" s="117" t="s">
        <v>314</v>
      </c>
      <c r="G624" s="117" t="s">
        <v>314</v>
      </c>
      <c r="H624" s="117">
        <f t="shared" si="28"/>
        <v>0.30182220629034801</v>
      </c>
      <c r="I624" s="117">
        <f t="shared" si="29"/>
        <v>0</v>
      </c>
      <c r="J624" s="117">
        <f t="shared" si="30"/>
        <v>0</v>
      </c>
    </row>
    <row r="625" spans="1:10" x14ac:dyDescent="0.3">
      <c r="A625" s="115" t="s">
        <v>195</v>
      </c>
      <c r="B625" s="117" t="s">
        <v>242</v>
      </c>
      <c r="C625" s="115" t="s">
        <v>149</v>
      </c>
      <c r="D625" s="117">
        <v>0.90630050271127005</v>
      </c>
      <c r="E625" s="117">
        <v>0.75280364076120898</v>
      </c>
      <c r="F625" s="117">
        <v>0.24643858736459101</v>
      </c>
      <c r="G625" s="117">
        <v>7.5777187419987402E-4</v>
      </c>
      <c r="H625" s="117">
        <f t="shared" si="28"/>
        <v>0.68226631806475802</v>
      </c>
      <c r="I625" s="117">
        <f t="shared" si="29"/>
        <v>0.22334741561598406</v>
      </c>
      <c r="J625" s="117">
        <f t="shared" si="30"/>
        <v>6.8676903052780711E-4</v>
      </c>
    </row>
    <row r="626" spans="1:10" x14ac:dyDescent="0.3">
      <c r="A626" s="115" t="s">
        <v>210</v>
      </c>
      <c r="B626" s="117" t="s">
        <v>258</v>
      </c>
      <c r="C626" s="115" t="s">
        <v>179</v>
      </c>
      <c r="D626" s="117">
        <v>0.25420769401536503</v>
      </c>
      <c r="E626" s="117" t="s">
        <v>314</v>
      </c>
      <c r="F626" s="117" t="s">
        <v>314</v>
      </c>
      <c r="G626" s="117" t="s">
        <v>314</v>
      </c>
      <c r="H626" s="117">
        <f t="shared" si="28"/>
        <v>0.25420769401536503</v>
      </c>
      <c r="I626" s="117">
        <f t="shared" si="29"/>
        <v>0</v>
      </c>
      <c r="J626" s="117">
        <f t="shared" si="30"/>
        <v>0</v>
      </c>
    </row>
    <row r="627" spans="1:10" x14ac:dyDescent="0.3">
      <c r="A627" s="115" t="s">
        <v>193</v>
      </c>
      <c r="B627" s="117" t="s">
        <v>258</v>
      </c>
      <c r="C627" s="115" t="s">
        <v>179</v>
      </c>
      <c r="D627" s="117">
        <v>3.5934336135027597E-2</v>
      </c>
      <c r="E627" s="117">
        <v>0.29363469097178702</v>
      </c>
      <c r="F627" s="117">
        <v>0.69151480559728795</v>
      </c>
      <c r="G627" s="117">
        <v>1.4850503430925401E-2</v>
      </c>
      <c r="H627" s="117">
        <f t="shared" si="28"/>
        <v>1.0551567686285148E-2</v>
      </c>
      <c r="I627" s="117">
        <f t="shared" si="29"/>
        <v>2.4849125466681207E-2</v>
      </c>
      <c r="J627" s="117">
        <f t="shared" si="30"/>
        <v>5.336429820612539E-4</v>
      </c>
    </row>
    <row r="628" spans="1:10" x14ac:dyDescent="0.3">
      <c r="A628" s="115" t="s">
        <v>200</v>
      </c>
      <c r="B628" s="117" t="s">
        <v>258</v>
      </c>
      <c r="C628" s="115" t="s">
        <v>179</v>
      </c>
      <c r="D628" s="117">
        <v>0.95965459024560795</v>
      </c>
      <c r="E628" s="117">
        <v>0.98724290110659096</v>
      </c>
      <c r="F628" s="117">
        <v>1.2757098893408699E-2</v>
      </c>
      <c r="G628" s="117">
        <v>0</v>
      </c>
      <c r="H628" s="117">
        <f t="shared" si="28"/>
        <v>0.94741218173433084</v>
      </c>
      <c r="I628" s="117">
        <f t="shared" si="29"/>
        <v>1.2242408511276824E-2</v>
      </c>
      <c r="J628" s="117">
        <f t="shared" si="30"/>
        <v>0</v>
      </c>
    </row>
    <row r="629" spans="1:10" x14ac:dyDescent="0.3">
      <c r="A629" s="115" t="s">
        <v>189</v>
      </c>
      <c r="B629" s="117" t="s">
        <v>258</v>
      </c>
      <c r="C629" s="115" t="s">
        <v>179</v>
      </c>
      <c r="D629" s="117">
        <v>0.79432409500019396</v>
      </c>
      <c r="E629" s="117">
        <v>0.999871462836884</v>
      </c>
      <c r="F629" s="117">
        <v>0</v>
      </c>
      <c r="G629" s="117">
        <v>1.2853716311573101E-4</v>
      </c>
      <c r="H629" s="117">
        <f t="shared" si="28"/>
        <v>0.7942219948344279</v>
      </c>
      <c r="I629" s="117">
        <f t="shared" si="29"/>
        <v>0</v>
      </c>
      <c r="J629" s="117">
        <f t="shared" si="30"/>
        <v>1.0210016576579535E-4</v>
      </c>
    </row>
    <row r="630" spans="1:10" x14ac:dyDescent="0.3">
      <c r="A630" s="115" t="s">
        <v>198</v>
      </c>
      <c r="B630" s="117" t="s">
        <v>258</v>
      </c>
      <c r="C630" s="115" t="s">
        <v>179</v>
      </c>
      <c r="D630" s="117">
        <v>0.71079204688770403</v>
      </c>
      <c r="E630" s="117" t="s">
        <v>314</v>
      </c>
      <c r="F630" s="117" t="s">
        <v>314</v>
      </c>
      <c r="G630" s="117" t="s">
        <v>314</v>
      </c>
      <c r="H630" s="117">
        <f t="shared" si="28"/>
        <v>0.71079204688770403</v>
      </c>
      <c r="I630" s="117">
        <f t="shared" si="29"/>
        <v>0</v>
      </c>
      <c r="J630" s="117">
        <f t="shared" si="30"/>
        <v>0</v>
      </c>
    </row>
    <row r="631" spans="1:10" x14ac:dyDescent="0.3">
      <c r="A631" s="115" t="s">
        <v>202</v>
      </c>
      <c r="B631" s="117" t="s">
        <v>258</v>
      </c>
      <c r="C631" s="115" t="s">
        <v>179</v>
      </c>
      <c r="D631" s="117">
        <v>0.26221372545876298</v>
      </c>
      <c r="E631" s="117" t="s">
        <v>314</v>
      </c>
      <c r="F631" s="117" t="s">
        <v>314</v>
      </c>
      <c r="G631" s="117" t="s">
        <v>314</v>
      </c>
      <c r="H631" s="117">
        <f t="shared" si="28"/>
        <v>0.26221372545876298</v>
      </c>
      <c r="I631" s="117">
        <f t="shared" si="29"/>
        <v>0</v>
      </c>
      <c r="J631" s="117">
        <f t="shared" si="30"/>
        <v>0</v>
      </c>
    </row>
    <row r="632" spans="1:10" x14ac:dyDescent="0.3">
      <c r="A632" s="115" t="s">
        <v>192</v>
      </c>
      <c r="B632" s="117" t="s">
        <v>258</v>
      </c>
      <c r="C632" s="115" t="s">
        <v>179</v>
      </c>
      <c r="D632" s="117">
        <v>2.2070538265226598E-3</v>
      </c>
      <c r="E632" s="117" t="s">
        <v>314</v>
      </c>
      <c r="F632" s="117" t="s">
        <v>314</v>
      </c>
      <c r="G632" s="117" t="s">
        <v>314</v>
      </c>
      <c r="H632" s="117">
        <f t="shared" si="28"/>
        <v>2.2070538265226598E-3</v>
      </c>
      <c r="I632" s="117">
        <f t="shared" si="29"/>
        <v>0</v>
      </c>
      <c r="J632" s="117">
        <f t="shared" si="30"/>
        <v>0</v>
      </c>
    </row>
    <row r="633" spans="1:10" x14ac:dyDescent="0.3">
      <c r="A633" s="115" t="s">
        <v>188</v>
      </c>
      <c r="B633" s="117" t="s">
        <v>258</v>
      </c>
      <c r="C633" s="115" t="s">
        <v>179</v>
      </c>
      <c r="D633" s="117">
        <v>0.803304259303524</v>
      </c>
      <c r="E633" s="117">
        <v>0.28734156086877699</v>
      </c>
      <c r="F633" s="117">
        <v>0.70563419513870995</v>
      </c>
      <c r="G633" s="117">
        <v>7.0242439925139299E-3</v>
      </c>
      <c r="H633" s="117">
        <f t="shared" si="28"/>
        <v>0.23082269972081135</v>
      </c>
      <c r="I633" s="117">
        <f t="shared" si="29"/>
        <v>0.56683895446513977</v>
      </c>
      <c r="J633" s="117">
        <f t="shared" si="30"/>
        <v>5.6426051175736307E-3</v>
      </c>
    </row>
    <row r="634" spans="1:10" x14ac:dyDescent="0.3">
      <c r="A634" s="115" t="s">
        <v>141</v>
      </c>
      <c r="B634" s="117" t="s">
        <v>258</v>
      </c>
      <c r="C634" s="115" t="s">
        <v>179</v>
      </c>
      <c r="D634" s="117">
        <v>0.95051145223782196</v>
      </c>
      <c r="E634" s="117" t="s">
        <v>314</v>
      </c>
      <c r="F634" s="117" t="s">
        <v>314</v>
      </c>
      <c r="G634" s="117" t="s">
        <v>314</v>
      </c>
      <c r="H634" s="117">
        <f t="shared" si="28"/>
        <v>0.95051145223782196</v>
      </c>
      <c r="I634" s="117">
        <f t="shared" si="29"/>
        <v>0</v>
      </c>
      <c r="J634" s="117">
        <f t="shared" si="30"/>
        <v>0</v>
      </c>
    </row>
    <row r="635" spans="1:10" x14ac:dyDescent="0.3">
      <c r="A635" s="115" t="s">
        <v>209</v>
      </c>
      <c r="B635" s="117" t="s">
        <v>258</v>
      </c>
      <c r="C635" s="115" t="s">
        <v>179</v>
      </c>
      <c r="D635" s="117">
        <v>0.246967297505295</v>
      </c>
      <c r="E635" s="117" t="s">
        <v>314</v>
      </c>
      <c r="F635" s="117" t="s">
        <v>314</v>
      </c>
      <c r="G635" s="117" t="s">
        <v>314</v>
      </c>
      <c r="H635" s="117">
        <f t="shared" si="28"/>
        <v>0.246967297505295</v>
      </c>
      <c r="I635" s="117">
        <f t="shared" si="29"/>
        <v>0</v>
      </c>
      <c r="J635" s="117">
        <f t="shared" si="30"/>
        <v>0</v>
      </c>
    </row>
    <row r="636" spans="1:10" x14ac:dyDescent="0.3">
      <c r="A636" s="115" t="s">
        <v>199</v>
      </c>
      <c r="B636" s="117" t="s">
        <v>258</v>
      </c>
      <c r="C636" s="115" t="s">
        <v>179</v>
      </c>
      <c r="D636" s="117">
        <v>0.99853994603900098</v>
      </c>
      <c r="E636" s="117" t="s">
        <v>314</v>
      </c>
      <c r="F636" s="117" t="s">
        <v>314</v>
      </c>
      <c r="G636" s="117" t="s">
        <v>314</v>
      </c>
      <c r="H636" s="117">
        <f t="shared" si="28"/>
        <v>0.99853994603900098</v>
      </c>
      <c r="I636" s="117">
        <f t="shared" si="29"/>
        <v>0</v>
      </c>
      <c r="J636" s="117">
        <f t="shared" si="30"/>
        <v>0</v>
      </c>
    </row>
    <row r="637" spans="1:10" x14ac:dyDescent="0.3">
      <c r="A637" s="115" t="s">
        <v>191</v>
      </c>
      <c r="B637" s="117" t="s">
        <v>258</v>
      </c>
      <c r="C637" s="115" t="s">
        <v>179</v>
      </c>
      <c r="D637" s="117">
        <v>5.04946225971473E-3</v>
      </c>
      <c r="E637" s="117" t="s">
        <v>314</v>
      </c>
      <c r="F637" s="117" t="s">
        <v>314</v>
      </c>
      <c r="G637" s="117" t="s">
        <v>314</v>
      </c>
      <c r="H637" s="117">
        <f t="shared" si="28"/>
        <v>5.04946225971473E-3</v>
      </c>
      <c r="I637" s="117">
        <f t="shared" si="29"/>
        <v>0</v>
      </c>
      <c r="J637" s="117">
        <f t="shared" si="30"/>
        <v>0</v>
      </c>
    </row>
    <row r="638" spans="1:10" x14ac:dyDescent="0.3">
      <c r="A638" s="115" t="s">
        <v>204</v>
      </c>
      <c r="B638" s="117" t="s">
        <v>258</v>
      </c>
      <c r="C638" s="115" t="s">
        <v>179</v>
      </c>
      <c r="D638" s="117">
        <v>0.87494385809952901</v>
      </c>
      <c r="E638" s="117" t="s">
        <v>314</v>
      </c>
      <c r="F638" s="117" t="s">
        <v>314</v>
      </c>
      <c r="G638" s="117" t="s">
        <v>314</v>
      </c>
      <c r="H638" s="117">
        <f t="shared" si="28"/>
        <v>0.87494385809952901</v>
      </c>
      <c r="I638" s="117">
        <f t="shared" si="29"/>
        <v>0</v>
      </c>
      <c r="J638" s="117">
        <f t="shared" si="30"/>
        <v>0</v>
      </c>
    </row>
    <row r="639" spans="1:10" x14ac:dyDescent="0.3">
      <c r="A639" s="115" t="s">
        <v>206</v>
      </c>
      <c r="B639" s="117" t="s">
        <v>258</v>
      </c>
      <c r="C639" s="115" t="s">
        <v>179</v>
      </c>
      <c r="D639" s="117">
        <v>0.84583454567611405</v>
      </c>
      <c r="E639" s="117" t="s">
        <v>314</v>
      </c>
      <c r="F639" s="117" t="s">
        <v>314</v>
      </c>
      <c r="G639" s="117" t="s">
        <v>314</v>
      </c>
      <c r="H639" s="117">
        <f t="shared" si="28"/>
        <v>0.84583454567611405</v>
      </c>
      <c r="I639" s="117">
        <f t="shared" si="29"/>
        <v>0</v>
      </c>
      <c r="J639" s="117">
        <f t="shared" si="30"/>
        <v>0</v>
      </c>
    </row>
    <row r="640" spans="1:10" x14ac:dyDescent="0.3">
      <c r="A640" s="115" t="s">
        <v>190</v>
      </c>
      <c r="B640" s="117" t="s">
        <v>258</v>
      </c>
      <c r="C640" s="115" t="s">
        <v>179</v>
      </c>
      <c r="D640" s="117">
        <v>0.81783855407890405</v>
      </c>
      <c r="E640" s="117" t="s">
        <v>314</v>
      </c>
      <c r="F640" s="117" t="s">
        <v>314</v>
      </c>
      <c r="G640" s="117" t="s">
        <v>314</v>
      </c>
      <c r="H640" s="117">
        <f t="shared" si="28"/>
        <v>0.81783855407890405</v>
      </c>
      <c r="I640" s="117">
        <f t="shared" si="29"/>
        <v>0</v>
      </c>
      <c r="J640" s="117">
        <f t="shared" si="30"/>
        <v>0</v>
      </c>
    </row>
    <row r="641" spans="1:10" x14ac:dyDescent="0.3">
      <c r="A641" s="115" t="s">
        <v>195</v>
      </c>
      <c r="B641" s="117" t="s">
        <v>258</v>
      </c>
      <c r="C641" s="115" t="s">
        <v>179</v>
      </c>
      <c r="D641" s="117">
        <v>0.95395559867367496</v>
      </c>
      <c r="E641" s="117">
        <v>0.42078616146023401</v>
      </c>
      <c r="F641" s="117">
        <v>0.56199761982898999</v>
      </c>
      <c r="G641" s="117">
        <v>1.7216218710776301E-2</v>
      </c>
      <c r="H641" s="117">
        <f t="shared" si="28"/>
        <v>0.40141131456939522</v>
      </c>
      <c r="I641" s="117">
        <f t="shared" si="29"/>
        <v>0.53612077587714457</v>
      </c>
      <c r="J641" s="117">
        <f t="shared" si="30"/>
        <v>1.6423508227135529E-2</v>
      </c>
    </row>
    <row r="642" spans="1:10" x14ac:dyDescent="0.3">
      <c r="A642" s="115" t="s">
        <v>210</v>
      </c>
      <c r="B642" s="117" t="s">
        <v>258</v>
      </c>
      <c r="C642" s="115" t="s">
        <v>144</v>
      </c>
      <c r="D642" s="117">
        <v>5.39371048975541E-2</v>
      </c>
      <c r="E642" s="117" t="s">
        <v>314</v>
      </c>
      <c r="F642" s="117" t="s">
        <v>314</v>
      </c>
      <c r="G642" s="117" t="s">
        <v>314</v>
      </c>
      <c r="H642" s="117">
        <f t="shared" si="28"/>
        <v>5.39371048975541E-2</v>
      </c>
      <c r="I642" s="117">
        <f t="shared" si="29"/>
        <v>0</v>
      </c>
      <c r="J642" s="117">
        <f t="shared" si="30"/>
        <v>0</v>
      </c>
    </row>
    <row r="643" spans="1:10" x14ac:dyDescent="0.3">
      <c r="A643" s="115" t="s">
        <v>193</v>
      </c>
      <c r="B643" s="117" t="s">
        <v>258</v>
      </c>
      <c r="C643" s="115" t="s">
        <v>144</v>
      </c>
      <c r="D643" s="117">
        <v>1.5755652007261301E-2</v>
      </c>
      <c r="E643" s="117">
        <v>0.16390570805757601</v>
      </c>
      <c r="F643" s="117">
        <v>0.83609429194242402</v>
      </c>
      <c r="G643" s="117">
        <v>0</v>
      </c>
      <c r="H643" s="117">
        <f t="shared" ref="H643:H706" si="31">IFERROR($D643*E643,$D643)</f>
        <v>2.5824412981589324E-3</v>
      </c>
      <c r="I643" s="117">
        <f t="shared" ref="I643:I706" si="32">IFERROR($D643*F643,0)</f>
        <v>1.317321070910237E-2</v>
      </c>
      <c r="J643" s="117">
        <f t="shared" ref="J643:J706" si="33">IFERROR($D643*G643,0)</f>
        <v>0</v>
      </c>
    </row>
    <row r="644" spans="1:10" x14ac:dyDescent="0.3">
      <c r="A644" s="115" t="s">
        <v>200</v>
      </c>
      <c r="B644" s="117" t="s">
        <v>258</v>
      </c>
      <c r="C644" s="115" t="s">
        <v>144</v>
      </c>
      <c r="D644" s="117">
        <v>0.87964833988812796</v>
      </c>
      <c r="E644" s="117">
        <v>1</v>
      </c>
      <c r="F644" s="117">
        <v>0</v>
      </c>
      <c r="G644" s="117">
        <v>0</v>
      </c>
      <c r="H644" s="117">
        <f t="shared" si="31"/>
        <v>0.87964833988812796</v>
      </c>
      <c r="I644" s="117">
        <f t="shared" si="32"/>
        <v>0</v>
      </c>
      <c r="J644" s="117">
        <f t="shared" si="33"/>
        <v>0</v>
      </c>
    </row>
    <row r="645" spans="1:10" x14ac:dyDescent="0.3">
      <c r="A645" s="115" t="s">
        <v>189</v>
      </c>
      <c r="B645" s="117" t="s">
        <v>258</v>
      </c>
      <c r="C645" s="115" t="s">
        <v>144</v>
      </c>
      <c r="D645" s="117">
        <v>0.80440947575569699</v>
      </c>
      <c r="E645" s="117">
        <v>1</v>
      </c>
      <c r="F645" s="117">
        <v>0</v>
      </c>
      <c r="G645" s="117">
        <v>0</v>
      </c>
      <c r="H645" s="117">
        <f t="shared" si="31"/>
        <v>0.80440947575569699</v>
      </c>
      <c r="I645" s="117">
        <f t="shared" si="32"/>
        <v>0</v>
      </c>
      <c r="J645" s="117">
        <f t="shared" si="33"/>
        <v>0</v>
      </c>
    </row>
    <row r="646" spans="1:10" x14ac:dyDescent="0.3">
      <c r="A646" s="115" t="s">
        <v>198</v>
      </c>
      <c r="B646" s="117" t="s">
        <v>258</v>
      </c>
      <c r="C646" s="115" t="s">
        <v>144</v>
      </c>
      <c r="D646" s="117">
        <v>0.626993891557585</v>
      </c>
      <c r="E646" s="117" t="s">
        <v>314</v>
      </c>
      <c r="F646" s="117" t="s">
        <v>314</v>
      </c>
      <c r="G646" s="117" t="s">
        <v>314</v>
      </c>
      <c r="H646" s="117">
        <f t="shared" si="31"/>
        <v>0.626993891557585</v>
      </c>
      <c r="I646" s="117">
        <f t="shared" si="32"/>
        <v>0</v>
      </c>
      <c r="J646" s="117">
        <f t="shared" si="33"/>
        <v>0</v>
      </c>
    </row>
    <row r="647" spans="1:10" x14ac:dyDescent="0.3">
      <c r="A647" s="115" t="s">
        <v>202</v>
      </c>
      <c r="B647" s="117" t="s">
        <v>258</v>
      </c>
      <c r="C647" s="115" t="s">
        <v>144</v>
      </c>
      <c r="D647" s="117">
        <v>4.2007629052582998E-2</v>
      </c>
      <c r="E647" s="117" t="s">
        <v>314</v>
      </c>
      <c r="F647" s="117" t="s">
        <v>314</v>
      </c>
      <c r="G647" s="117" t="s">
        <v>314</v>
      </c>
      <c r="H647" s="117">
        <f t="shared" si="31"/>
        <v>4.2007629052582998E-2</v>
      </c>
      <c r="I647" s="117">
        <f t="shared" si="32"/>
        <v>0</v>
      </c>
      <c r="J647" s="117">
        <f t="shared" si="33"/>
        <v>0</v>
      </c>
    </row>
    <row r="648" spans="1:10" x14ac:dyDescent="0.3">
      <c r="A648" s="115" t="s">
        <v>192</v>
      </c>
      <c r="B648" s="117" t="s">
        <v>258</v>
      </c>
      <c r="C648" s="115" t="s">
        <v>144</v>
      </c>
      <c r="D648" s="117">
        <v>0</v>
      </c>
      <c r="E648" s="117" t="s">
        <v>314</v>
      </c>
      <c r="F648" s="117" t="s">
        <v>314</v>
      </c>
      <c r="G648" s="117" t="s">
        <v>314</v>
      </c>
      <c r="H648" s="117">
        <f t="shared" si="31"/>
        <v>0</v>
      </c>
      <c r="I648" s="117">
        <f t="shared" si="32"/>
        <v>0</v>
      </c>
      <c r="J648" s="117">
        <f t="shared" si="33"/>
        <v>0</v>
      </c>
    </row>
    <row r="649" spans="1:10" x14ac:dyDescent="0.3">
      <c r="A649" s="115" t="s">
        <v>188</v>
      </c>
      <c r="B649" s="117" t="s">
        <v>258</v>
      </c>
      <c r="C649" s="115" t="s">
        <v>144</v>
      </c>
      <c r="D649" s="117">
        <v>0.98206844636165003</v>
      </c>
      <c r="E649" s="117">
        <v>0.16526527282567999</v>
      </c>
      <c r="F649" s="117">
        <v>0.83473472717431996</v>
      </c>
      <c r="G649" s="117">
        <v>0</v>
      </c>
      <c r="H649" s="117">
        <f t="shared" si="31"/>
        <v>0.16230180972144975</v>
      </c>
      <c r="I649" s="117">
        <f t="shared" si="32"/>
        <v>0.81976663664020022</v>
      </c>
      <c r="J649" s="117">
        <f t="shared" si="33"/>
        <v>0</v>
      </c>
    </row>
    <row r="650" spans="1:10" x14ac:dyDescent="0.3">
      <c r="A650" s="115" t="s">
        <v>141</v>
      </c>
      <c r="B650" s="117" t="s">
        <v>258</v>
      </c>
      <c r="C650" s="115" t="s">
        <v>144</v>
      </c>
      <c r="D650" s="117">
        <v>0.94441271138313299</v>
      </c>
      <c r="E650" s="117" t="s">
        <v>314</v>
      </c>
      <c r="F650" s="117" t="s">
        <v>314</v>
      </c>
      <c r="G650" s="117" t="s">
        <v>314</v>
      </c>
      <c r="H650" s="117">
        <f t="shared" si="31"/>
        <v>0.94441271138313299</v>
      </c>
      <c r="I650" s="117">
        <f t="shared" si="32"/>
        <v>0</v>
      </c>
      <c r="J650" s="117">
        <f t="shared" si="33"/>
        <v>0</v>
      </c>
    </row>
    <row r="651" spans="1:10" x14ac:dyDescent="0.3">
      <c r="A651" s="115" t="s">
        <v>209</v>
      </c>
      <c r="B651" s="117" t="s">
        <v>258</v>
      </c>
      <c r="C651" s="115" t="s">
        <v>144</v>
      </c>
      <c r="D651" s="117">
        <v>0.19351032895561199</v>
      </c>
      <c r="E651" s="117" t="s">
        <v>314</v>
      </c>
      <c r="F651" s="117" t="s">
        <v>314</v>
      </c>
      <c r="G651" s="117" t="s">
        <v>314</v>
      </c>
      <c r="H651" s="117">
        <f t="shared" si="31"/>
        <v>0.19351032895561199</v>
      </c>
      <c r="I651" s="117">
        <f t="shared" si="32"/>
        <v>0</v>
      </c>
      <c r="J651" s="117">
        <f t="shared" si="33"/>
        <v>0</v>
      </c>
    </row>
    <row r="652" spans="1:10" x14ac:dyDescent="0.3">
      <c r="A652" s="115" t="s">
        <v>199</v>
      </c>
      <c r="B652" s="117" t="s">
        <v>258</v>
      </c>
      <c r="C652" s="115" t="s">
        <v>144</v>
      </c>
      <c r="D652" s="117">
        <v>1</v>
      </c>
      <c r="E652" s="117" t="s">
        <v>314</v>
      </c>
      <c r="F652" s="117" t="s">
        <v>314</v>
      </c>
      <c r="G652" s="117" t="s">
        <v>314</v>
      </c>
      <c r="H652" s="117">
        <f t="shared" si="31"/>
        <v>1</v>
      </c>
      <c r="I652" s="117">
        <f t="shared" si="32"/>
        <v>0</v>
      </c>
      <c r="J652" s="117">
        <f t="shared" si="33"/>
        <v>0</v>
      </c>
    </row>
    <row r="653" spans="1:10" x14ac:dyDescent="0.3">
      <c r="A653" s="115" t="s">
        <v>191</v>
      </c>
      <c r="B653" s="117" t="s">
        <v>258</v>
      </c>
      <c r="C653" s="115" t="s">
        <v>144</v>
      </c>
      <c r="D653" s="117">
        <v>0</v>
      </c>
      <c r="E653" s="117" t="s">
        <v>314</v>
      </c>
      <c r="F653" s="117" t="s">
        <v>314</v>
      </c>
      <c r="G653" s="117" t="s">
        <v>314</v>
      </c>
      <c r="H653" s="117">
        <f t="shared" si="31"/>
        <v>0</v>
      </c>
      <c r="I653" s="117">
        <f t="shared" si="32"/>
        <v>0</v>
      </c>
      <c r="J653" s="117">
        <f t="shared" si="33"/>
        <v>0</v>
      </c>
    </row>
    <row r="654" spans="1:10" x14ac:dyDescent="0.3">
      <c r="A654" s="115" t="s">
        <v>204</v>
      </c>
      <c r="B654" s="117" t="s">
        <v>258</v>
      </c>
      <c r="C654" s="115" t="s">
        <v>144</v>
      </c>
      <c r="D654" s="117">
        <v>0.82041323734385196</v>
      </c>
      <c r="E654" s="117" t="s">
        <v>314</v>
      </c>
      <c r="F654" s="117" t="s">
        <v>314</v>
      </c>
      <c r="G654" s="117" t="s">
        <v>314</v>
      </c>
      <c r="H654" s="117">
        <f t="shared" si="31"/>
        <v>0.82041323734385196</v>
      </c>
      <c r="I654" s="117">
        <f t="shared" si="32"/>
        <v>0</v>
      </c>
      <c r="J654" s="117">
        <f t="shared" si="33"/>
        <v>0</v>
      </c>
    </row>
    <row r="655" spans="1:10" x14ac:dyDescent="0.3">
      <c r="A655" s="115" t="s">
        <v>206</v>
      </c>
      <c r="B655" s="117" t="s">
        <v>258</v>
      </c>
      <c r="C655" s="115" t="s">
        <v>144</v>
      </c>
      <c r="D655" s="117">
        <v>0.87964833988812796</v>
      </c>
      <c r="E655" s="117" t="s">
        <v>314</v>
      </c>
      <c r="F655" s="117" t="s">
        <v>314</v>
      </c>
      <c r="G655" s="117" t="s">
        <v>314</v>
      </c>
      <c r="H655" s="117">
        <f t="shared" si="31"/>
        <v>0.87964833988812796</v>
      </c>
      <c r="I655" s="117">
        <f t="shared" si="32"/>
        <v>0</v>
      </c>
      <c r="J655" s="117">
        <f t="shared" si="33"/>
        <v>0</v>
      </c>
    </row>
    <row r="656" spans="1:10" x14ac:dyDescent="0.3">
      <c r="A656" s="115" t="s">
        <v>190</v>
      </c>
      <c r="B656" s="117" t="s">
        <v>258</v>
      </c>
      <c r="C656" s="115" t="s">
        <v>144</v>
      </c>
      <c r="D656" s="117">
        <v>0.984961970747249</v>
      </c>
      <c r="E656" s="117" t="s">
        <v>314</v>
      </c>
      <c r="F656" s="117" t="s">
        <v>314</v>
      </c>
      <c r="G656" s="117" t="s">
        <v>314</v>
      </c>
      <c r="H656" s="117">
        <f t="shared" si="31"/>
        <v>0.984961970747249</v>
      </c>
      <c r="I656" s="117">
        <f t="shared" si="32"/>
        <v>0</v>
      </c>
      <c r="J656" s="117">
        <f t="shared" si="33"/>
        <v>0</v>
      </c>
    </row>
    <row r="657" spans="1:10" x14ac:dyDescent="0.3">
      <c r="A657" s="115" t="s">
        <v>195</v>
      </c>
      <c r="B657" s="117" t="s">
        <v>258</v>
      </c>
      <c r="C657" s="115" t="s">
        <v>144</v>
      </c>
      <c r="D657" s="117">
        <v>0.98960408662274502</v>
      </c>
      <c r="E657" s="117">
        <v>0.154511248929459</v>
      </c>
      <c r="F657" s="117">
        <v>0.80531135546309696</v>
      </c>
      <c r="G657" s="117">
        <v>4.0177395607443801E-2</v>
      </c>
      <c r="H657" s="117">
        <f t="shared" si="31"/>
        <v>0.15290496336977685</v>
      </c>
      <c r="I657" s="117">
        <f t="shared" si="32"/>
        <v>0.79693940836998278</v>
      </c>
      <c r="J657" s="117">
        <f t="shared" si="33"/>
        <v>3.975971488298511E-2</v>
      </c>
    </row>
    <row r="658" spans="1:10" x14ac:dyDescent="0.3">
      <c r="A658" s="115" t="s">
        <v>210</v>
      </c>
      <c r="B658" s="117" t="s">
        <v>258</v>
      </c>
      <c r="C658" s="115" t="s">
        <v>142</v>
      </c>
      <c r="D658" s="117">
        <v>0.32282633152402901</v>
      </c>
      <c r="E658" s="117" t="s">
        <v>314</v>
      </c>
      <c r="F658" s="117" t="s">
        <v>314</v>
      </c>
      <c r="G658" s="117" t="s">
        <v>314</v>
      </c>
      <c r="H658" s="117">
        <f t="shared" si="31"/>
        <v>0.32282633152402901</v>
      </c>
      <c r="I658" s="117">
        <f t="shared" si="32"/>
        <v>0</v>
      </c>
      <c r="J658" s="117">
        <f t="shared" si="33"/>
        <v>0</v>
      </c>
    </row>
    <row r="659" spans="1:10" x14ac:dyDescent="0.3">
      <c r="A659" s="115" t="s">
        <v>193</v>
      </c>
      <c r="B659" s="117" t="s">
        <v>258</v>
      </c>
      <c r="C659" s="115" t="s">
        <v>142</v>
      </c>
      <c r="D659" s="117">
        <v>2.9302433953158201E-2</v>
      </c>
      <c r="E659" s="117">
        <v>0.26118819659874498</v>
      </c>
      <c r="F659" s="117">
        <v>0.73729075222873497</v>
      </c>
      <c r="G659" s="117">
        <v>1.5210511725198899E-3</v>
      </c>
      <c r="H659" s="117">
        <f t="shared" si="31"/>
        <v>7.6534498801792243E-3</v>
      </c>
      <c r="I659" s="117">
        <f t="shared" si="32"/>
        <v>2.1604413571456833E-2</v>
      </c>
      <c r="J659" s="117">
        <f t="shared" si="33"/>
        <v>4.4570501522137915E-5</v>
      </c>
    </row>
    <row r="660" spans="1:10" x14ac:dyDescent="0.3">
      <c r="A660" s="115" t="s">
        <v>200</v>
      </c>
      <c r="B660" s="117" t="s">
        <v>258</v>
      </c>
      <c r="C660" s="115" t="s">
        <v>142</v>
      </c>
      <c r="D660" s="117">
        <v>1</v>
      </c>
      <c r="E660" s="117">
        <v>0.99570695418609101</v>
      </c>
      <c r="F660" s="117">
        <v>4.2930458139088098E-3</v>
      </c>
      <c r="G660" s="117">
        <v>0</v>
      </c>
      <c r="H660" s="117">
        <f t="shared" si="31"/>
        <v>0.99570695418609101</v>
      </c>
      <c r="I660" s="117">
        <f t="shared" si="32"/>
        <v>4.2930458139088098E-3</v>
      </c>
      <c r="J660" s="117">
        <f t="shared" si="33"/>
        <v>0</v>
      </c>
    </row>
    <row r="661" spans="1:10" x14ac:dyDescent="0.3">
      <c r="A661" s="115" t="s">
        <v>189</v>
      </c>
      <c r="B661" s="117" t="s">
        <v>258</v>
      </c>
      <c r="C661" s="115" t="s">
        <v>142</v>
      </c>
      <c r="D661" s="117">
        <v>0.84434008976847696</v>
      </c>
      <c r="E661" s="117">
        <v>1</v>
      </c>
      <c r="F661" s="117">
        <v>0</v>
      </c>
      <c r="G661" s="117">
        <v>0</v>
      </c>
      <c r="H661" s="117">
        <f t="shared" si="31"/>
        <v>0.84434008976847696</v>
      </c>
      <c r="I661" s="117">
        <f t="shared" si="32"/>
        <v>0</v>
      </c>
      <c r="J661" s="117">
        <f t="shared" si="33"/>
        <v>0</v>
      </c>
    </row>
    <row r="662" spans="1:10" x14ac:dyDescent="0.3">
      <c r="A662" s="115" t="s">
        <v>198</v>
      </c>
      <c r="B662" s="117" t="s">
        <v>258</v>
      </c>
      <c r="C662" s="115" t="s">
        <v>142</v>
      </c>
      <c r="D662" s="117">
        <v>0.88605105123837802</v>
      </c>
      <c r="E662" s="117" t="s">
        <v>314</v>
      </c>
      <c r="F662" s="117" t="s">
        <v>314</v>
      </c>
      <c r="G662" s="117" t="s">
        <v>314</v>
      </c>
      <c r="H662" s="117">
        <f t="shared" si="31"/>
        <v>0.88605105123837802</v>
      </c>
      <c r="I662" s="117">
        <f t="shared" si="32"/>
        <v>0</v>
      </c>
      <c r="J662" s="117">
        <f t="shared" si="33"/>
        <v>0</v>
      </c>
    </row>
    <row r="663" spans="1:10" x14ac:dyDescent="0.3">
      <c r="A663" s="115" t="s">
        <v>202</v>
      </c>
      <c r="B663" s="117" t="s">
        <v>258</v>
      </c>
      <c r="C663" s="115" t="s">
        <v>142</v>
      </c>
      <c r="D663" s="117">
        <v>0.91980198550056702</v>
      </c>
      <c r="E663" s="117" t="s">
        <v>314</v>
      </c>
      <c r="F663" s="117" t="s">
        <v>314</v>
      </c>
      <c r="G663" s="117" t="s">
        <v>314</v>
      </c>
      <c r="H663" s="117">
        <f t="shared" si="31"/>
        <v>0.91980198550056702</v>
      </c>
      <c r="I663" s="117">
        <f t="shared" si="32"/>
        <v>0</v>
      </c>
      <c r="J663" s="117">
        <f t="shared" si="33"/>
        <v>0</v>
      </c>
    </row>
    <row r="664" spans="1:10" x14ac:dyDescent="0.3">
      <c r="A664" s="115" t="s">
        <v>192</v>
      </c>
      <c r="B664" s="117" t="s">
        <v>258</v>
      </c>
      <c r="C664" s="115" t="s">
        <v>142</v>
      </c>
      <c r="D664" s="117">
        <v>3.9148615588356299E-2</v>
      </c>
      <c r="E664" s="117" t="s">
        <v>314</v>
      </c>
      <c r="F664" s="117" t="s">
        <v>314</v>
      </c>
      <c r="G664" s="117" t="s">
        <v>314</v>
      </c>
      <c r="H664" s="117">
        <f t="shared" si="31"/>
        <v>3.9148615588356299E-2</v>
      </c>
      <c r="I664" s="117">
        <f t="shared" si="32"/>
        <v>0</v>
      </c>
      <c r="J664" s="117">
        <f t="shared" si="33"/>
        <v>0</v>
      </c>
    </row>
    <row r="665" spans="1:10" x14ac:dyDescent="0.3">
      <c r="A665" s="115" t="s">
        <v>188</v>
      </c>
      <c r="B665" s="117" t="s">
        <v>258</v>
      </c>
      <c r="C665" s="115" t="s">
        <v>142</v>
      </c>
      <c r="D665" s="117">
        <v>0.79734110874387798</v>
      </c>
      <c r="E665" s="117">
        <v>0.24816792572114399</v>
      </c>
      <c r="F665" s="117">
        <v>0.75183207427885601</v>
      </c>
      <c r="G665" s="117">
        <v>0</v>
      </c>
      <c r="H665" s="117">
        <f t="shared" si="31"/>
        <v>0.1978744890491653</v>
      </c>
      <c r="I665" s="117">
        <f t="shared" si="32"/>
        <v>0.59946661969471271</v>
      </c>
      <c r="J665" s="117">
        <f t="shared" si="33"/>
        <v>0</v>
      </c>
    </row>
    <row r="666" spans="1:10" x14ac:dyDescent="0.3">
      <c r="A666" s="115" t="s">
        <v>141</v>
      </c>
      <c r="B666" s="117" t="s">
        <v>258</v>
      </c>
      <c r="C666" s="115" t="s">
        <v>142</v>
      </c>
      <c r="D666" s="117">
        <v>0.98315213732849305</v>
      </c>
      <c r="E666" s="117" t="s">
        <v>314</v>
      </c>
      <c r="F666" s="117" t="s">
        <v>314</v>
      </c>
      <c r="G666" s="117" t="s">
        <v>314</v>
      </c>
      <c r="H666" s="117">
        <f t="shared" si="31"/>
        <v>0.98315213732849305</v>
      </c>
      <c r="I666" s="117">
        <f t="shared" si="32"/>
        <v>0</v>
      </c>
      <c r="J666" s="117">
        <f t="shared" si="33"/>
        <v>0</v>
      </c>
    </row>
    <row r="667" spans="1:10" x14ac:dyDescent="0.3">
      <c r="A667" s="115" t="s">
        <v>209</v>
      </c>
      <c r="B667" s="117" t="s">
        <v>258</v>
      </c>
      <c r="C667" s="115" t="s">
        <v>142</v>
      </c>
      <c r="D667" s="117">
        <v>0.23212976484803</v>
      </c>
      <c r="E667" s="117" t="s">
        <v>314</v>
      </c>
      <c r="F667" s="117" t="s">
        <v>314</v>
      </c>
      <c r="G667" s="117" t="s">
        <v>314</v>
      </c>
      <c r="H667" s="117">
        <f t="shared" si="31"/>
        <v>0.23212976484803</v>
      </c>
      <c r="I667" s="117">
        <f t="shared" si="32"/>
        <v>0</v>
      </c>
      <c r="J667" s="117">
        <f t="shared" si="33"/>
        <v>0</v>
      </c>
    </row>
    <row r="668" spans="1:10" x14ac:dyDescent="0.3">
      <c r="A668" s="115" t="s">
        <v>199</v>
      </c>
      <c r="B668" s="117" t="s">
        <v>258</v>
      </c>
      <c r="C668" s="115" t="s">
        <v>142</v>
      </c>
      <c r="D668" s="117">
        <v>1</v>
      </c>
      <c r="E668" s="117" t="s">
        <v>314</v>
      </c>
      <c r="F668" s="117" t="s">
        <v>314</v>
      </c>
      <c r="G668" s="117" t="s">
        <v>314</v>
      </c>
      <c r="H668" s="117">
        <f t="shared" si="31"/>
        <v>1</v>
      </c>
      <c r="I668" s="117">
        <f t="shared" si="32"/>
        <v>0</v>
      </c>
      <c r="J668" s="117">
        <f t="shared" si="33"/>
        <v>0</v>
      </c>
    </row>
    <row r="669" spans="1:10" x14ac:dyDescent="0.3">
      <c r="A669" s="115" t="s">
        <v>191</v>
      </c>
      <c r="B669" s="117" t="s">
        <v>258</v>
      </c>
      <c r="C669" s="115" t="s">
        <v>142</v>
      </c>
      <c r="D669" s="117">
        <v>4.14930393455532E-2</v>
      </c>
      <c r="E669" s="117" t="s">
        <v>314</v>
      </c>
      <c r="F669" s="117" t="s">
        <v>314</v>
      </c>
      <c r="G669" s="117" t="s">
        <v>314</v>
      </c>
      <c r="H669" s="117">
        <f t="shared" si="31"/>
        <v>4.14930393455532E-2</v>
      </c>
      <c r="I669" s="117">
        <f t="shared" si="32"/>
        <v>0</v>
      </c>
      <c r="J669" s="117">
        <f t="shared" si="33"/>
        <v>0</v>
      </c>
    </row>
    <row r="670" spans="1:10" x14ac:dyDescent="0.3">
      <c r="A670" s="115" t="s">
        <v>204</v>
      </c>
      <c r="B670" s="117" t="s">
        <v>258</v>
      </c>
      <c r="C670" s="115" t="s">
        <v>142</v>
      </c>
      <c r="D670" s="117">
        <v>1</v>
      </c>
      <c r="E670" s="117" t="s">
        <v>314</v>
      </c>
      <c r="F670" s="117" t="s">
        <v>314</v>
      </c>
      <c r="G670" s="117" t="s">
        <v>314</v>
      </c>
      <c r="H670" s="117">
        <f t="shared" si="31"/>
        <v>1</v>
      </c>
      <c r="I670" s="117">
        <f t="shared" si="32"/>
        <v>0</v>
      </c>
      <c r="J670" s="117">
        <f t="shared" si="33"/>
        <v>0</v>
      </c>
    </row>
    <row r="671" spans="1:10" x14ac:dyDescent="0.3">
      <c r="A671" s="115" t="s">
        <v>206</v>
      </c>
      <c r="B671" s="117" t="s">
        <v>258</v>
      </c>
      <c r="C671" s="115" t="s">
        <v>142</v>
      </c>
      <c r="D671" s="117">
        <v>1</v>
      </c>
      <c r="E671" s="117" t="s">
        <v>314</v>
      </c>
      <c r="F671" s="117" t="s">
        <v>314</v>
      </c>
      <c r="G671" s="117" t="s">
        <v>314</v>
      </c>
      <c r="H671" s="117">
        <f t="shared" si="31"/>
        <v>1</v>
      </c>
      <c r="I671" s="117">
        <f t="shared" si="32"/>
        <v>0</v>
      </c>
      <c r="J671" s="117">
        <f t="shared" si="33"/>
        <v>0</v>
      </c>
    </row>
    <row r="672" spans="1:10" x14ac:dyDescent="0.3">
      <c r="A672" s="115" t="s">
        <v>190</v>
      </c>
      <c r="B672" s="117" t="s">
        <v>258</v>
      </c>
      <c r="C672" s="115" t="s">
        <v>142</v>
      </c>
      <c r="D672" s="117">
        <v>0.86324691614660898</v>
      </c>
      <c r="E672" s="117" t="s">
        <v>314</v>
      </c>
      <c r="F672" s="117" t="s">
        <v>314</v>
      </c>
      <c r="G672" s="117" t="s">
        <v>314</v>
      </c>
      <c r="H672" s="117">
        <f t="shared" si="31"/>
        <v>0.86324691614660898</v>
      </c>
      <c r="I672" s="117">
        <f t="shared" si="32"/>
        <v>0</v>
      </c>
      <c r="J672" s="117">
        <f t="shared" si="33"/>
        <v>0</v>
      </c>
    </row>
    <row r="673" spans="1:10" x14ac:dyDescent="0.3">
      <c r="A673" s="115" t="s">
        <v>195</v>
      </c>
      <c r="B673" s="117" t="s">
        <v>258</v>
      </c>
      <c r="C673" s="115" t="s">
        <v>142</v>
      </c>
      <c r="D673" s="117">
        <v>0.99146212825880797</v>
      </c>
      <c r="E673" s="117">
        <v>0.48183080997559502</v>
      </c>
      <c r="F673" s="117">
        <v>0.51690558597879599</v>
      </c>
      <c r="G673" s="117">
        <v>1.2636040456095201E-3</v>
      </c>
      <c r="H673" s="117">
        <f t="shared" si="31"/>
        <v>0.47771700031906872</v>
      </c>
      <c r="I673" s="117">
        <f t="shared" si="32"/>
        <v>0.51249231238340331</v>
      </c>
      <c r="J673" s="117">
        <f t="shared" si="33"/>
        <v>1.2528155563364546E-3</v>
      </c>
    </row>
    <row r="674" spans="1:10" x14ac:dyDescent="0.3">
      <c r="A674" s="115" t="s">
        <v>210</v>
      </c>
      <c r="B674" s="117" t="s">
        <v>258</v>
      </c>
      <c r="C674" s="115" t="s">
        <v>143</v>
      </c>
      <c r="D674" s="117">
        <v>0.24581894048802999</v>
      </c>
      <c r="E674" s="117" t="s">
        <v>314</v>
      </c>
      <c r="F674" s="117" t="s">
        <v>314</v>
      </c>
      <c r="G674" s="117" t="s">
        <v>314</v>
      </c>
      <c r="H674" s="117">
        <f t="shared" si="31"/>
        <v>0.24581894048802999</v>
      </c>
      <c r="I674" s="117">
        <f t="shared" si="32"/>
        <v>0</v>
      </c>
      <c r="J674" s="117">
        <f t="shared" si="33"/>
        <v>0</v>
      </c>
    </row>
    <row r="675" spans="1:10" x14ac:dyDescent="0.3">
      <c r="A675" s="115" t="s">
        <v>193</v>
      </c>
      <c r="B675" s="117" t="s">
        <v>258</v>
      </c>
      <c r="C675" s="115" t="s">
        <v>143</v>
      </c>
      <c r="D675" s="117">
        <v>2.7885725096376601E-2</v>
      </c>
      <c r="E675" s="117">
        <v>0.300429538285923</v>
      </c>
      <c r="F675" s="117">
        <v>0.68244211232438901</v>
      </c>
      <c r="G675" s="117">
        <v>1.71283493896878E-2</v>
      </c>
      <c r="H675" s="117">
        <f t="shared" si="31"/>
        <v>8.3776955154725979E-3</v>
      </c>
      <c r="I675" s="117">
        <f t="shared" si="32"/>
        <v>1.9030393138468472E-2</v>
      </c>
      <c r="J675" s="117">
        <f t="shared" si="33"/>
        <v>4.7763644243552396E-4</v>
      </c>
    </row>
    <row r="676" spans="1:10" x14ac:dyDescent="0.3">
      <c r="A676" s="115" t="s">
        <v>200</v>
      </c>
      <c r="B676" s="117" t="s">
        <v>258</v>
      </c>
      <c r="C676" s="115" t="s">
        <v>143</v>
      </c>
      <c r="D676" s="117">
        <v>1</v>
      </c>
      <c r="E676" s="117">
        <v>0.98388615736771301</v>
      </c>
      <c r="F676" s="117">
        <v>1.6113842632286501E-2</v>
      </c>
      <c r="G676" s="117">
        <v>0</v>
      </c>
      <c r="H676" s="117">
        <f t="shared" si="31"/>
        <v>0.98388615736771301</v>
      </c>
      <c r="I676" s="117">
        <f t="shared" si="32"/>
        <v>1.6113842632286501E-2</v>
      </c>
      <c r="J676" s="117">
        <f t="shared" si="33"/>
        <v>0</v>
      </c>
    </row>
    <row r="677" spans="1:10" x14ac:dyDescent="0.3">
      <c r="A677" s="115" t="s">
        <v>189</v>
      </c>
      <c r="B677" s="117" t="s">
        <v>258</v>
      </c>
      <c r="C677" s="115" t="s">
        <v>143</v>
      </c>
      <c r="D677" s="117">
        <v>0.990879226926909</v>
      </c>
      <c r="E677" s="117">
        <v>1</v>
      </c>
      <c r="F677" s="117">
        <v>0</v>
      </c>
      <c r="G677" s="117">
        <v>0</v>
      </c>
      <c r="H677" s="117">
        <f t="shared" si="31"/>
        <v>0.990879226926909</v>
      </c>
      <c r="I677" s="117">
        <f t="shared" si="32"/>
        <v>0</v>
      </c>
      <c r="J677" s="117">
        <f t="shared" si="33"/>
        <v>0</v>
      </c>
    </row>
    <row r="678" spans="1:10" x14ac:dyDescent="0.3">
      <c r="A678" s="115" t="s">
        <v>198</v>
      </c>
      <c r="B678" s="117" t="s">
        <v>258</v>
      </c>
      <c r="C678" s="115" t="s">
        <v>143</v>
      </c>
      <c r="D678" s="117">
        <v>0.86216830318912596</v>
      </c>
      <c r="E678" s="117" t="s">
        <v>314</v>
      </c>
      <c r="F678" s="117" t="s">
        <v>314</v>
      </c>
      <c r="G678" s="117" t="s">
        <v>314</v>
      </c>
      <c r="H678" s="117">
        <f t="shared" si="31"/>
        <v>0.86216830318912596</v>
      </c>
      <c r="I678" s="117">
        <f t="shared" si="32"/>
        <v>0</v>
      </c>
      <c r="J678" s="117">
        <f t="shared" si="33"/>
        <v>0</v>
      </c>
    </row>
    <row r="679" spans="1:10" x14ac:dyDescent="0.3">
      <c r="A679" s="115" t="s">
        <v>202</v>
      </c>
      <c r="B679" s="117" t="s">
        <v>258</v>
      </c>
      <c r="C679" s="115" t="s">
        <v>143</v>
      </c>
      <c r="D679" s="117">
        <v>0.46690647687797798</v>
      </c>
      <c r="E679" s="117" t="s">
        <v>314</v>
      </c>
      <c r="F679" s="117" t="s">
        <v>314</v>
      </c>
      <c r="G679" s="117" t="s">
        <v>314</v>
      </c>
      <c r="H679" s="117">
        <f t="shared" si="31"/>
        <v>0.46690647687797798</v>
      </c>
      <c r="I679" s="117">
        <f t="shared" si="32"/>
        <v>0</v>
      </c>
      <c r="J679" s="117">
        <f t="shared" si="33"/>
        <v>0</v>
      </c>
    </row>
    <row r="680" spans="1:10" x14ac:dyDescent="0.3">
      <c r="A680" s="115" t="s">
        <v>192</v>
      </c>
      <c r="B680" s="117" t="s">
        <v>258</v>
      </c>
      <c r="C680" s="115" t="s">
        <v>143</v>
      </c>
      <c r="D680" s="117">
        <v>0</v>
      </c>
      <c r="E680" s="117" t="s">
        <v>314</v>
      </c>
      <c r="F680" s="117" t="s">
        <v>314</v>
      </c>
      <c r="G680" s="117" t="s">
        <v>314</v>
      </c>
      <c r="H680" s="117">
        <f t="shared" si="31"/>
        <v>0</v>
      </c>
      <c r="I680" s="117">
        <f t="shared" si="32"/>
        <v>0</v>
      </c>
      <c r="J680" s="117">
        <f t="shared" si="33"/>
        <v>0</v>
      </c>
    </row>
    <row r="681" spans="1:10" x14ac:dyDescent="0.3">
      <c r="A681" s="115" t="s">
        <v>188</v>
      </c>
      <c r="B681" s="117" t="s">
        <v>258</v>
      </c>
      <c r="C681" s="115" t="s">
        <v>143</v>
      </c>
      <c r="D681" s="117">
        <v>0.99189326400465705</v>
      </c>
      <c r="E681" s="117">
        <v>0.15667919880154299</v>
      </c>
      <c r="F681" s="117">
        <v>0.84332080119845698</v>
      </c>
      <c r="G681" s="117">
        <v>0</v>
      </c>
      <c r="H681" s="117">
        <f t="shared" si="31"/>
        <v>0.15540904190089702</v>
      </c>
      <c r="I681" s="117">
        <f t="shared" si="32"/>
        <v>0.83648422210375994</v>
      </c>
      <c r="J681" s="117">
        <f t="shared" si="33"/>
        <v>0</v>
      </c>
    </row>
    <row r="682" spans="1:10" x14ac:dyDescent="0.3">
      <c r="A682" s="115" t="s">
        <v>141</v>
      </c>
      <c r="B682" s="117" t="s">
        <v>258</v>
      </c>
      <c r="C682" s="115" t="s">
        <v>143</v>
      </c>
      <c r="D682" s="117">
        <v>1</v>
      </c>
      <c r="E682" s="117" t="s">
        <v>314</v>
      </c>
      <c r="F682" s="117" t="s">
        <v>314</v>
      </c>
      <c r="G682" s="117" t="s">
        <v>314</v>
      </c>
      <c r="H682" s="117">
        <f t="shared" si="31"/>
        <v>1</v>
      </c>
      <c r="I682" s="117">
        <f t="shared" si="32"/>
        <v>0</v>
      </c>
      <c r="J682" s="117">
        <f t="shared" si="33"/>
        <v>0</v>
      </c>
    </row>
    <row r="683" spans="1:10" x14ac:dyDescent="0.3">
      <c r="A683" s="115" t="s">
        <v>209</v>
      </c>
      <c r="B683" s="117" t="s">
        <v>258</v>
      </c>
      <c r="C683" s="115" t="s">
        <v>143</v>
      </c>
      <c r="D683" s="117">
        <v>0.39975612240749397</v>
      </c>
      <c r="E683" s="117" t="s">
        <v>314</v>
      </c>
      <c r="F683" s="117" t="s">
        <v>314</v>
      </c>
      <c r="G683" s="117" t="s">
        <v>314</v>
      </c>
      <c r="H683" s="117">
        <f t="shared" si="31"/>
        <v>0.39975612240749397</v>
      </c>
      <c r="I683" s="117">
        <f t="shared" si="32"/>
        <v>0</v>
      </c>
      <c r="J683" s="117">
        <f t="shared" si="33"/>
        <v>0</v>
      </c>
    </row>
    <row r="684" spans="1:10" x14ac:dyDescent="0.3">
      <c r="A684" s="115" t="s">
        <v>199</v>
      </c>
      <c r="B684" s="117" t="s">
        <v>258</v>
      </c>
      <c r="C684" s="115" t="s">
        <v>143</v>
      </c>
      <c r="D684" s="117">
        <v>1</v>
      </c>
      <c r="E684" s="117" t="s">
        <v>314</v>
      </c>
      <c r="F684" s="117" t="s">
        <v>314</v>
      </c>
      <c r="G684" s="117" t="s">
        <v>314</v>
      </c>
      <c r="H684" s="117">
        <f t="shared" si="31"/>
        <v>1</v>
      </c>
      <c r="I684" s="117">
        <f t="shared" si="32"/>
        <v>0</v>
      </c>
      <c r="J684" s="117">
        <f t="shared" si="33"/>
        <v>0</v>
      </c>
    </row>
    <row r="685" spans="1:10" x14ac:dyDescent="0.3">
      <c r="A685" s="115" t="s">
        <v>191</v>
      </c>
      <c r="B685" s="117" t="s">
        <v>258</v>
      </c>
      <c r="C685" s="115" t="s">
        <v>143</v>
      </c>
      <c r="D685" s="117">
        <v>0</v>
      </c>
      <c r="E685" s="117" t="s">
        <v>314</v>
      </c>
      <c r="F685" s="117" t="s">
        <v>314</v>
      </c>
      <c r="G685" s="117" t="s">
        <v>314</v>
      </c>
      <c r="H685" s="117">
        <f t="shared" si="31"/>
        <v>0</v>
      </c>
      <c r="I685" s="117">
        <f t="shared" si="32"/>
        <v>0</v>
      </c>
      <c r="J685" s="117">
        <f t="shared" si="33"/>
        <v>0</v>
      </c>
    </row>
    <row r="686" spans="1:10" x14ac:dyDescent="0.3">
      <c r="A686" s="115" t="s">
        <v>204</v>
      </c>
      <c r="B686" s="117" t="s">
        <v>258</v>
      </c>
      <c r="C686" s="115" t="s">
        <v>143</v>
      </c>
      <c r="D686" s="117">
        <v>1</v>
      </c>
      <c r="E686" s="117" t="s">
        <v>314</v>
      </c>
      <c r="F686" s="117" t="s">
        <v>314</v>
      </c>
      <c r="G686" s="117" t="s">
        <v>314</v>
      </c>
      <c r="H686" s="117">
        <f t="shared" si="31"/>
        <v>1</v>
      </c>
      <c r="I686" s="117">
        <f t="shared" si="32"/>
        <v>0</v>
      </c>
      <c r="J686" s="117">
        <f t="shared" si="33"/>
        <v>0</v>
      </c>
    </row>
    <row r="687" spans="1:10" x14ac:dyDescent="0.3">
      <c r="A687" s="115" t="s">
        <v>206</v>
      </c>
      <c r="B687" s="117" t="s">
        <v>258</v>
      </c>
      <c r="C687" s="115" t="s">
        <v>143</v>
      </c>
      <c r="D687" s="117">
        <v>1</v>
      </c>
      <c r="E687" s="117" t="s">
        <v>314</v>
      </c>
      <c r="F687" s="117" t="s">
        <v>314</v>
      </c>
      <c r="G687" s="117" t="s">
        <v>314</v>
      </c>
      <c r="H687" s="117">
        <f t="shared" si="31"/>
        <v>1</v>
      </c>
      <c r="I687" s="117">
        <f t="shared" si="32"/>
        <v>0</v>
      </c>
      <c r="J687" s="117">
        <f t="shared" si="33"/>
        <v>0</v>
      </c>
    </row>
    <row r="688" spans="1:10" x14ac:dyDescent="0.3">
      <c r="A688" s="115" t="s">
        <v>190</v>
      </c>
      <c r="B688" s="117" t="s">
        <v>258</v>
      </c>
      <c r="C688" s="115" t="s">
        <v>143</v>
      </c>
      <c r="D688" s="117">
        <v>0.99236392549876795</v>
      </c>
      <c r="E688" s="117" t="s">
        <v>314</v>
      </c>
      <c r="F688" s="117" t="s">
        <v>314</v>
      </c>
      <c r="G688" s="117" t="s">
        <v>314</v>
      </c>
      <c r="H688" s="117">
        <f t="shared" si="31"/>
        <v>0.99236392549876795</v>
      </c>
      <c r="I688" s="117">
        <f t="shared" si="32"/>
        <v>0</v>
      </c>
      <c r="J688" s="117">
        <f t="shared" si="33"/>
        <v>0</v>
      </c>
    </row>
    <row r="689" spans="1:10" x14ac:dyDescent="0.3">
      <c r="A689" s="115" t="s">
        <v>195</v>
      </c>
      <c r="B689" s="117" t="s">
        <v>258</v>
      </c>
      <c r="C689" s="115" t="s">
        <v>143</v>
      </c>
      <c r="D689" s="117">
        <v>1</v>
      </c>
      <c r="E689" s="117">
        <v>0.23530160944577799</v>
      </c>
      <c r="F689" s="117">
        <v>0.76235791337312697</v>
      </c>
      <c r="G689" s="117">
        <v>2.3404771810949499E-3</v>
      </c>
      <c r="H689" s="117">
        <f t="shared" si="31"/>
        <v>0.23530160944577799</v>
      </c>
      <c r="I689" s="117">
        <f t="shared" si="32"/>
        <v>0.76235791337312697</v>
      </c>
      <c r="J689" s="117">
        <f t="shared" si="33"/>
        <v>2.3404771810949499E-3</v>
      </c>
    </row>
    <row r="690" spans="1:10" x14ac:dyDescent="0.3">
      <c r="A690" s="115" t="s">
        <v>210</v>
      </c>
      <c r="B690" s="117" t="s">
        <v>258</v>
      </c>
      <c r="C690" s="115" t="s">
        <v>139</v>
      </c>
      <c r="D690" s="117">
        <v>0.222460538803607</v>
      </c>
      <c r="E690" s="117" t="s">
        <v>314</v>
      </c>
      <c r="F690" s="117" t="s">
        <v>314</v>
      </c>
      <c r="G690" s="117" t="s">
        <v>314</v>
      </c>
      <c r="H690" s="117">
        <f t="shared" si="31"/>
        <v>0.222460538803607</v>
      </c>
      <c r="I690" s="117">
        <f t="shared" si="32"/>
        <v>0</v>
      </c>
      <c r="J690" s="117">
        <f t="shared" si="33"/>
        <v>0</v>
      </c>
    </row>
    <row r="691" spans="1:10" x14ac:dyDescent="0.3">
      <c r="A691" s="115" t="s">
        <v>193</v>
      </c>
      <c r="B691" s="117" t="s">
        <v>258</v>
      </c>
      <c r="C691" s="115" t="s">
        <v>139</v>
      </c>
      <c r="D691" s="117">
        <v>1.7787611891310801E-2</v>
      </c>
      <c r="E691" s="117">
        <v>0.26751882544373301</v>
      </c>
      <c r="F691" s="117">
        <v>0.66947006119353702</v>
      </c>
      <c r="G691" s="117">
        <v>6.3011113362730506E-2</v>
      </c>
      <c r="H691" s="117">
        <f t="shared" si="31"/>
        <v>4.7585210406124439E-3</v>
      </c>
      <c r="I691" s="117">
        <f t="shared" si="32"/>
        <v>1.1908273621362729E-2</v>
      </c>
      <c r="J691" s="117">
        <f t="shared" si="33"/>
        <v>1.120817229335638E-3</v>
      </c>
    </row>
    <row r="692" spans="1:10" x14ac:dyDescent="0.3">
      <c r="A692" s="115" t="s">
        <v>200</v>
      </c>
      <c r="B692" s="117" t="s">
        <v>258</v>
      </c>
      <c r="C692" s="115" t="s">
        <v>139</v>
      </c>
      <c r="D692" s="117">
        <v>1</v>
      </c>
      <c r="E692" s="117">
        <v>0.991544766214839</v>
      </c>
      <c r="F692" s="117">
        <v>8.45523378516117E-3</v>
      </c>
      <c r="G692" s="117">
        <v>0</v>
      </c>
      <c r="H692" s="117">
        <f t="shared" si="31"/>
        <v>0.991544766214839</v>
      </c>
      <c r="I692" s="117">
        <f t="shared" si="32"/>
        <v>8.45523378516117E-3</v>
      </c>
      <c r="J692" s="117">
        <f t="shared" si="33"/>
        <v>0</v>
      </c>
    </row>
    <row r="693" spans="1:10" x14ac:dyDescent="0.3">
      <c r="A693" s="115" t="s">
        <v>189</v>
      </c>
      <c r="B693" s="117" t="s">
        <v>258</v>
      </c>
      <c r="C693" s="115" t="s">
        <v>139</v>
      </c>
      <c r="D693" s="117">
        <v>0.99187880247422799</v>
      </c>
      <c r="E693" s="117">
        <v>1</v>
      </c>
      <c r="F693" s="117">
        <v>0</v>
      </c>
      <c r="G693" s="117">
        <v>0</v>
      </c>
      <c r="H693" s="117">
        <f t="shared" si="31"/>
        <v>0.99187880247422799</v>
      </c>
      <c r="I693" s="117">
        <f t="shared" si="32"/>
        <v>0</v>
      </c>
      <c r="J693" s="117">
        <f t="shared" si="33"/>
        <v>0</v>
      </c>
    </row>
    <row r="694" spans="1:10" x14ac:dyDescent="0.3">
      <c r="A694" s="115" t="s">
        <v>198</v>
      </c>
      <c r="B694" s="117" t="s">
        <v>258</v>
      </c>
      <c r="C694" s="115" t="s">
        <v>139</v>
      </c>
      <c r="D694" s="117">
        <v>0.99503502538101796</v>
      </c>
      <c r="E694" s="117" t="s">
        <v>314</v>
      </c>
      <c r="F694" s="117" t="s">
        <v>314</v>
      </c>
      <c r="G694" s="117" t="s">
        <v>314</v>
      </c>
      <c r="H694" s="117">
        <f t="shared" si="31"/>
        <v>0.99503502538101796</v>
      </c>
      <c r="I694" s="117">
        <f t="shared" si="32"/>
        <v>0</v>
      </c>
      <c r="J694" s="117">
        <f t="shared" si="33"/>
        <v>0</v>
      </c>
    </row>
    <row r="695" spans="1:10" x14ac:dyDescent="0.3">
      <c r="A695" s="115" t="s">
        <v>202</v>
      </c>
      <c r="B695" s="117" t="s">
        <v>258</v>
      </c>
      <c r="C695" s="115" t="s">
        <v>139</v>
      </c>
      <c r="D695" s="117">
        <v>0.713450401221146</v>
      </c>
      <c r="E695" s="117" t="s">
        <v>314</v>
      </c>
      <c r="F695" s="117" t="s">
        <v>314</v>
      </c>
      <c r="G695" s="117" t="s">
        <v>314</v>
      </c>
      <c r="H695" s="117">
        <f t="shared" si="31"/>
        <v>0.713450401221146</v>
      </c>
      <c r="I695" s="117">
        <f t="shared" si="32"/>
        <v>0</v>
      </c>
      <c r="J695" s="117">
        <f t="shared" si="33"/>
        <v>0</v>
      </c>
    </row>
    <row r="696" spans="1:10" x14ac:dyDescent="0.3">
      <c r="A696" s="115" t="s">
        <v>192</v>
      </c>
      <c r="B696" s="117" t="s">
        <v>258</v>
      </c>
      <c r="C696" s="115" t="s">
        <v>139</v>
      </c>
      <c r="D696" s="117">
        <v>0</v>
      </c>
      <c r="E696" s="117" t="s">
        <v>314</v>
      </c>
      <c r="F696" s="117" t="s">
        <v>314</v>
      </c>
      <c r="G696" s="117" t="s">
        <v>314</v>
      </c>
      <c r="H696" s="117">
        <f t="shared" si="31"/>
        <v>0</v>
      </c>
      <c r="I696" s="117">
        <f t="shared" si="32"/>
        <v>0</v>
      </c>
      <c r="J696" s="117">
        <f t="shared" si="33"/>
        <v>0</v>
      </c>
    </row>
    <row r="697" spans="1:10" x14ac:dyDescent="0.3">
      <c r="A697" s="115" t="s">
        <v>188</v>
      </c>
      <c r="B697" s="117" t="s">
        <v>258</v>
      </c>
      <c r="C697" s="115" t="s">
        <v>139</v>
      </c>
      <c r="D697" s="117">
        <v>0.99476447511633703</v>
      </c>
      <c r="E697" s="117">
        <v>0.30203874916929002</v>
      </c>
      <c r="F697" s="117">
        <v>0.69745393585802395</v>
      </c>
      <c r="G697" s="117">
        <v>5.0731497268663797E-4</v>
      </c>
      <c r="H697" s="117">
        <f t="shared" si="31"/>
        <v>0.30045741778218377</v>
      </c>
      <c r="I697" s="117">
        <f t="shared" si="32"/>
        <v>0.69380239842163061</v>
      </c>
      <c r="J697" s="117">
        <f t="shared" si="33"/>
        <v>5.0465891252328226E-4</v>
      </c>
    </row>
    <row r="698" spans="1:10" x14ac:dyDescent="0.3">
      <c r="A698" s="115" t="s">
        <v>141</v>
      </c>
      <c r="B698" s="117" t="s">
        <v>258</v>
      </c>
      <c r="C698" s="115" t="s">
        <v>139</v>
      </c>
      <c r="D698" s="117">
        <v>1</v>
      </c>
      <c r="E698" s="117" t="s">
        <v>314</v>
      </c>
      <c r="F698" s="117" t="s">
        <v>314</v>
      </c>
      <c r="G698" s="117" t="s">
        <v>314</v>
      </c>
      <c r="H698" s="117">
        <f t="shared" si="31"/>
        <v>1</v>
      </c>
      <c r="I698" s="117">
        <f t="shared" si="32"/>
        <v>0</v>
      </c>
      <c r="J698" s="117">
        <f t="shared" si="33"/>
        <v>0</v>
      </c>
    </row>
    <row r="699" spans="1:10" x14ac:dyDescent="0.3">
      <c r="A699" s="115" t="s">
        <v>209</v>
      </c>
      <c r="B699" s="117" t="s">
        <v>258</v>
      </c>
      <c r="C699" s="115" t="s">
        <v>139</v>
      </c>
      <c r="D699" s="117">
        <v>0.80751287295722396</v>
      </c>
      <c r="E699" s="117" t="s">
        <v>314</v>
      </c>
      <c r="F699" s="117" t="s">
        <v>314</v>
      </c>
      <c r="G699" s="117" t="s">
        <v>314</v>
      </c>
      <c r="H699" s="117">
        <f t="shared" si="31"/>
        <v>0.80751287295722396</v>
      </c>
      <c r="I699" s="117">
        <f t="shared" si="32"/>
        <v>0</v>
      </c>
      <c r="J699" s="117">
        <f t="shared" si="33"/>
        <v>0</v>
      </c>
    </row>
    <row r="700" spans="1:10" x14ac:dyDescent="0.3">
      <c r="A700" s="115" t="s">
        <v>199</v>
      </c>
      <c r="B700" s="117" t="s">
        <v>258</v>
      </c>
      <c r="C700" s="115" t="s">
        <v>139</v>
      </c>
      <c r="D700" s="117">
        <v>1</v>
      </c>
      <c r="E700" s="117" t="s">
        <v>314</v>
      </c>
      <c r="F700" s="117" t="s">
        <v>314</v>
      </c>
      <c r="G700" s="117" t="s">
        <v>314</v>
      </c>
      <c r="H700" s="117">
        <f t="shared" si="31"/>
        <v>1</v>
      </c>
      <c r="I700" s="117">
        <f t="shared" si="32"/>
        <v>0</v>
      </c>
      <c r="J700" s="117">
        <f t="shared" si="33"/>
        <v>0</v>
      </c>
    </row>
    <row r="701" spans="1:10" x14ac:dyDescent="0.3">
      <c r="A701" s="115" t="s">
        <v>191</v>
      </c>
      <c r="B701" s="117" t="s">
        <v>258</v>
      </c>
      <c r="C701" s="115" t="s">
        <v>139</v>
      </c>
      <c r="D701" s="117">
        <v>0</v>
      </c>
      <c r="E701" s="117" t="s">
        <v>314</v>
      </c>
      <c r="F701" s="117" t="s">
        <v>314</v>
      </c>
      <c r="G701" s="117" t="s">
        <v>314</v>
      </c>
      <c r="H701" s="117">
        <f t="shared" si="31"/>
        <v>0</v>
      </c>
      <c r="I701" s="117">
        <f t="shared" si="32"/>
        <v>0</v>
      </c>
      <c r="J701" s="117">
        <f t="shared" si="33"/>
        <v>0</v>
      </c>
    </row>
    <row r="702" spans="1:10" x14ac:dyDescent="0.3">
      <c r="A702" s="115" t="s">
        <v>204</v>
      </c>
      <c r="B702" s="117" t="s">
        <v>258</v>
      </c>
      <c r="C702" s="115" t="s">
        <v>139</v>
      </c>
      <c r="D702" s="117">
        <v>1</v>
      </c>
      <c r="E702" s="117" t="s">
        <v>314</v>
      </c>
      <c r="F702" s="117" t="s">
        <v>314</v>
      </c>
      <c r="G702" s="117" t="s">
        <v>314</v>
      </c>
      <c r="H702" s="117">
        <f t="shared" si="31"/>
        <v>1</v>
      </c>
      <c r="I702" s="117">
        <f t="shared" si="32"/>
        <v>0</v>
      </c>
      <c r="J702" s="117">
        <f t="shared" si="33"/>
        <v>0</v>
      </c>
    </row>
    <row r="703" spans="1:10" x14ac:dyDescent="0.3">
      <c r="A703" s="115" t="s">
        <v>206</v>
      </c>
      <c r="B703" s="117" t="s">
        <v>258</v>
      </c>
      <c r="C703" s="115" t="s">
        <v>139</v>
      </c>
      <c r="D703" s="117">
        <v>1</v>
      </c>
      <c r="E703" s="117" t="s">
        <v>314</v>
      </c>
      <c r="F703" s="117" t="s">
        <v>314</v>
      </c>
      <c r="G703" s="117" t="s">
        <v>314</v>
      </c>
      <c r="H703" s="117">
        <f t="shared" si="31"/>
        <v>1</v>
      </c>
      <c r="I703" s="117">
        <f t="shared" si="32"/>
        <v>0</v>
      </c>
      <c r="J703" s="117">
        <f t="shared" si="33"/>
        <v>0</v>
      </c>
    </row>
    <row r="704" spans="1:10" x14ac:dyDescent="0.3">
      <c r="A704" s="115" t="s">
        <v>190</v>
      </c>
      <c r="B704" s="117" t="s">
        <v>258</v>
      </c>
      <c r="C704" s="115" t="s">
        <v>139</v>
      </c>
      <c r="D704" s="117">
        <v>0.99487799567465596</v>
      </c>
      <c r="E704" s="117" t="s">
        <v>314</v>
      </c>
      <c r="F704" s="117" t="s">
        <v>314</v>
      </c>
      <c r="G704" s="117" t="s">
        <v>314</v>
      </c>
      <c r="H704" s="117">
        <f t="shared" si="31"/>
        <v>0.99487799567465596</v>
      </c>
      <c r="I704" s="117">
        <f t="shared" si="32"/>
        <v>0</v>
      </c>
      <c r="J704" s="117">
        <f t="shared" si="33"/>
        <v>0</v>
      </c>
    </row>
    <row r="705" spans="1:10" x14ac:dyDescent="0.3">
      <c r="A705" s="115" t="s">
        <v>195</v>
      </c>
      <c r="B705" s="117" t="s">
        <v>258</v>
      </c>
      <c r="C705" s="115" t="s">
        <v>139</v>
      </c>
      <c r="D705" s="117">
        <v>1</v>
      </c>
      <c r="E705" s="117">
        <v>9.0592478894005304E-2</v>
      </c>
      <c r="F705" s="117">
        <v>0.86467446857074304</v>
      </c>
      <c r="G705" s="117">
        <v>4.4733052535251401E-2</v>
      </c>
      <c r="H705" s="117">
        <f t="shared" si="31"/>
        <v>9.0592478894005304E-2</v>
      </c>
      <c r="I705" s="117">
        <f t="shared" si="32"/>
        <v>0.86467446857074304</v>
      </c>
      <c r="J705" s="117">
        <f t="shared" si="33"/>
        <v>4.4733052535251401E-2</v>
      </c>
    </row>
    <row r="706" spans="1:10" x14ac:dyDescent="0.3">
      <c r="A706" s="115" t="s">
        <v>210</v>
      </c>
      <c r="B706" s="117" t="s">
        <v>258</v>
      </c>
      <c r="C706" s="115" t="s">
        <v>141</v>
      </c>
      <c r="D706" s="117">
        <v>0.424991370915414</v>
      </c>
      <c r="E706" s="117" t="s">
        <v>314</v>
      </c>
      <c r="F706" s="117" t="s">
        <v>314</v>
      </c>
      <c r="G706" s="117" t="s">
        <v>314</v>
      </c>
      <c r="H706" s="117">
        <f t="shared" si="31"/>
        <v>0.424991370915414</v>
      </c>
      <c r="I706" s="117">
        <f t="shared" si="32"/>
        <v>0</v>
      </c>
      <c r="J706" s="117">
        <f t="shared" si="33"/>
        <v>0</v>
      </c>
    </row>
    <row r="707" spans="1:10" x14ac:dyDescent="0.3">
      <c r="A707" s="115" t="s">
        <v>193</v>
      </c>
      <c r="B707" s="117" t="s">
        <v>258</v>
      </c>
      <c r="C707" s="115" t="s">
        <v>141</v>
      </c>
      <c r="D707" s="117">
        <v>1.301160811051E-2</v>
      </c>
      <c r="E707" s="117">
        <v>0.28772849172221199</v>
      </c>
      <c r="F707" s="117">
        <v>0.63717963178890102</v>
      </c>
      <c r="G707" s="117">
        <v>7.5091876488886794E-2</v>
      </c>
      <c r="H707" s="117">
        <f t="shared" ref="H707:H770" si="34">IFERROR($D707*E707,$D707)</f>
        <v>3.7438103765175426E-3</v>
      </c>
      <c r="I707" s="117">
        <f t="shared" ref="I707:I770" si="35">IFERROR($D707*F707,0)</f>
        <v>8.290731664836239E-3</v>
      </c>
      <c r="J707" s="117">
        <f t="shared" ref="J707:J770" si="36">IFERROR($D707*G707,0)</f>
        <v>9.7706606915621457E-4</v>
      </c>
    </row>
    <row r="708" spans="1:10" x14ac:dyDescent="0.3">
      <c r="A708" s="115" t="s">
        <v>200</v>
      </c>
      <c r="B708" s="117" t="s">
        <v>258</v>
      </c>
      <c r="C708" s="115" t="s">
        <v>141</v>
      </c>
      <c r="D708" s="117">
        <v>0.93691584560569596</v>
      </c>
      <c r="E708" s="117">
        <v>0.98171929929790402</v>
      </c>
      <c r="F708" s="117">
        <v>1.8280700702095899E-2</v>
      </c>
      <c r="G708" s="117">
        <v>0</v>
      </c>
      <c r="H708" s="117">
        <f t="shared" si="34"/>
        <v>0.91978836744912706</v>
      </c>
      <c r="I708" s="117">
        <f t="shared" si="35"/>
        <v>1.7127478156568818E-2</v>
      </c>
      <c r="J708" s="117">
        <f t="shared" si="36"/>
        <v>0</v>
      </c>
    </row>
    <row r="709" spans="1:10" x14ac:dyDescent="0.3">
      <c r="A709" s="115" t="s">
        <v>189</v>
      </c>
      <c r="B709" s="117" t="s">
        <v>258</v>
      </c>
      <c r="C709" s="115" t="s">
        <v>141</v>
      </c>
      <c r="D709" s="117">
        <v>0.50862873341852399</v>
      </c>
      <c r="E709" s="117">
        <v>1</v>
      </c>
      <c r="F709" s="117">
        <v>0</v>
      </c>
      <c r="G709" s="117">
        <v>0</v>
      </c>
      <c r="H709" s="117">
        <f t="shared" si="34"/>
        <v>0.50862873341852399</v>
      </c>
      <c r="I709" s="117">
        <f t="shared" si="35"/>
        <v>0</v>
      </c>
      <c r="J709" s="117">
        <f t="shared" si="36"/>
        <v>0</v>
      </c>
    </row>
    <row r="710" spans="1:10" x14ac:dyDescent="0.3">
      <c r="A710" s="115" t="s">
        <v>198</v>
      </c>
      <c r="B710" s="117" t="s">
        <v>258</v>
      </c>
      <c r="C710" s="115" t="s">
        <v>141</v>
      </c>
      <c r="D710" s="117">
        <v>0.86183748907333202</v>
      </c>
      <c r="E710" s="117" t="s">
        <v>314</v>
      </c>
      <c r="F710" s="117" t="s">
        <v>314</v>
      </c>
      <c r="G710" s="117" t="s">
        <v>314</v>
      </c>
      <c r="H710" s="117">
        <f t="shared" si="34"/>
        <v>0.86183748907333202</v>
      </c>
      <c r="I710" s="117">
        <f t="shared" si="35"/>
        <v>0</v>
      </c>
      <c r="J710" s="117">
        <f t="shared" si="36"/>
        <v>0</v>
      </c>
    </row>
    <row r="711" spans="1:10" x14ac:dyDescent="0.3">
      <c r="A711" s="115" t="s">
        <v>202</v>
      </c>
      <c r="B711" s="117" t="s">
        <v>258</v>
      </c>
      <c r="C711" s="115" t="s">
        <v>141</v>
      </c>
      <c r="D711" s="117">
        <v>0.16607755796429699</v>
      </c>
      <c r="E711" s="117" t="s">
        <v>314</v>
      </c>
      <c r="F711" s="117" t="s">
        <v>314</v>
      </c>
      <c r="G711" s="117" t="s">
        <v>314</v>
      </c>
      <c r="H711" s="117">
        <f t="shared" si="34"/>
        <v>0.16607755796429699</v>
      </c>
      <c r="I711" s="117">
        <f t="shared" si="35"/>
        <v>0</v>
      </c>
      <c r="J711" s="117">
        <f t="shared" si="36"/>
        <v>0</v>
      </c>
    </row>
    <row r="712" spans="1:10" x14ac:dyDescent="0.3">
      <c r="A712" s="115" t="s">
        <v>192</v>
      </c>
      <c r="B712" s="117" t="s">
        <v>258</v>
      </c>
      <c r="C712" s="115" t="s">
        <v>141</v>
      </c>
      <c r="D712" s="117">
        <v>0</v>
      </c>
      <c r="E712" s="117" t="s">
        <v>314</v>
      </c>
      <c r="F712" s="117" t="s">
        <v>314</v>
      </c>
      <c r="G712" s="117" t="s">
        <v>314</v>
      </c>
      <c r="H712" s="117">
        <f t="shared" si="34"/>
        <v>0</v>
      </c>
      <c r="I712" s="117">
        <f t="shared" si="35"/>
        <v>0</v>
      </c>
      <c r="J712" s="117">
        <f t="shared" si="36"/>
        <v>0</v>
      </c>
    </row>
    <row r="713" spans="1:10" x14ac:dyDescent="0.3">
      <c r="A713" s="115" t="s">
        <v>188</v>
      </c>
      <c r="B713" s="117" t="s">
        <v>258</v>
      </c>
      <c r="C713" s="115" t="s">
        <v>141</v>
      </c>
      <c r="D713" s="117">
        <v>0.50689396388477304</v>
      </c>
      <c r="E713" s="117">
        <v>0.24408285219387299</v>
      </c>
      <c r="F713" s="117">
        <v>0.73031187870519498</v>
      </c>
      <c r="G713" s="117">
        <v>2.5605269100932498E-2</v>
      </c>
      <c r="H713" s="117">
        <f t="shared" si="34"/>
        <v>0.12372412446485345</v>
      </c>
      <c r="I713" s="117">
        <f t="shared" si="35"/>
        <v>0.37019068306901187</v>
      </c>
      <c r="J713" s="117">
        <f t="shared" si="36"/>
        <v>1.2979156350907973E-2</v>
      </c>
    </row>
    <row r="714" spans="1:10" x14ac:dyDescent="0.3">
      <c r="A714" s="115" t="s">
        <v>141</v>
      </c>
      <c r="B714" s="117" t="s">
        <v>258</v>
      </c>
      <c r="C714" s="115" t="s">
        <v>141</v>
      </c>
      <c r="D714" s="117">
        <v>0.98379725344831503</v>
      </c>
      <c r="E714" s="117" t="s">
        <v>314</v>
      </c>
      <c r="F714" s="117" t="s">
        <v>314</v>
      </c>
      <c r="G714" s="117" t="s">
        <v>314</v>
      </c>
      <c r="H714" s="117">
        <f t="shared" si="34"/>
        <v>0.98379725344831503</v>
      </c>
      <c r="I714" s="117">
        <f t="shared" si="35"/>
        <v>0</v>
      </c>
      <c r="J714" s="117">
        <f t="shared" si="36"/>
        <v>0</v>
      </c>
    </row>
    <row r="715" spans="1:10" x14ac:dyDescent="0.3">
      <c r="A715" s="115" t="s">
        <v>209</v>
      </c>
      <c r="B715" s="117" t="s">
        <v>258</v>
      </c>
      <c r="C715" s="115" t="s">
        <v>141</v>
      </c>
      <c r="D715" s="117">
        <v>0.45237483094646502</v>
      </c>
      <c r="E715" s="117" t="s">
        <v>314</v>
      </c>
      <c r="F715" s="117" t="s">
        <v>314</v>
      </c>
      <c r="G715" s="117" t="s">
        <v>314</v>
      </c>
      <c r="H715" s="117">
        <f t="shared" si="34"/>
        <v>0.45237483094646502</v>
      </c>
      <c r="I715" s="117">
        <f t="shared" si="35"/>
        <v>0</v>
      </c>
      <c r="J715" s="117">
        <f t="shared" si="36"/>
        <v>0</v>
      </c>
    </row>
    <row r="716" spans="1:10" x14ac:dyDescent="0.3">
      <c r="A716" s="115" t="s">
        <v>199</v>
      </c>
      <c r="B716" s="117" t="s">
        <v>258</v>
      </c>
      <c r="C716" s="115" t="s">
        <v>141</v>
      </c>
      <c r="D716" s="117">
        <v>0.98996537473754997</v>
      </c>
      <c r="E716" s="117" t="s">
        <v>314</v>
      </c>
      <c r="F716" s="117" t="s">
        <v>314</v>
      </c>
      <c r="G716" s="117" t="s">
        <v>314</v>
      </c>
      <c r="H716" s="117">
        <f t="shared" si="34"/>
        <v>0.98996537473754997</v>
      </c>
      <c r="I716" s="117">
        <f t="shared" si="35"/>
        <v>0</v>
      </c>
      <c r="J716" s="117">
        <f t="shared" si="36"/>
        <v>0</v>
      </c>
    </row>
    <row r="717" spans="1:10" x14ac:dyDescent="0.3">
      <c r="A717" s="115" t="s">
        <v>191</v>
      </c>
      <c r="B717" s="117" t="s">
        <v>258</v>
      </c>
      <c r="C717" s="115" t="s">
        <v>141</v>
      </c>
      <c r="D717" s="117">
        <v>0</v>
      </c>
      <c r="E717" s="117" t="s">
        <v>314</v>
      </c>
      <c r="F717" s="117" t="s">
        <v>314</v>
      </c>
      <c r="G717" s="117" t="s">
        <v>314</v>
      </c>
      <c r="H717" s="117">
        <f t="shared" si="34"/>
        <v>0</v>
      </c>
      <c r="I717" s="117">
        <f t="shared" si="35"/>
        <v>0</v>
      </c>
      <c r="J717" s="117">
        <f t="shared" si="36"/>
        <v>0</v>
      </c>
    </row>
    <row r="718" spans="1:10" x14ac:dyDescent="0.3">
      <c r="A718" s="115" t="s">
        <v>204</v>
      </c>
      <c r="B718" s="117" t="s">
        <v>258</v>
      </c>
      <c r="C718" s="115" t="s">
        <v>141</v>
      </c>
      <c r="D718" s="117">
        <v>0.87823892168866702</v>
      </c>
      <c r="E718" s="117" t="s">
        <v>314</v>
      </c>
      <c r="F718" s="117" t="s">
        <v>314</v>
      </c>
      <c r="G718" s="117" t="s">
        <v>314</v>
      </c>
      <c r="H718" s="117">
        <f t="shared" si="34"/>
        <v>0.87823892168866702</v>
      </c>
      <c r="I718" s="117">
        <f t="shared" si="35"/>
        <v>0</v>
      </c>
      <c r="J718" s="117">
        <f t="shared" si="36"/>
        <v>0</v>
      </c>
    </row>
    <row r="719" spans="1:10" x14ac:dyDescent="0.3">
      <c r="A719" s="115" t="s">
        <v>206</v>
      </c>
      <c r="B719" s="117" t="s">
        <v>258</v>
      </c>
      <c r="C719" s="115" t="s">
        <v>141</v>
      </c>
      <c r="D719" s="117">
        <v>0.90091450041105603</v>
      </c>
      <c r="E719" s="117" t="s">
        <v>314</v>
      </c>
      <c r="F719" s="117" t="s">
        <v>314</v>
      </c>
      <c r="G719" s="117" t="s">
        <v>314</v>
      </c>
      <c r="H719" s="117">
        <f t="shared" si="34"/>
        <v>0.90091450041105603</v>
      </c>
      <c r="I719" s="117">
        <f t="shared" si="35"/>
        <v>0</v>
      </c>
      <c r="J719" s="117">
        <f t="shared" si="36"/>
        <v>0</v>
      </c>
    </row>
    <row r="720" spans="1:10" x14ac:dyDescent="0.3">
      <c r="A720" s="115" t="s">
        <v>190</v>
      </c>
      <c r="B720" s="117" t="s">
        <v>258</v>
      </c>
      <c r="C720" s="115" t="s">
        <v>141</v>
      </c>
      <c r="D720" s="117">
        <v>0.53251576217761198</v>
      </c>
      <c r="E720" s="117" t="s">
        <v>314</v>
      </c>
      <c r="F720" s="117" t="s">
        <v>314</v>
      </c>
      <c r="G720" s="117" t="s">
        <v>314</v>
      </c>
      <c r="H720" s="117">
        <f t="shared" si="34"/>
        <v>0.53251576217761198</v>
      </c>
      <c r="I720" s="117">
        <f t="shared" si="35"/>
        <v>0</v>
      </c>
      <c r="J720" s="117">
        <f t="shared" si="36"/>
        <v>0</v>
      </c>
    </row>
    <row r="721" spans="1:10" x14ac:dyDescent="0.3">
      <c r="A721" s="115" t="s">
        <v>195</v>
      </c>
      <c r="B721" s="117" t="s">
        <v>258</v>
      </c>
      <c r="C721" s="115" t="s">
        <v>141</v>
      </c>
      <c r="D721" s="117">
        <v>0.93824250827179401</v>
      </c>
      <c r="E721" s="117">
        <v>0.53648819704946604</v>
      </c>
      <c r="F721" s="117">
        <v>0.44371431042036402</v>
      </c>
      <c r="G721" s="117">
        <v>1.97974925301697E-2</v>
      </c>
      <c r="H721" s="117">
        <f t="shared" si="34"/>
        <v>0.50335603165790355</v>
      </c>
      <c r="I721" s="117">
        <f t="shared" si="35"/>
        <v>0.41631162756489176</v>
      </c>
      <c r="J721" s="117">
        <f t="shared" si="36"/>
        <v>1.8574849048998525E-2</v>
      </c>
    </row>
    <row r="722" spans="1:10" x14ac:dyDescent="0.3">
      <c r="A722" s="115" t="s">
        <v>210</v>
      </c>
      <c r="B722" s="117" t="s">
        <v>258</v>
      </c>
      <c r="C722" s="115" t="s">
        <v>146</v>
      </c>
      <c r="D722" s="117">
        <v>0.30394274449341502</v>
      </c>
      <c r="E722" s="117" t="s">
        <v>314</v>
      </c>
      <c r="F722" s="117" t="s">
        <v>314</v>
      </c>
      <c r="G722" s="117" t="s">
        <v>314</v>
      </c>
      <c r="H722" s="117">
        <f t="shared" si="34"/>
        <v>0.30394274449341502</v>
      </c>
      <c r="I722" s="117">
        <f t="shared" si="35"/>
        <v>0</v>
      </c>
      <c r="J722" s="117">
        <f t="shared" si="36"/>
        <v>0</v>
      </c>
    </row>
    <row r="723" spans="1:10" x14ac:dyDescent="0.3">
      <c r="A723" s="115" t="s">
        <v>193</v>
      </c>
      <c r="B723" s="117" t="s">
        <v>258</v>
      </c>
      <c r="C723" s="115" t="s">
        <v>146</v>
      </c>
      <c r="D723" s="117">
        <v>6.6161842498301598E-3</v>
      </c>
      <c r="E723" s="117">
        <v>0.25528052728762601</v>
      </c>
      <c r="F723" s="117">
        <v>0.73925882638567397</v>
      </c>
      <c r="G723" s="117">
        <v>5.4606463267004796E-3</v>
      </c>
      <c r="H723" s="117">
        <f t="shared" si="34"/>
        <v>1.6889830039287295E-3</v>
      </c>
      <c r="I723" s="117">
        <f t="shared" si="35"/>
        <v>4.8910726036808247E-3</v>
      </c>
      <c r="J723" s="117">
        <f t="shared" si="36"/>
        <v>3.6128642220608633E-5</v>
      </c>
    </row>
    <row r="724" spans="1:10" x14ac:dyDescent="0.3">
      <c r="A724" s="115" t="s">
        <v>200</v>
      </c>
      <c r="B724" s="117" t="s">
        <v>258</v>
      </c>
      <c r="C724" s="115" t="s">
        <v>146</v>
      </c>
      <c r="D724" s="117">
        <v>0.98839004595399504</v>
      </c>
      <c r="E724" s="117">
        <v>0.99462182067481097</v>
      </c>
      <c r="F724" s="117">
        <v>5.3781793251890401E-3</v>
      </c>
      <c r="G724" s="117">
        <v>0</v>
      </c>
      <c r="H724" s="117">
        <f t="shared" si="34"/>
        <v>0.98307430704362264</v>
      </c>
      <c r="I724" s="117">
        <f t="shared" si="35"/>
        <v>5.3157389103724211E-3</v>
      </c>
      <c r="J724" s="117">
        <f t="shared" si="36"/>
        <v>0</v>
      </c>
    </row>
    <row r="725" spans="1:10" x14ac:dyDescent="0.3">
      <c r="A725" s="115" t="s">
        <v>189</v>
      </c>
      <c r="B725" s="117" t="s">
        <v>258</v>
      </c>
      <c r="C725" s="115" t="s">
        <v>146</v>
      </c>
      <c r="D725" s="117">
        <v>0.91713495953498902</v>
      </c>
      <c r="E725" s="117">
        <v>1</v>
      </c>
      <c r="F725" s="117">
        <v>0</v>
      </c>
      <c r="G725" s="117">
        <v>0</v>
      </c>
      <c r="H725" s="117">
        <f t="shared" si="34"/>
        <v>0.91713495953498902</v>
      </c>
      <c r="I725" s="117">
        <f t="shared" si="35"/>
        <v>0</v>
      </c>
      <c r="J725" s="117">
        <f t="shared" si="36"/>
        <v>0</v>
      </c>
    </row>
    <row r="726" spans="1:10" x14ac:dyDescent="0.3">
      <c r="A726" s="115" t="s">
        <v>198</v>
      </c>
      <c r="B726" s="117" t="s">
        <v>258</v>
      </c>
      <c r="C726" s="115" t="s">
        <v>146</v>
      </c>
      <c r="D726" s="117">
        <v>0.92047895446352201</v>
      </c>
      <c r="E726" s="117" t="s">
        <v>314</v>
      </c>
      <c r="F726" s="117" t="s">
        <v>314</v>
      </c>
      <c r="G726" s="117" t="s">
        <v>314</v>
      </c>
      <c r="H726" s="117">
        <f t="shared" si="34"/>
        <v>0.92047895446352201</v>
      </c>
      <c r="I726" s="117">
        <f t="shared" si="35"/>
        <v>0</v>
      </c>
      <c r="J726" s="117">
        <f t="shared" si="36"/>
        <v>0</v>
      </c>
    </row>
    <row r="727" spans="1:10" x14ac:dyDescent="0.3">
      <c r="A727" s="115" t="s">
        <v>202</v>
      </c>
      <c r="B727" s="117" t="s">
        <v>258</v>
      </c>
      <c r="C727" s="115" t="s">
        <v>146</v>
      </c>
      <c r="D727" s="117">
        <v>0.41868573019703498</v>
      </c>
      <c r="E727" s="117" t="s">
        <v>314</v>
      </c>
      <c r="F727" s="117" t="s">
        <v>314</v>
      </c>
      <c r="G727" s="117" t="s">
        <v>314</v>
      </c>
      <c r="H727" s="117">
        <f t="shared" si="34"/>
        <v>0.41868573019703498</v>
      </c>
      <c r="I727" s="117">
        <f t="shared" si="35"/>
        <v>0</v>
      </c>
      <c r="J727" s="117">
        <f t="shared" si="36"/>
        <v>0</v>
      </c>
    </row>
    <row r="728" spans="1:10" x14ac:dyDescent="0.3">
      <c r="A728" s="115" t="s">
        <v>192</v>
      </c>
      <c r="B728" s="117" t="s">
        <v>258</v>
      </c>
      <c r="C728" s="115" t="s">
        <v>146</v>
      </c>
      <c r="D728" s="117">
        <v>1.1285564925273999E-3</v>
      </c>
      <c r="E728" s="117" t="s">
        <v>314</v>
      </c>
      <c r="F728" s="117" t="s">
        <v>314</v>
      </c>
      <c r="G728" s="117" t="s">
        <v>314</v>
      </c>
      <c r="H728" s="117">
        <f t="shared" si="34"/>
        <v>1.1285564925273999E-3</v>
      </c>
      <c r="I728" s="117">
        <f t="shared" si="35"/>
        <v>0</v>
      </c>
      <c r="J728" s="117">
        <f t="shared" si="36"/>
        <v>0</v>
      </c>
    </row>
    <row r="729" spans="1:10" x14ac:dyDescent="0.3">
      <c r="A729" s="115" t="s">
        <v>188</v>
      </c>
      <c r="B729" s="117" t="s">
        <v>258</v>
      </c>
      <c r="C729" s="115" t="s">
        <v>146</v>
      </c>
      <c r="D729" s="117">
        <v>0.91737176863168202</v>
      </c>
      <c r="E729" s="117">
        <v>0.153386794721461</v>
      </c>
      <c r="F729" s="117">
        <v>0.841355380421409</v>
      </c>
      <c r="G729" s="117">
        <v>5.2578248571290504E-3</v>
      </c>
      <c r="H729" s="117">
        <f t="shared" si="34"/>
        <v>0.14071271515837142</v>
      </c>
      <c r="I729" s="117">
        <f t="shared" si="35"/>
        <v>0.77183567338496961</v>
      </c>
      <c r="J729" s="117">
        <f t="shared" si="36"/>
        <v>4.8233800883400978E-3</v>
      </c>
    </row>
    <row r="730" spans="1:10" x14ac:dyDescent="0.3">
      <c r="A730" s="115" t="s">
        <v>141</v>
      </c>
      <c r="B730" s="117" t="s">
        <v>258</v>
      </c>
      <c r="C730" s="115" t="s">
        <v>146</v>
      </c>
      <c r="D730" s="117">
        <v>0.94215653225843399</v>
      </c>
      <c r="E730" s="117" t="s">
        <v>314</v>
      </c>
      <c r="F730" s="117" t="s">
        <v>314</v>
      </c>
      <c r="G730" s="117" t="s">
        <v>314</v>
      </c>
      <c r="H730" s="117">
        <f t="shared" si="34"/>
        <v>0.94215653225843399</v>
      </c>
      <c r="I730" s="117">
        <f t="shared" si="35"/>
        <v>0</v>
      </c>
      <c r="J730" s="117">
        <f t="shared" si="36"/>
        <v>0</v>
      </c>
    </row>
    <row r="731" spans="1:10" x14ac:dyDescent="0.3">
      <c r="A731" s="115" t="s">
        <v>209</v>
      </c>
      <c r="B731" s="117" t="s">
        <v>258</v>
      </c>
      <c r="C731" s="115" t="s">
        <v>146</v>
      </c>
      <c r="D731" s="117">
        <v>0.741208968719545</v>
      </c>
      <c r="E731" s="117" t="s">
        <v>314</v>
      </c>
      <c r="F731" s="117" t="s">
        <v>314</v>
      </c>
      <c r="G731" s="117" t="s">
        <v>314</v>
      </c>
      <c r="H731" s="117">
        <f t="shared" si="34"/>
        <v>0.741208968719545</v>
      </c>
      <c r="I731" s="117">
        <f t="shared" si="35"/>
        <v>0</v>
      </c>
      <c r="J731" s="117">
        <f t="shared" si="36"/>
        <v>0</v>
      </c>
    </row>
    <row r="732" spans="1:10" x14ac:dyDescent="0.3">
      <c r="A732" s="115" t="s">
        <v>199</v>
      </c>
      <c r="B732" s="117" t="s">
        <v>258</v>
      </c>
      <c r="C732" s="115" t="s">
        <v>146</v>
      </c>
      <c r="D732" s="117">
        <v>1</v>
      </c>
      <c r="E732" s="117" t="s">
        <v>314</v>
      </c>
      <c r="F732" s="117" t="s">
        <v>314</v>
      </c>
      <c r="G732" s="117" t="s">
        <v>314</v>
      </c>
      <c r="H732" s="117">
        <f t="shared" si="34"/>
        <v>1</v>
      </c>
      <c r="I732" s="117">
        <f t="shared" si="35"/>
        <v>0</v>
      </c>
      <c r="J732" s="117">
        <f t="shared" si="36"/>
        <v>0</v>
      </c>
    </row>
    <row r="733" spans="1:10" x14ac:dyDescent="0.3">
      <c r="A733" s="115" t="s">
        <v>191</v>
      </c>
      <c r="B733" s="117" t="s">
        <v>258</v>
      </c>
      <c r="C733" s="115" t="s">
        <v>146</v>
      </c>
      <c r="D733" s="117">
        <v>2.1277023354771499E-3</v>
      </c>
      <c r="E733" s="117" t="s">
        <v>314</v>
      </c>
      <c r="F733" s="117" t="s">
        <v>314</v>
      </c>
      <c r="G733" s="117" t="s">
        <v>314</v>
      </c>
      <c r="H733" s="117">
        <f t="shared" si="34"/>
        <v>2.1277023354771499E-3</v>
      </c>
      <c r="I733" s="117">
        <f t="shared" si="35"/>
        <v>0</v>
      </c>
      <c r="J733" s="117">
        <f t="shared" si="36"/>
        <v>0</v>
      </c>
    </row>
    <row r="734" spans="1:10" x14ac:dyDescent="0.3">
      <c r="A734" s="115" t="s">
        <v>204</v>
      </c>
      <c r="B734" s="117" t="s">
        <v>258</v>
      </c>
      <c r="C734" s="115" t="s">
        <v>146</v>
      </c>
      <c r="D734" s="117">
        <v>0.915844455595198</v>
      </c>
      <c r="E734" s="117" t="s">
        <v>314</v>
      </c>
      <c r="F734" s="117" t="s">
        <v>314</v>
      </c>
      <c r="G734" s="117" t="s">
        <v>314</v>
      </c>
      <c r="H734" s="117">
        <f t="shared" si="34"/>
        <v>0.915844455595198</v>
      </c>
      <c r="I734" s="117">
        <f t="shared" si="35"/>
        <v>0</v>
      </c>
      <c r="J734" s="117">
        <f t="shared" si="36"/>
        <v>0</v>
      </c>
    </row>
    <row r="735" spans="1:10" x14ac:dyDescent="0.3">
      <c r="A735" s="115" t="s">
        <v>206</v>
      </c>
      <c r="B735" s="117" t="s">
        <v>258</v>
      </c>
      <c r="C735" s="115" t="s">
        <v>146</v>
      </c>
      <c r="D735" s="117">
        <v>0.97966452363649004</v>
      </c>
      <c r="E735" s="117" t="s">
        <v>314</v>
      </c>
      <c r="F735" s="117" t="s">
        <v>314</v>
      </c>
      <c r="G735" s="117" t="s">
        <v>314</v>
      </c>
      <c r="H735" s="117">
        <f t="shared" si="34"/>
        <v>0.97966452363649004</v>
      </c>
      <c r="I735" s="117">
        <f t="shared" si="35"/>
        <v>0</v>
      </c>
      <c r="J735" s="117">
        <f t="shared" si="36"/>
        <v>0</v>
      </c>
    </row>
    <row r="736" spans="1:10" x14ac:dyDescent="0.3">
      <c r="A736" s="115" t="s">
        <v>190</v>
      </c>
      <c r="B736" s="117" t="s">
        <v>258</v>
      </c>
      <c r="C736" s="115" t="s">
        <v>146</v>
      </c>
      <c r="D736" s="117">
        <v>0.92017140032460398</v>
      </c>
      <c r="E736" s="117" t="s">
        <v>314</v>
      </c>
      <c r="F736" s="117" t="s">
        <v>314</v>
      </c>
      <c r="G736" s="117" t="s">
        <v>314</v>
      </c>
      <c r="H736" s="117">
        <f t="shared" si="34"/>
        <v>0.92017140032460398</v>
      </c>
      <c r="I736" s="117">
        <f t="shared" si="35"/>
        <v>0</v>
      </c>
      <c r="J736" s="117">
        <f t="shared" si="36"/>
        <v>0</v>
      </c>
    </row>
    <row r="737" spans="1:10" x14ac:dyDescent="0.3">
      <c r="A737" s="115" t="s">
        <v>195</v>
      </c>
      <c r="B737" s="117" t="s">
        <v>258</v>
      </c>
      <c r="C737" s="115" t="s">
        <v>146</v>
      </c>
      <c r="D737" s="117">
        <v>0.98663158319493904</v>
      </c>
      <c r="E737" s="117">
        <v>0.32446759090225602</v>
      </c>
      <c r="F737" s="117">
        <v>0.67377428383277704</v>
      </c>
      <c r="G737" s="117">
        <v>1.7581252649662899E-3</v>
      </c>
      <c r="H737" s="117">
        <f t="shared" si="34"/>
        <v>0.32012997290734063</v>
      </c>
      <c r="I737" s="117">
        <f t="shared" si="35"/>
        <v>0.66476698837396908</v>
      </c>
      <c r="J737" s="117">
        <f t="shared" si="36"/>
        <v>1.7346219136287124E-3</v>
      </c>
    </row>
    <row r="738" spans="1:10" x14ac:dyDescent="0.3">
      <c r="A738" s="115" t="s">
        <v>210</v>
      </c>
      <c r="B738" s="117" t="s">
        <v>258</v>
      </c>
      <c r="C738" s="115" t="s">
        <v>147</v>
      </c>
      <c r="D738" s="117">
        <v>0.18542297303706201</v>
      </c>
      <c r="E738" s="117" t="s">
        <v>314</v>
      </c>
      <c r="F738" s="117" t="s">
        <v>314</v>
      </c>
      <c r="G738" s="117" t="s">
        <v>314</v>
      </c>
      <c r="H738" s="117">
        <f t="shared" si="34"/>
        <v>0.18542297303706201</v>
      </c>
      <c r="I738" s="117">
        <f t="shared" si="35"/>
        <v>0</v>
      </c>
      <c r="J738" s="117">
        <f t="shared" si="36"/>
        <v>0</v>
      </c>
    </row>
    <row r="739" spans="1:10" x14ac:dyDescent="0.3">
      <c r="A739" s="115" t="s">
        <v>193</v>
      </c>
      <c r="B739" s="117" t="s">
        <v>258</v>
      </c>
      <c r="C739" s="115" t="s">
        <v>147</v>
      </c>
      <c r="D739" s="117">
        <v>4.1767304242116702E-3</v>
      </c>
      <c r="E739" s="117">
        <v>0.39672411282763798</v>
      </c>
      <c r="F739" s="117">
        <v>0.60327588717236202</v>
      </c>
      <c r="G739" s="117">
        <v>0</v>
      </c>
      <c r="H739" s="117">
        <f t="shared" si="34"/>
        <v>1.6570096720655788E-3</v>
      </c>
      <c r="I739" s="117">
        <f t="shared" si="35"/>
        <v>2.5197207521460911E-3</v>
      </c>
      <c r="J739" s="117">
        <f t="shared" si="36"/>
        <v>0</v>
      </c>
    </row>
    <row r="740" spans="1:10" x14ac:dyDescent="0.3">
      <c r="A740" s="115" t="s">
        <v>200</v>
      </c>
      <c r="B740" s="117" t="s">
        <v>258</v>
      </c>
      <c r="C740" s="115" t="s">
        <v>147</v>
      </c>
      <c r="D740" s="117">
        <v>0.96004760574786097</v>
      </c>
      <c r="E740" s="117">
        <v>0.98576679462032502</v>
      </c>
      <c r="F740" s="117">
        <v>1.4233205379675099E-2</v>
      </c>
      <c r="G740" s="117">
        <v>0</v>
      </c>
      <c r="H740" s="117">
        <f t="shared" si="34"/>
        <v>0.94638305100098641</v>
      </c>
      <c r="I740" s="117">
        <f t="shared" si="35"/>
        <v>1.3664554746874653E-2</v>
      </c>
      <c r="J740" s="117">
        <f t="shared" si="36"/>
        <v>0</v>
      </c>
    </row>
    <row r="741" spans="1:10" x14ac:dyDescent="0.3">
      <c r="A741" s="115" t="s">
        <v>189</v>
      </c>
      <c r="B741" s="117" t="s">
        <v>258</v>
      </c>
      <c r="C741" s="115" t="s">
        <v>147</v>
      </c>
      <c r="D741" s="117">
        <v>0.891007747981159</v>
      </c>
      <c r="E741" s="117">
        <v>0.99899025730858404</v>
      </c>
      <c r="F741" s="117">
        <v>0</v>
      </c>
      <c r="G741" s="117">
        <v>1.00974269141536E-3</v>
      </c>
      <c r="H741" s="117">
        <f t="shared" si="34"/>
        <v>0.89010805941964</v>
      </c>
      <c r="I741" s="117">
        <f t="shared" si="35"/>
        <v>0</v>
      </c>
      <c r="J741" s="117">
        <f t="shared" si="36"/>
        <v>8.9968856151843423E-4</v>
      </c>
    </row>
    <row r="742" spans="1:10" x14ac:dyDescent="0.3">
      <c r="A742" s="115" t="s">
        <v>198</v>
      </c>
      <c r="B742" s="117" t="s">
        <v>258</v>
      </c>
      <c r="C742" s="115" t="s">
        <v>147</v>
      </c>
      <c r="D742" s="117">
        <v>0.56412666349160501</v>
      </c>
      <c r="E742" s="117" t="s">
        <v>314</v>
      </c>
      <c r="F742" s="117" t="s">
        <v>314</v>
      </c>
      <c r="G742" s="117" t="s">
        <v>314</v>
      </c>
      <c r="H742" s="117">
        <f t="shared" si="34"/>
        <v>0.56412666349160501</v>
      </c>
      <c r="I742" s="117">
        <f t="shared" si="35"/>
        <v>0</v>
      </c>
      <c r="J742" s="117">
        <f t="shared" si="36"/>
        <v>0</v>
      </c>
    </row>
    <row r="743" spans="1:10" x14ac:dyDescent="0.3">
      <c r="A743" s="115" t="s">
        <v>202</v>
      </c>
      <c r="B743" s="117" t="s">
        <v>258</v>
      </c>
      <c r="C743" s="115" t="s">
        <v>147</v>
      </c>
      <c r="D743" s="117">
        <v>6.4563170373454395E-2</v>
      </c>
      <c r="E743" s="117" t="s">
        <v>314</v>
      </c>
      <c r="F743" s="117" t="s">
        <v>314</v>
      </c>
      <c r="G743" s="117" t="s">
        <v>314</v>
      </c>
      <c r="H743" s="117">
        <f t="shared" si="34"/>
        <v>6.4563170373454395E-2</v>
      </c>
      <c r="I743" s="117">
        <f t="shared" si="35"/>
        <v>0</v>
      </c>
      <c r="J743" s="117">
        <f t="shared" si="36"/>
        <v>0</v>
      </c>
    </row>
    <row r="744" spans="1:10" x14ac:dyDescent="0.3">
      <c r="A744" s="115" t="s">
        <v>192</v>
      </c>
      <c r="B744" s="117" t="s">
        <v>258</v>
      </c>
      <c r="C744" s="115" t="s">
        <v>147</v>
      </c>
      <c r="D744" s="117">
        <v>0</v>
      </c>
      <c r="E744" s="117" t="s">
        <v>314</v>
      </c>
      <c r="F744" s="117" t="s">
        <v>314</v>
      </c>
      <c r="G744" s="117" t="s">
        <v>314</v>
      </c>
      <c r="H744" s="117">
        <f t="shared" si="34"/>
        <v>0</v>
      </c>
      <c r="I744" s="117">
        <f t="shared" si="35"/>
        <v>0</v>
      </c>
      <c r="J744" s="117">
        <f t="shared" si="36"/>
        <v>0</v>
      </c>
    </row>
    <row r="745" spans="1:10" x14ac:dyDescent="0.3">
      <c r="A745" s="115" t="s">
        <v>188</v>
      </c>
      <c r="B745" s="117" t="s">
        <v>258</v>
      </c>
      <c r="C745" s="115" t="s">
        <v>147</v>
      </c>
      <c r="D745" s="117">
        <v>0.89521377415446102</v>
      </c>
      <c r="E745" s="117">
        <v>0.54215244504971405</v>
      </c>
      <c r="F745" s="117">
        <v>0.45560782787733101</v>
      </c>
      <c r="G745" s="117">
        <v>2.2397270729542602E-3</v>
      </c>
      <c r="H745" s="117">
        <f t="shared" si="34"/>
        <v>0.48534233650002356</v>
      </c>
      <c r="I745" s="117">
        <f t="shared" si="35"/>
        <v>0.40786640312838157</v>
      </c>
      <c r="J745" s="117">
        <f t="shared" si="36"/>
        <v>2.0050345260553071E-3</v>
      </c>
    </row>
    <row r="746" spans="1:10" x14ac:dyDescent="0.3">
      <c r="A746" s="115" t="s">
        <v>141</v>
      </c>
      <c r="B746" s="117" t="s">
        <v>258</v>
      </c>
      <c r="C746" s="115" t="s">
        <v>147</v>
      </c>
      <c r="D746" s="117">
        <v>0.91336252531200701</v>
      </c>
      <c r="E746" s="117" t="s">
        <v>314</v>
      </c>
      <c r="F746" s="117" t="s">
        <v>314</v>
      </c>
      <c r="G746" s="117" t="s">
        <v>314</v>
      </c>
      <c r="H746" s="117">
        <f t="shared" si="34"/>
        <v>0.91336252531200701</v>
      </c>
      <c r="I746" s="117">
        <f t="shared" si="35"/>
        <v>0</v>
      </c>
      <c r="J746" s="117">
        <f t="shared" si="36"/>
        <v>0</v>
      </c>
    </row>
    <row r="747" spans="1:10" x14ac:dyDescent="0.3">
      <c r="A747" s="115" t="s">
        <v>209</v>
      </c>
      <c r="B747" s="117" t="s">
        <v>258</v>
      </c>
      <c r="C747" s="115" t="s">
        <v>147</v>
      </c>
      <c r="D747" s="117">
        <v>0.20844036743112199</v>
      </c>
      <c r="E747" s="117" t="s">
        <v>314</v>
      </c>
      <c r="F747" s="117" t="s">
        <v>314</v>
      </c>
      <c r="G747" s="117" t="s">
        <v>314</v>
      </c>
      <c r="H747" s="117">
        <f t="shared" si="34"/>
        <v>0.20844036743112199</v>
      </c>
      <c r="I747" s="117">
        <f t="shared" si="35"/>
        <v>0</v>
      </c>
      <c r="J747" s="117">
        <f t="shared" si="36"/>
        <v>0</v>
      </c>
    </row>
    <row r="748" spans="1:10" x14ac:dyDescent="0.3">
      <c r="A748" s="115" t="s">
        <v>199</v>
      </c>
      <c r="B748" s="117" t="s">
        <v>258</v>
      </c>
      <c r="C748" s="115" t="s">
        <v>147</v>
      </c>
      <c r="D748" s="117">
        <v>1</v>
      </c>
      <c r="E748" s="117" t="s">
        <v>314</v>
      </c>
      <c r="F748" s="117" t="s">
        <v>314</v>
      </c>
      <c r="G748" s="117" t="s">
        <v>314</v>
      </c>
      <c r="H748" s="117">
        <f t="shared" si="34"/>
        <v>1</v>
      </c>
      <c r="I748" s="117">
        <f t="shared" si="35"/>
        <v>0</v>
      </c>
      <c r="J748" s="117">
        <f t="shared" si="36"/>
        <v>0</v>
      </c>
    </row>
    <row r="749" spans="1:10" x14ac:dyDescent="0.3">
      <c r="A749" s="115" t="s">
        <v>191</v>
      </c>
      <c r="B749" s="117" t="s">
        <v>258</v>
      </c>
      <c r="C749" s="115" t="s">
        <v>147</v>
      </c>
      <c r="D749" s="117">
        <v>0</v>
      </c>
      <c r="E749" s="117" t="s">
        <v>314</v>
      </c>
      <c r="F749" s="117" t="s">
        <v>314</v>
      </c>
      <c r="G749" s="117" t="s">
        <v>314</v>
      </c>
      <c r="H749" s="117">
        <f t="shared" si="34"/>
        <v>0</v>
      </c>
      <c r="I749" s="117">
        <f t="shared" si="35"/>
        <v>0</v>
      </c>
      <c r="J749" s="117">
        <f t="shared" si="36"/>
        <v>0</v>
      </c>
    </row>
    <row r="750" spans="1:10" x14ac:dyDescent="0.3">
      <c r="A750" s="115" t="s">
        <v>204</v>
      </c>
      <c r="B750" s="117" t="s">
        <v>258</v>
      </c>
      <c r="C750" s="115" t="s">
        <v>147</v>
      </c>
      <c r="D750" s="117">
        <v>0.81954512264846302</v>
      </c>
      <c r="E750" s="117" t="s">
        <v>314</v>
      </c>
      <c r="F750" s="117" t="s">
        <v>314</v>
      </c>
      <c r="G750" s="117" t="s">
        <v>314</v>
      </c>
      <c r="H750" s="117">
        <f t="shared" si="34"/>
        <v>0.81954512264846302</v>
      </c>
      <c r="I750" s="117">
        <f t="shared" si="35"/>
        <v>0</v>
      </c>
      <c r="J750" s="117">
        <f t="shared" si="36"/>
        <v>0</v>
      </c>
    </row>
    <row r="751" spans="1:10" x14ac:dyDescent="0.3">
      <c r="A751" s="115" t="s">
        <v>206</v>
      </c>
      <c r="B751" s="117" t="s">
        <v>258</v>
      </c>
      <c r="C751" s="115" t="s">
        <v>147</v>
      </c>
      <c r="D751" s="117">
        <v>0.94302360617423497</v>
      </c>
      <c r="E751" s="117" t="s">
        <v>314</v>
      </c>
      <c r="F751" s="117" t="s">
        <v>314</v>
      </c>
      <c r="G751" s="117" t="s">
        <v>314</v>
      </c>
      <c r="H751" s="117">
        <f t="shared" si="34"/>
        <v>0.94302360617423497</v>
      </c>
      <c r="I751" s="117">
        <f t="shared" si="35"/>
        <v>0</v>
      </c>
      <c r="J751" s="117">
        <f t="shared" si="36"/>
        <v>0</v>
      </c>
    </row>
    <row r="752" spans="1:10" x14ac:dyDescent="0.3">
      <c r="A752" s="115" t="s">
        <v>190</v>
      </c>
      <c r="B752" s="117" t="s">
        <v>258</v>
      </c>
      <c r="C752" s="115" t="s">
        <v>147</v>
      </c>
      <c r="D752" s="117">
        <v>0.90013191509675194</v>
      </c>
      <c r="E752" s="117" t="s">
        <v>314</v>
      </c>
      <c r="F752" s="117" t="s">
        <v>314</v>
      </c>
      <c r="G752" s="117" t="s">
        <v>314</v>
      </c>
      <c r="H752" s="117">
        <f t="shared" si="34"/>
        <v>0.90013191509675194</v>
      </c>
      <c r="I752" s="117">
        <f t="shared" si="35"/>
        <v>0</v>
      </c>
      <c r="J752" s="117">
        <f t="shared" si="36"/>
        <v>0</v>
      </c>
    </row>
    <row r="753" spans="1:10" x14ac:dyDescent="0.3">
      <c r="A753" s="115" t="s">
        <v>195</v>
      </c>
      <c r="B753" s="117" t="s">
        <v>258</v>
      </c>
      <c r="C753" s="115" t="s">
        <v>147</v>
      </c>
      <c r="D753" s="117">
        <v>0.88732387376701205</v>
      </c>
      <c r="E753" s="117">
        <v>0.583302922687568</v>
      </c>
      <c r="F753" s="117">
        <v>0.414826941001183</v>
      </c>
      <c r="G753" s="117">
        <v>1.8701363112497099E-3</v>
      </c>
      <c r="H753" s="117">
        <f t="shared" si="34"/>
        <v>0.51757860893875274</v>
      </c>
      <c r="I753" s="117">
        <f t="shared" si="35"/>
        <v>0.36808584823208945</v>
      </c>
      <c r="J753" s="117">
        <f t="shared" si="36"/>
        <v>1.6594165961704432E-3</v>
      </c>
    </row>
    <row r="754" spans="1:10" x14ac:dyDescent="0.3">
      <c r="A754" s="115" t="s">
        <v>210</v>
      </c>
      <c r="B754" s="117" t="s">
        <v>258</v>
      </c>
      <c r="C754" s="115" t="s">
        <v>148</v>
      </c>
      <c r="D754" s="117">
        <v>0.70691306692526201</v>
      </c>
      <c r="E754" s="117" t="s">
        <v>314</v>
      </c>
      <c r="F754" s="117" t="s">
        <v>314</v>
      </c>
      <c r="G754" s="117" t="s">
        <v>314</v>
      </c>
      <c r="H754" s="117">
        <f t="shared" si="34"/>
        <v>0.70691306692526201</v>
      </c>
      <c r="I754" s="117">
        <f t="shared" si="35"/>
        <v>0</v>
      </c>
      <c r="J754" s="117">
        <f t="shared" si="36"/>
        <v>0</v>
      </c>
    </row>
    <row r="755" spans="1:10" x14ac:dyDescent="0.3">
      <c r="A755" s="115" t="s">
        <v>193</v>
      </c>
      <c r="B755" s="117" t="s">
        <v>258</v>
      </c>
      <c r="C755" s="115" t="s">
        <v>148</v>
      </c>
      <c r="D755" s="117">
        <v>3.1913758160608502E-3</v>
      </c>
      <c r="E755" s="117">
        <v>1</v>
      </c>
      <c r="F755" s="117">
        <v>0</v>
      </c>
      <c r="G755" s="117">
        <v>0</v>
      </c>
      <c r="H755" s="117">
        <f t="shared" si="34"/>
        <v>3.1913758160608502E-3</v>
      </c>
      <c r="I755" s="117">
        <f t="shared" si="35"/>
        <v>0</v>
      </c>
      <c r="J755" s="117">
        <f t="shared" si="36"/>
        <v>0</v>
      </c>
    </row>
    <row r="756" spans="1:10" x14ac:dyDescent="0.3">
      <c r="A756" s="115" t="s">
        <v>200</v>
      </c>
      <c r="B756" s="117" t="s">
        <v>258</v>
      </c>
      <c r="C756" s="115" t="s">
        <v>148</v>
      </c>
      <c r="D756" s="117">
        <v>1</v>
      </c>
      <c r="E756" s="117">
        <v>1</v>
      </c>
      <c r="F756" s="117">
        <v>0</v>
      </c>
      <c r="G756" s="117">
        <v>0</v>
      </c>
      <c r="H756" s="117">
        <f t="shared" si="34"/>
        <v>1</v>
      </c>
      <c r="I756" s="117">
        <f t="shared" si="35"/>
        <v>0</v>
      </c>
      <c r="J756" s="117">
        <f t="shared" si="36"/>
        <v>0</v>
      </c>
    </row>
    <row r="757" spans="1:10" x14ac:dyDescent="0.3">
      <c r="A757" s="115" t="s">
        <v>189</v>
      </c>
      <c r="B757" s="117" t="s">
        <v>258</v>
      </c>
      <c r="C757" s="115" t="s">
        <v>148</v>
      </c>
      <c r="D757" s="117">
        <v>0.30479089440021201</v>
      </c>
      <c r="E757" s="117">
        <v>1</v>
      </c>
      <c r="F757" s="117">
        <v>0</v>
      </c>
      <c r="G757" s="117">
        <v>0</v>
      </c>
      <c r="H757" s="117">
        <f t="shared" si="34"/>
        <v>0.30479089440021201</v>
      </c>
      <c r="I757" s="117">
        <f t="shared" si="35"/>
        <v>0</v>
      </c>
      <c r="J757" s="117">
        <f t="shared" si="36"/>
        <v>0</v>
      </c>
    </row>
    <row r="758" spans="1:10" x14ac:dyDescent="0.3">
      <c r="A758" s="115" t="s">
        <v>198</v>
      </c>
      <c r="B758" s="117" t="s">
        <v>258</v>
      </c>
      <c r="C758" s="115" t="s">
        <v>148</v>
      </c>
      <c r="D758" s="117">
        <v>0.82313808348259498</v>
      </c>
      <c r="E758" s="117" t="s">
        <v>314</v>
      </c>
      <c r="F758" s="117" t="s">
        <v>314</v>
      </c>
      <c r="G758" s="117" t="s">
        <v>314</v>
      </c>
      <c r="H758" s="117">
        <f t="shared" si="34"/>
        <v>0.82313808348259498</v>
      </c>
      <c r="I758" s="117">
        <f t="shared" si="35"/>
        <v>0</v>
      </c>
      <c r="J758" s="117">
        <f t="shared" si="36"/>
        <v>0</v>
      </c>
    </row>
    <row r="759" spans="1:10" x14ac:dyDescent="0.3">
      <c r="A759" s="115" t="s">
        <v>202</v>
      </c>
      <c r="B759" s="117" t="s">
        <v>258</v>
      </c>
      <c r="C759" s="115" t="s">
        <v>148</v>
      </c>
      <c r="D759" s="117">
        <v>0.45455582574723102</v>
      </c>
      <c r="E759" s="117" t="s">
        <v>314</v>
      </c>
      <c r="F759" s="117" t="s">
        <v>314</v>
      </c>
      <c r="G759" s="117" t="s">
        <v>314</v>
      </c>
      <c r="H759" s="117">
        <f t="shared" si="34"/>
        <v>0.45455582574723102</v>
      </c>
      <c r="I759" s="117">
        <f t="shared" si="35"/>
        <v>0</v>
      </c>
      <c r="J759" s="117">
        <f t="shared" si="36"/>
        <v>0</v>
      </c>
    </row>
    <row r="760" spans="1:10" x14ac:dyDescent="0.3">
      <c r="A760" s="115" t="s">
        <v>192</v>
      </c>
      <c r="B760" s="117" t="s">
        <v>258</v>
      </c>
      <c r="C760" s="115" t="s">
        <v>148</v>
      </c>
      <c r="D760" s="117">
        <v>7.3558604071409003E-2</v>
      </c>
      <c r="E760" s="117" t="s">
        <v>314</v>
      </c>
      <c r="F760" s="117" t="s">
        <v>314</v>
      </c>
      <c r="G760" s="117" t="s">
        <v>314</v>
      </c>
      <c r="H760" s="117">
        <f t="shared" si="34"/>
        <v>7.3558604071409003E-2</v>
      </c>
      <c r="I760" s="117">
        <f t="shared" si="35"/>
        <v>0</v>
      </c>
      <c r="J760" s="117">
        <f t="shared" si="36"/>
        <v>0</v>
      </c>
    </row>
    <row r="761" spans="1:10" x14ac:dyDescent="0.3">
      <c r="A761" s="115" t="s">
        <v>188</v>
      </c>
      <c r="B761" s="117" t="s">
        <v>258</v>
      </c>
      <c r="C761" s="115" t="s">
        <v>148</v>
      </c>
      <c r="D761" s="117">
        <v>0.30593830666917199</v>
      </c>
      <c r="E761" s="117">
        <v>0.50473877119633503</v>
      </c>
      <c r="F761" s="117">
        <v>0.49526122880366502</v>
      </c>
      <c r="G761" s="117">
        <v>0</v>
      </c>
      <c r="H761" s="117">
        <f t="shared" si="34"/>
        <v>0.15441892497008539</v>
      </c>
      <c r="I761" s="117">
        <f t="shared" si="35"/>
        <v>0.15151938169908663</v>
      </c>
      <c r="J761" s="117">
        <f t="shared" si="36"/>
        <v>0</v>
      </c>
    </row>
    <row r="762" spans="1:10" x14ac:dyDescent="0.3">
      <c r="A762" s="115" t="s">
        <v>141</v>
      </c>
      <c r="B762" s="117" t="s">
        <v>258</v>
      </c>
      <c r="C762" s="115" t="s">
        <v>148</v>
      </c>
      <c r="D762" s="117">
        <v>1</v>
      </c>
      <c r="E762" s="117" t="s">
        <v>314</v>
      </c>
      <c r="F762" s="117" t="s">
        <v>314</v>
      </c>
      <c r="G762" s="117" t="s">
        <v>314</v>
      </c>
      <c r="H762" s="117">
        <f t="shared" si="34"/>
        <v>1</v>
      </c>
      <c r="I762" s="117">
        <f t="shared" si="35"/>
        <v>0</v>
      </c>
      <c r="J762" s="117">
        <f t="shared" si="36"/>
        <v>0</v>
      </c>
    </row>
    <row r="763" spans="1:10" x14ac:dyDescent="0.3">
      <c r="A763" s="115" t="s">
        <v>209</v>
      </c>
      <c r="B763" s="117" t="s">
        <v>258</v>
      </c>
      <c r="C763" s="115" t="s">
        <v>148</v>
      </c>
      <c r="D763" s="117">
        <v>0.56855996400886</v>
      </c>
      <c r="E763" s="117" t="s">
        <v>314</v>
      </c>
      <c r="F763" s="117" t="s">
        <v>314</v>
      </c>
      <c r="G763" s="117" t="s">
        <v>314</v>
      </c>
      <c r="H763" s="117">
        <f t="shared" si="34"/>
        <v>0.56855996400886</v>
      </c>
      <c r="I763" s="117">
        <f t="shared" si="35"/>
        <v>0</v>
      </c>
      <c r="J763" s="117">
        <f t="shared" si="36"/>
        <v>0</v>
      </c>
    </row>
    <row r="764" spans="1:10" x14ac:dyDescent="0.3">
      <c r="A764" s="115" t="s">
        <v>199</v>
      </c>
      <c r="B764" s="117" t="s">
        <v>258</v>
      </c>
      <c r="C764" s="115" t="s">
        <v>148</v>
      </c>
      <c r="D764" s="117">
        <v>1</v>
      </c>
      <c r="E764" s="117" t="s">
        <v>314</v>
      </c>
      <c r="F764" s="117" t="s">
        <v>314</v>
      </c>
      <c r="G764" s="117" t="s">
        <v>314</v>
      </c>
      <c r="H764" s="117">
        <f t="shared" si="34"/>
        <v>1</v>
      </c>
      <c r="I764" s="117">
        <f t="shared" si="35"/>
        <v>0</v>
      </c>
      <c r="J764" s="117">
        <f t="shared" si="36"/>
        <v>0</v>
      </c>
    </row>
    <row r="765" spans="1:10" x14ac:dyDescent="0.3">
      <c r="A765" s="115" t="s">
        <v>191</v>
      </c>
      <c r="B765" s="117" t="s">
        <v>258</v>
      </c>
      <c r="C765" s="115" t="s">
        <v>148</v>
      </c>
      <c r="D765" s="117">
        <v>0.46290248874713702</v>
      </c>
      <c r="E765" s="117" t="s">
        <v>314</v>
      </c>
      <c r="F765" s="117" t="s">
        <v>314</v>
      </c>
      <c r="G765" s="117" t="s">
        <v>314</v>
      </c>
      <c r="H765" s="117">
        <f t="shared" si="34"/>
        <v>0.46290248874713702</v>
      </c>
      <c r="I765" s="117">
        <f t="shared" si="35"/>
        <v>0</v>
      </c>
      <c r="J765" s="117">
        <f t="shared" si="36"/>
        <v>0</v>
      </c>
    </row>
    <row r="766" spans="1:10" x14ac:dyDescent="0.3">
      <c r="A766" s="115" t="s">
        <v>204</v>
      </c>
      <c r="B766" s="117" t="s">
        <v>258</v>
      </c>
      <c r="C766" s="115" t="s">
        <v>148</v>
      </c>
      <c r="D766" s="117">
        <v>1</v>
      </c>
      <c r="E766" s="117" t="s">
        <v>314</v>
      </c>
      <c r="F766" s="117" t="s">
        <v>314</v>
      </c>
      <c r="G766" s="117" t="s">
        <v>314</v>
      </c>
      <c r="H766" s="117">
        <f t="shared" si="34"/>
        <v>1</v>
      </c>
      <c r="I766" s="117">
        <f t="shared" si="35"/>
        <v>0</v>
      </c>
      <c r="J766" s="117">
        <f t="shared" si="36"/>
        <v>0</v>
      </c>
    </row>
    <row r="767" spans="1:10" x14ac:dyDescent="0.3">
      <c r="A767" s="115" t="s">
        <v>206</v>
      </c>
      <c r="B767" s="117" t="s">
        <v>258</v>
      </c>
      <c r="C767" s="115" t="s">
        <v>148</v>
      </c>
      <c r="D767" s="117">
        <v>1</v>
      </c>
      <c r="E767" s="117" t="s">
        <v>314</v>
      </c>
      <c r="F767" s="117" t="s">
        <v>314</v>
      </c>
      <c r="G767" s="117" t="s">
        <v>314</v>
      </c>
      <c r="H767" s="117">
        <f t="shared" si="34"/>
        <v>1</v>
      </c>
      <c r="I767" s="117">
        <f t="shared" si="35"/>
        <v>0</v>
      </c>
      <c r="J767" s="117">
        <f t="shared" si="36"/>
        <v>0</v>
      </c>
    </row>
    <row r="768" spans="1:10" x14ac:dyDescent="0.3">
      <c r="A768" s="115" t="s">
        <v>190</v>
      </c>
      <c r="B768" s="117" t="s">
        <v>258</v>
      </c>
      <c r="C768" s="115" t="s">
        <v>148</v>
      </c>
      <c r="D768" s="117">
        <v>0.42666621842313102</v>
      </c>
      <c r="E768" s="117" t="s">
        <v>314</v>
      </c>
      <c r="F768" s="117" t="s">
        <v>314</v>
      </c>
      <c r="G768" s="117" t="s">
        <v>314</v>
      </c>
      <c r="H768" s="117">
        <f t="shared" si="34"/>
        <v>0.42666621842313102</v>
      </c>
      <c r="I768" s="117">
        <f t="shared" si="35"/>
        <v>0</v>
      </c>
      <c r="J768" s="117">
        <f t="shared" si="36"/>
        <v>0</v>
      </c>
    </row>
    <row r="769" spans="1:10" x14ac:dyDescent="0.3">
      <c r="A769" s="115" t="s">
        <v>195</v>
      </c>
      <c r="B769" s="117" t="s">
        <v>258</v>
      </c>
      <c r="C769" s="115" t="s">
        <v>148</v>
      </c>
      <c r="D769" s="117">
        <v>1</v>
      </c>
      <c r="E769" s="117">
        <v>0.78444897242724698</v>
      </c>
      <c r="F769" s="117">
        <v>0.21555102757275299</v>
      </c>
      <c r="G769" s="117">
        <v>0</v>
      </c>
      <c r="H769" s="117">
        <f t="shared" si="34"/>
        <v>0.78444897242724698</v>
      </c>
      <c r="I769" s="117">
        <f t="shared" si="35"/>
        <v>0.21555102757275299</v>
      </c>
      <c r="J769" s="117">
        <f t="shared" si="36"/>
        <v>0</v>
      </c>
    </row>
    <row r="770" spans="1:10" x14ac:dyDescent="0.3">
      <c r="A770" s="115" t="s">
        <v>210</v>
      </c>
      <c r="B770" s="117" t="s">
        <v>258</v>
      </c>
      <c r="C770" s="115" t="s">
        <v>138</v>
      </c>
      <c r="D770" s="117">
        <v>0.13173708107073501</v>
      </c>
      <c r="E770" s="117" t="s">
        <v>314</v>
      </c>
      <c r="F770" s="117" t="s">
        <v>314</v>
      </c>
      <c r="G770" s="117" t="s">
        <v>314</v>
      </c>
      <c r="H770" s="117">
        <f t="shared" si="34"/>
        <v>0.13173708107073501</v>
      </c>
      <c r="I770" s="117">
        <f t="shared" si="35"/>
        <v>0</v>
      </c>
      <c r="J770" s="117">
        <f t="shared" si="36"/>
        <v>0</v>
      </c>
    </row>
    <row r="771" spans="1:10" x14ac:dyDescent="0.3">
      <c r="A771" s="115" t="s">
        <v>193</v>
      </c>
      <c r="B771" s="117" t="s">
        <v>258</v>
      </c>
      <c r="C771" s="115" t="s">
        <v>138</v>
      </c>
      <c r="D771" s="117">
        <v>1</v>
      </c>
      <c r="E771" s="117">
        <v>0.303558414093829</v>
      </c>
      <c r="F771" s="117">
        <v>0.69442612235592005</v>
      </c>
      <c r="G771" s="117">
        <v>2.01546355025168E-3</v>
      </c>
      <c r="H771" s="117">
        <f t="shared" ref="H771:H834" si="37">IFERROR($D771*E771,$D771)</f>
        <v>0.303558414093829</v>
      </c>
      <c r="I771" s="117">
        <f t="shared" ref="I771:I834" si="38">IFERROR($D771*F771,0)</f>
        <v>0.69442612235592005</v>
      </c>
      <c r="J771" s="117">
        <f t="shared" ref="J771:J834" si="39">IFERROR($D771*G771,0)</f>
        <v>2.01546355025168E-3</v>
      </c>
    </row>
    <row r="772" spans="1:10" x14ac:dyDescent="0.3">
      <c r="A772" s="115" t="s">
        <v>200</v>
      </c>
      <c r="B772" s="117" t="s">
        <v>258</v>
      </c>
      <c r="C772" s="115" t="s">
        <v>138</v>
      </c>
      <c r="D772" s="117">
        <v>1</v>
      </c>
      <c r="E772" s="117">
        <v>0.97006793484099696</v>
      </c>
      <c r="F772" s="117">
        <v>2.99320651590032E-2</v>
      </c>
      <c r="G772" s="117">
        <v>0</v>
      </c>
      <c r="H772" s="117">
        <f t="shared" si="37"/>
        <v>0.97006793484099696</v>
      </c>
      <c r="I772" s="117">
        <f t="shared" si="38"/>
        <v>2.99320651590032E-2</v>
      </c>
      <c r="J772" s="117">
        <f t="shared" si="39"/>
        <v>0</v>
      </c>
    </row>
    <row r="773" spans="1:10" x14ac:dyDescent="0.3">
      <c r="A773" s="115" t="s">
        <v>189</v>
      </c>
      <c r="B773" s="117" t="s">
        <v>258</v>
      </c>
      <c r="C773" s="115" t="s">
        <v>138</v>
      </c>
      <c r="D773" s="117">
        <v>0.917473398457196</v>
      </c>
      <c r="E773" s="117">
        <v>1</v>
      </c>
      <c r="F773" s="117">
        <v>0</v>
      </c>
      <c r="G773" s="117">
        <v>0</v>
      </c>
      <c r="H773" s="117">
        <f t="shared" si="37"/>
        <v>0.917473398457196</v>
      </c>
      <c r="I773" s="117">
        <f t="shared" si="38"/>
        <v>0</v>
      </c>
      <c r="J773" s="117">
        <f t="shared" si="39"/>
        <v>0</v>
      </c>
    </row>
    <row r="774" spans="1:10" x14ac:dyDescent="0.3">
      <c r="A774" s="115" t="s">
        <v>198</v>
      </c>
      <c r="B774" s="117" t="s">
        <v>258</v>
      </c>
      <c r="C774" s="115" t="s">
        <v>138</v>
      </c>
      <c r="D774" s="117">
        <v>0.80066827197430601</v>
      </c>
      <c r="E774" s="117" t="s">
        <v>314</v>
      </c>
      <c r="F774" s="117" t="s">
        <v>314</v>
      </c>
      <c r="G774" s="117" t="s">
        <v>314</v>
      </c>
      <c r="H774" s="117">
        <f t="shared" si="37"/>
        <v>0.80066827197430601</v>
      </c>
      <c r="I774" s="117">
        <f t="shared" si="38"/>
        <v>0</v>
      </c>
      <c r="J774" s="117">
        <f t="shared" si="39"/>
        <v>0</v>
      </c>
    </row>
    <row r="775" spans="1:10" x14ac:dyDescent="0.3">
      <c r="A775" s="115" t="s">
        <v>202</v>
      </c>
      <c r="B775" s="117" t="s">
        <v>258</v>
      </c>
      <c r="C775" s="115" t="s">
        <v>138</v>
      </c>
      <c r="D775" s="117">
        <v>0.91939217681235896</v>
      </c>
      <c r="E775" s="117" t="s">
        <v>314</v>
      </c>
      <c r="F775" s="117" t="s">
        <v>314</v>
      </c>
      <c r="G775" s="117" t="s">
        <v>314</v>
      </c>
      <c r="H775" s="117">
        <f t="shared" si="37"/>
        <v>0.91939217681235896</v>
      </c>
      <c r="I775" s="117">
        <f t="shared" si="38"/>
        <v>0</v>
      </c>
      <c r="J775" s="117">
        <f t="shared" si="39"/>
        <v>0</v>
      </c>
    </row>
    <row r="776" spans="1:10" x14ac:dyDescent="0.3">
      <c r="A776" s="115" t="s">
        <v>192</v>
      </c>
      <c r="B776" s="117" t="s">
        <v>258</v>
      </c>
      <c r="C776" s="115" t="s">
        <v>138</v>
      </c>
      <c r="D776" s="117">
        <v>1.3963556502698701E-2</v>
      </c>
      <c r="E776" s="117" t="s">
        <v>314</v>
      </c>
      <c r="F776" s="117" t="s">
        <v>314</v>
      </c>
      <c r="G776" s="117" t="s">
        <v>314</v>
      </c>
      <c r="H776" s="117">
        <f t="shared" si="37"/>
        <v>1.3963556502698701E-2</v>
      </c>
      <c r="I776" s="117">
        <f t="shared" si="38"/>
        <v>0</v>
      </c>
      <c r="J776" s="117">
        <f t="shared" si="39"/>
        <v>0</v>
      </c>
    </row>
    <row r="777" spans="1:10" x14ac:dyDescent="0.3">
      <c r="A777" s="115" t="s">
        <v>188</v>
      </c>
      <c r="B777" s="117" t="s">
        <v>258</v>
      </c>
      <c r="C777" s="115" t="s">
        <v>138</v>
      </c>
      <c r="D777" s="117">
        <v>0.88102243621778797</v>
      </c>
      <c r="E777" s="117">
        <v>0.21988253118225601</v>
      </c>
      <c r="F777" s="117">
        <v>0.77929884684477402</v>
      </c>
      <c r="G777" s="117">
        <v>8.1862197297012304E-4</v>
      </c>
      <c r="H777" s="117">
        <f t="shared" si="37"/>
        <v>0.19372144330392491</v>
      </c>
      <c r="I777" s="117">
        <f t="shared" si="38"/>
        <v>0.68657976858889569</v>
      </c>
      <c r="J777" s="117">
        <f t="shared" si="39"/>
        <v>7.2122432496754996E-4</v>
      </c>
    </row>
    <row r="778" spans="1:10" x14ac:dyDescent="0.3">
      <c r="A778" s="115" t="s">
        <v>141</v>
      </c>
      <c r="B778" s="117" t="s">
        <v>258</v>
      </c>
      <c r="C778" s="115" t="s">
        <v>138</v>
      </c>
      <c r="D778" s="117">
        <v>0.98665913573876396</v>
      </c>
      <c r="E778" s="117" t="s">
        <v>314</v>
      </c>
      <c r="F778" s="117" t="s">
        <v>314</v>
      </c>
      <c r="G778" s="117" t="s">
        <v>314</v>
      </c>
      <c r="H778" s="117">
        <f t="shared" si="37"/>
        <v>0.98665913573876396</v>
      </c>
      <c r="I778" s="117">
        <f t="shared" si="38"/>
        <v>0</v>
      </c>
      <c r="J778" s="117">
        <f t="shared" si="39"/>
        <v>0</v>
      </c>
    </row>
    <row r="779" spans="1:10" x14ac:dyDescent="0.3">
      <c r="A779" s="115" t="s">
        <v>209</v>
      </c>
      <c r="B779" s="117" t="s">
        <v>258</v>
      </c>
      <c r="C779" s="115" t="s">
        <v>138</v>
      </c>
      <c r="D779" s="117">
        <v>3.1820466381143199E-2</v>
      </c>
      <c r="E779" s="117" t="s">
        <v>314</v>
      </c>
      <c r="F779" s="117" t="s">
        <v>314</v>
      </c>
      <c r="G779" s="117" t="s">
        <v>314</v>
      </c>
      <c r="H779" s="117">
        <f t="shared" si="37"/>
        <v>3.1820466381143199E-2</v>
      </c>
      <c r="I779" s="117">
        <f t="shared" si="38"/>
        <v>0</v>
      </c>
      <c r="J779" s="117">
        <f t="shared" si="39"/>
        <v>0</v>
      </c>
    </row>
    <row r="780" spans="1:10" x14ac:dyDescent="0.3">
      <c r="A780" s="115" t="s">
        <v>199</v>
      </c>
      <c r="B780" s="117" t="s">
        <v>258</v>
      </c>
      <c r="C780" s="115" t="s">
        <v>138</v>
      </c>
      <c r="D780" s="117">
        <v>1</v>
      </c>
      <c r="E780" s="117" t="s">
        <v>314</v>
      </c>
      <c r="F780" s="117" t="s">
        <v>314</v>
      </c>
      <c r="G780" s="117" t="s">
        <v>314</v>
      </c>
      <c r="H780" s="117">
        <f t="shared" si="37"/>
        <v>1</v>
      </c>
      <c r="I780" s="117">
        <f t="shared" si="38"/>
        <v>0</v>
      </c>
      <c r="J780" s="117">
        <f t="shared" si="39"/>
        <v>0</v>
      </c>
    </row>
    <row r="781" spans="1:10" x14ac:dyDescent="0.3">
      <c r="A781" s="115" t="s">
        <v>191</v>
      </c>
      <c r="B781" s="117" t="s">
        <v>258</v>
      </c>
      <c r="C781" s="115" t="s">
        <v>138</v>
      </c>
      <c r="D781" s="117">
        <v>2.2180463370931901E-2</v>
      </c>
      <c r="E781" s="117" t="s">
        <v>314</v>
      </c>
      <c r="F781" s="117" t="s">
        <v>314</v>
      </c>
      <c r="G781" s="117" t="s">
        <v>314</v>
      </c>
      <c r="H781" s="117">
        <f t="shared" si="37"/>
        <v>2.2180463370931901E-2</v>
      </c>
      <c r="I781" s="117">
        <f t="shared" si="38"/>
        <v>0</v>
      </c>
      <c r="J781" s="117">
        <f t="shared" si="39"/>
        <v>0</v>
      </c>
    </row>
    <row r="782" spans="1:10" x14ac:dyDescent="0.3">
      <c r="A782" s="115" t="s">
        <v>204</v>
      </c>
      <c r="B782" s="117" t="s">
        <v>258</v>
      </c>
      <c r="C782" s="115" t="s">
        <v>138</v>
      </c>
      <c r="D782" s="117">
        <v>0.99498451791707199</v>
      </c>
      <c r="E782" s="117" t="s">
        <v>314</v>
      </c>
      <c r="F782" s="117" t="s">
        <v>314</v>
      </c>
      <c r="G782" s="117" t="s">
        <v>314</v>
      </c>
      <c r="H782" s="117">
        <f t="shared" si="37"/>
        <v>0.99498451791707199</v>
      </c>
      <c r="I782" s="117">
        <f t="shared" si="38"/>
        <v>0</v>
      </c>
      <c r="J782" s="117">
        <f t="shared" si="39"/>
        <v>0</v>
      </c>
    </row>
    <row r="783" spans="1:10" x14ac:dyDescent="0.3">
      <c r="A783" s="115" t="s">
        <v>206</v>
      </c>
      <c r="B783" s="117" t="s">
        <v>258</v>
      </c>
      <c r="C783" s="115" t="s">
        <v>138</v>
      </c>
      <c r="D783" s="117">
        <v>0.24501876131296099</v>
      </c>
      <c r="E783" s="117" t="s">
        <v>314</v>
      </c>
      <c r="F783" s="117" t="s">
        <v>314</v>
      </c>
      <c r="G783" s="117" t="s">
        <v>314</v>
      </c>
      <c r="H783" s="117">
        <f t="shared" si="37"/>
        <v>0.24501876131296099</v>
      </c>
      <c r="I783" s="117">
        <f t="shared" si="38"/>
        <v>0</v>
      </c>
      <c r="J783" s="117">
        <f t="shared" si="39"/>
        <v>0</v>
      </c>
    </row>
    <row r="784" spans="1:10" x14ac:dyDescent="0.3">
      <c r="A784" s="115" t="s">
        <v>190</v>
      </c>
      <c r="B784" s="117" t="s">
        <v>258</v>
      </c>
      <c r="C784" s="115" t="s">
        <v>138</v>
      </c>
      <c r="D784" s="117">
        <v>0.92559676581585004</v>
      </c>
      <c r="E784" s="117" t="s">
        <v>314</v>
      </c>
      <c r="F784" s="117" t="s">
        <v>314</v>
      </c>
      <c r="G784" s="117" t="s">
        <v>314</v>
      </c>
      <c r="H784" s="117">
        <f t="shared" si="37"/>
        <v>0.92559676581585004</v>
      </c>
      <c r="I784" s="117">
        <f t="shared" si="38"/>
        <v>0</v>
      </c>
      <c r="J784" s="117">
        <f t="shared" si="39"/>
        <v>0</v>
      </c>
    </row>
    <row r="785" spans="1:10" x14ac:dyDescent="0.3">
      <c r="A785" s="115" t="s">
        <v>195</v>
      </c>
      <c r="B785" s="117" t="s">
        <v>258</v>
      </c>
      <c r="C785" s="115" t="s">
        <v>138</v>
      </c>
      <c r="D785" s="117">
        <v>1</v>
      </c>
      <c r="E785" s="117">
        <v>0.30818942516526199</v>
      </c>
      <c r="F785" s="117">
        <v>0.68798535156748697</v>
      </c>
      <c r="G785" s="117">
        <v>3.8252232672510698E-3</v>
      </c>
      <c r="H785" s="117">
        <f t="shared" si="37"/>
        <v>0.30818942516526199</v>
      </c>
      <c r="I785" s="117">
        <f t="shared" si="38"/>
        <v>0.68798535156748697</v>
      </c>
      <c r="J785" s="117">
        <f t="shared" si="39"/>
        <v>3.8252232672510698E-3</v>
      </c>
    </row>
    <row r="786" spans="1:10" x14ac:dyDescent="0.3">
      <c r="A786" s="115" t="s">
        <v>210</v>
      </c>
      <c r="B786" s="117" t="s">
        <v>258</v>
      </c>
      <c r="C786" s="115" t="s">
        <v>140</v>
      </c>
      <c r="D786" s="117">
        <v>0.27952623151478301</v>
      </c>
      <c r="E786" s="117" t="s">
        <v>314</v>
      </c>
      <c r="F786" s="117" t="s">
        <v>314</v>
      </c>
      <c r="G786" s="117" t="s">
        <v>314</v>
      </c>
      <c r="H786" s="117">
        <f t="shared" si="37"/>
        <v>0.27952623151478301</v>
      </c>
      <c r="I786" s="117">
        <f t="shared" si="38"/>
        <v>0</v>
      </c>
      <c r="J786" s="117">
        <f t="shared" si="39"/>
        <v>0</v>
      </c>
    </row>
    <row r="787" spans="1:10" x14ac:dyDescent="0.3">
      <c r="A787" s="115" t="s">
        <v>193</v>
      </c>
      <c r="B787" s="117" t="s">
        <v>258</v>
      </c>
      <c r="C787" s="115" t="s">
        <v>140</v>
      </c>
      <c r="D787" s="117">
        <v>3.5920431196445698E-5</v>
      </c>
      <c r="E787" s="117">
        <v>0.40677875521007201</v>
      </c>
      <c r="F787" s="117">
        <v>0.59322124478992799</v>
      </c>
      <c r="G787" s="117">
        <v>0</v>
      </c>
      <c r="H787" s="117">
        <f t="shared" si="37"/>
        <v>1.4611668288699218E-5</v>
      </c>
      <c r="I787" s="117">
        <f t="shared" si="38"/>
        <v>2.1308762907746478E-5</v>
      </c>
      <c r="J787" s="117">
        <f t="shared" si="39"/>
        <v>0</v>
      </c>
    </row>
    <row r="788" spans="1:10" x14ac:dyDescent="0.3">
      <c r="A788" s="115" t="s">
        <v>200</v>
      </c>
      <c r="B788" s="117" t="s">
        <v>258</v>
      </c>
      <c r="C788" s="115" t="s">
        <v>140</v>
      </c>
      <c r="D788" s="117">
        <v>0.92970232470626801</v>
      </c>
      <c r="E788" s="117">
        <v>0.99889162752773997</v>
      </c>
      <c r="F788" s="117">
        <v>1.1083724722599901E-3</v>
      </c>
      <c r="G788" s="117">
        <v>0</v>
      </c>
      <c r="H788" s="117">
        <f t="shared" si="37"/>
        <v>0.92867186824216741</v>
      </c>
      <c r="I788" s="117">
        <f t="shared" si="38"/>
        <v>1.0304564641005463E-3</v>
      </c>
      <c r="J788" s="117">
        <f t="shared" si="39"/>
        <v>0</v>
      </c>
    </row>
    <row r="789" spans="1:10" x14ac:dyDescent="0.3">
      <c r="A789" s="115" t="s">
        <v>189</v>
      </c>
      <c r="B789" s="117" t="s">
        <v>258</v>
      </c>
      <c r="C789" s="115" t="s">
        <v>140</v>
      </c>
      <c r="D789" s="117">
        <v>0.81532618379237998</v>
      </c>
      <c r="E789" s="117">
        <v>1</v>
      </c>
      <c r="F789" s="117">
        <v>0</v>
      </c>
      <c r="G789" s="117">
        <v>0</v>
      </c>
      <c r="H789" s="117">
        <f t="shared" si="37"/>
        <v>0.81532618379237998</v>
      </c>
      <c r="I789" s="117">
        <f t="shared" si="38"/>
        <v>0</v>
      </c>
      <c r="J789" s="117">
        <f t="shared" si="39"/>
        <v>0</v>
      </c>
    </row>
    <row r="790" spans="1:10" x14ac:dyDescent="0.3">
      <c r="A790" s="115" t="s">
        <v>198</v>
      </c>
      <c r="B790" s="117" t="s">
        <v>258</v>
      </c>
      <c r="C790" s="115" t="s">
        <v>140</v>
      </c>
      <c r="D790" s="117">
        <v>0.67496879858551995</v>
      </c>
      <c r="E790" s="117" t="s">
        <v>314</v>
      </c>
      <c r="F790" s="117" t="s">
        <v>314</v>
      </c>
      <c r="G790" s="117" t="s">
        <v>314</v>
      </c>
      <c r="H790" s="117">
        <f t="shared" si="37"/>
        <v>0.67496879858551995</v>
      </c>
      <c r="I790" s="117">
        <f t="shared" si="38"/>
        <v>0</v>
      </c>
      <c r="J790" s="117">
        <f t="shared" si="39"/>
        <v>0</v>
      </c>
    </row>
    <row r="791" spans="1:10" x14ac:dyDescent="0.3">
      <c r="A791" s="115" t="s">
        <v>202</v>
      </c>
      <c r="B791" s="117" t="s">
        <v>258</v>
      </c>
      <c r="C791" s="115" t="s">
        <v>140</v>
      </c>
      <c r="D791" s="117">
        <v>8.2965146838182596E-2</v>
      </c>
      <c r="E791" s="117" t="s">
        <v>314</v>
      </c>
      <c r="F791" s="117" t="s">
        <v>314</v>
      </c>
      <c r="G791" s="117" t="s">
        <v>314</v>
      </c>
      <c r="H791" s="117">
        <f t="shared" si="37"/>
        <v>8.2965146838182596E-2</v>
      </c>
      <c r="I791" s="117">
        <f t="shared" si="38"/>
        <v>0</v>
      </c>
      <c r="J791" s="117">
        <f t="shared" si="39"/>
        <v>0</v>
      </c>
    </row>
    <row r="792" spans="1:10" x14ac:dyDescent="0.3">
      <c r="A792" s="115" t="s">
        <v>192</v>
      </c>
      <c r="B792" s="117" t="s">
        <v>258</v>
      </c>
      <c r="C792" s="115" t="s">
        <v>140</v>
      </c>
      <c r="D792" s="117">
        <v>0</v>
      </c>
      <c r="E792" s="117" t="s">
        <v>314</v>
      </c>
      <c r="F792" s="117" t="s">
        <v>314</v>
      </c>
      <c r="G792" s="117" t="s">
        <v>314</v>
      </c>
      <c r="H792" s="117">
        <f t="shared" si="37"/>
        <v>0</v>
      </c>
      <c r="I792" s="117">
        <f t="shared" si="38"/>
        <v>0</v>
      </c>
      <c r="J792" s="117">
        <f t="shared" si="39"/>
        <v>0</v>
      </c>
    </row>
    <row r="793" spans="1:10" x14ac:dyDescent="0.3">
      <c r="A793" s="115" t="s">
        <v>188</v>
      </c>
      <c r="B793" s="117" t="s">
        <v>258</v>
      </c>
      <c r="C793" s="115" t="s">
        <v>140</v>
      </c>
      <c r="D793" s="117">
        <v>0.80715295600744696</v>
      </c>
      <c r="E793" s="117">
        <v>0.40730850374549099</v>
      </c>
      <c r="F793" s="117">
        <v>0.59206859330582795</v>
      </c>
      <c r="G793" s="117">
        <v>6.22902948681766E-4</v>
      </c>
      <c r="H793" s="117">
        <f t="shared" si="37"/>
        <v>0.32876026280514331</v>
      </c>
      <c r="I793" s="117">
        <f t="shared" si="38"/>
        <v>0.47788991524596997</v>
      </c>
      <c r="J793" s="117">
        <f t="shared" si="39"/>
        <v>5.0277795633424252E-4</v>
      </c>
    </row>
    <row r="794" spans="1:10" x14ac:dyDescent="0.3">
      <c r="A794" s="115" t="s">
        <v>141</v>
      </c>
      <c r="B794" s="117" t="s">
        <v>258</v>
      </c>
      <c r="C794" s="115" t="s">
        <v>140</v>
      </c>
      <c r="D794" s="117">
        <v>0.95137495077178402</v>
      </c>
      <c r="E794" s="117" t="s">
        <v>314</v>
      </c>
      <c r="F794" s="117" t="s">
        <v>314</v>
      </c>
      <c r="G794" s="117" t="s">
        <v>314</v>
      </c>
      <c r="H794" s="117">
        <f t="shared" si="37"/>
        <v>0.95137495077178402</v>
      </c>
      <c r="I794" s="117">
        <f t="shared" si="38"/>
        <v>0</v>
      </c>
      <c r="J794" s="117">
        <f t="shared" si="39"/>
        <v>0</v>
      </c>
    </row>
    <row r="795" spans="1:10" x14ac:dyDescent="0.3">
      <c r="A795" s="115" t="s">
        <v>209</v>
      </c>
      <c r="B795" s="117" t="s">
        <v>258</v>
      </c>
      <c r="C795" s="115" t="s">
        <v>140</v>
      </c>
      <c r="D795" s="117">
        <v>0.141154736563364</v>
      </c>
      <c r="E795" s="117" t="s">
        <v>314</v>
      </c>
      <c r="F795" s="117" t="s">
        <v>314</v>
      </c>
      <c r="G795" s="117" t="s">
        <v>314</v>
      </c>
      <c r="H795" s="117">
        <f t="shared" si="37"/>
        <v>0.141154736563364</v>
      </c>
      <c r="I795" s="117">
        <f t="shared" si="38"/>
        <v>0</v>
      </c>
      <c r="J795" s="117">
        <f t="shared" si="39"/>
        <v>0</v>
      </c>
    </row>
    <row r="796" spans="1:10" x14ac:dyDescent="0.3">
      <c r="A796" s="115" t="s">
        <v>199</v>
      </c>
      <c r="B796" s="117" t="s">
        <v>258</v>
      </c>
      <c r="C796" s="115" t="s">
        <v>140</v>
      </c>
      <c r="D796" s="117">
        <v>1</v>
      </c>
      <c r="E796" s="117" t="s">
        <v>314</v>
      </c>
      <c r="F796" s="117" t="s">
        <v>314</v>
      </c>
      <c r="G796" s="117" t="s">
        <v>314</v>
      </c>
      <c r="H796" s="117">
        <f t="shared" si="37"/>
        <v>1</v>
      </c>
      <c r="I796" s="117">
        <f t="shared" si="38"/>
        <v>0</v>
      </c>
      <c r="J796" s="117">
        <f t="shared" si="39"/>
        <v>0</v>
      </c>
    </row>
    <row r="797" spans="1:10" x14ac:dyDescent="0.3">
      <c r="A797" s="115" t="s">
        <v>191</v>
      </c>
      <c r="B797" s="117" t="s">
        <v>258</v>
      </c>
      <c r="C797" s="115" t="s">
        <v>140</v>
      </c>
      <c r="D797" s="117">
        <v>0</v>
      </c>
      <c r="E797" s="117" t="s">
        <v>314</v>
      </c>
      <c r="F797" s="117" t="s">
        <v>314</v>
      </c>
      <c r="G797" s="117" t="s">
        <v>314</v>
      </c>
      <c r="H797" s="117">
        <f t="shared" si="37"/>
        <v>0</v>
      </c>
      <c r="I797" s="117">
        <f t="shared" si="38"/>
        <v>0</v>
      </c>
      <c r="J797" s="117">
        <f t="shared" si="39"/>
        <v>0</v>
      </c>
    </row>
    <row r="798" spans="1:10" x14ac:dyDescent="0.3">
      <c r="A798" s="115" t="s">
        <v>204</v>
      </c>
      <c r="B798" s="117" t="s">
        <v>258</v>
      </c>
      <c r="C798" s="115" t="s">
        <v>140</v>
      </c>
      <c r="D798" s="117">
        <v>0.82840051665798797</v>
      </c>
      <c r="E798" s="117" t="s">
        <v>314</v>
      </c>
      <c r="F798" s="117" t="s">
        <v>314</v>
      </c>
      <c r="G798" s="117" t="s">
        <v>314</v>
      </c>
      <c r="H798" s="117">
        <f t="shared" si="37"/>
        <v>0.82840051665798797</v>
      </c>
      <c r="I798" s="117">
        <f t="shared" si="38"/>
        <v>0</v>
      </c>
      <c r="J798" s="117">
        <f t="shared" si="39"/>
        <v>0</v>
      </c>
    </row>
    <row r="799" spans="1:10" x14ac:dyDescent="0.3">
      <c r="A799" s="115" t="s">
        <v>206</v>
      </c>
      <c r="B799" s="117" t="s">
        <v>258</v>
      </c>
      <c r="C799" s="115" t="s">
        <v>140</v>
      </c>
      <c r="D799" s="117">
        <v>0.86806480981554002</v>
      </c>
      <c r="E799" s="117" t="s">
        <v>314</v>
      </c>
      <c r="F799" s="117" t="s">
        <v>314</v>
      </c>
      <c r="G799" s="117" t="s">
        <v>314</v>
      </c>
      <c r="H799" s="117">
        <f t="shared" si="37"/>
        <v>0.86806480981554002</v>
      </c>
      <c r="I799" s="117">
        <f t="shared" si="38"/>
        <v>0</v>
      </c>
      <c r="J799" s="117">
        <f t="shared" si="39"/>
        <v>0</v>
      </c>
    </row>
    <row r="800" spans="1:10" x14ac:dyDescent="0.3">
      <c r="A800" s="115" t="s">
        <v>190</v>
      </c>
      <c r="B800" s="117" t="s">
        <v>258</v>
      </c>
      <c r="C800" s="115" t="s">
        <v>140</v>
      </c>
      <c r="D800" s="117">
        <v>0.83224167415598205</v>
      </c>
      <c r="E800" s="117" t="s">
        <v>314</v>
      </c>
      <c r="F800" s="117" t="s">
        <v>314</v>
      </c>
      <c r="G800" s="117" t="s">
        <v>314</v>
      </c>
      <c r="H800" s="117">
        <f t="shared" si="37"/>
        <v>0.83224167415598205</v>
      </c>
      <c r="I800" s="117">
        <f t="shared" si="38"/>
        <v>0</v>
      </c>
      <c r="J800" s="117">
        <f t="shared" si="39"/>
        <v>0</v>
      </c>
    </row>
    <row r="801" spans="1:10" x14ac:dyDescent="0.3">
      <c r="A801" s="115" t="s">
        <v>195</v>
      </c>
      <c r="B801" s="117" t="s">
        <v>258</v>
      </c>
      <c r="C801" s="115" t="s">
        <v>140</v>
      </c>
      <c r="D801" s="117">
        <v>0.91267653974768204</v>
      </c>
      <c r="E801" s="117">
        <v>0.67652690042622499</v>
      </c>
      <c r="F801" s="117">
        <v>0.31960994912073998</v>
      </c>
      <c r="G801" s="117">
        <v>3.8631504530352101E-3</v>
      </c>
      <c r="H801" s="117">
        <f t="shared" si="37"/>
        <v>0.61745023052723169</v>
      </c>
      <c r="I801" s="117">
        <f t="shared" si="38"/>
        <v>0.29170050243244966</v>
      </c>
      <c r="J801" s="117">
        <f t="shared" si="39"/>
        <v>3.5258067880008658E-3</v>
      </c>
    </row>
    <row r="802" spans="1:10" x14ac:dyDescent="0.3">
      <c r="A802" s="115" t="s">
        <v>210</v>
      </c>
      <c r="B802" s="117" t="s">
        <v>258</v>
      </c>
      <c r="C802" s="115" t="s">
        <v>145</v>
      </c>
      <c r="D802" s="117">
        <v>0.20032041866505099</v>
      </c>
      <c r="E802" s="117" t="s">
        <v>314</v>
      </c>
      <c r="F802" s="117" t="s">
        <v>314</v>
      </c>
      <c r="G802" s="117" t="s">
        <v>314</v>
      </c>
      <c r="H802" s="117">
        <f t="shared" si="37"/>
        <v>0.20032041866505099</v>
      </c>
      <c r="I802" s="117">
        <f t="shared" si="38"/>
        <v>0</v>
      </c>
      <c r="J802" s="117">
        <f t="shared" si="39"/>
        <v>0</v>
      </c>
    </row>
    <row r="803" spans="1:10" x14ac:dyDescent="0.3">
      <c r="A803" s="115" t="s">
        <v>193</v>
      </c>
      <c r="B803" s="117" t="s">
        <v>258</v>
      </c>
      <c r="C803" s="115" t="s">
        <v>145</v>
      </c>
      <c r="D803" s="117">
        <v>3.92822365786092E-2</v>
      </c>
      <c r="E803" s="117">
        <v>0.280858917612963</v>
      </c>
      <c r="F803" s="117">
        <v>0.67974098026164198</v>
      </c>
      <c r="G803" s="117">
        <v>3.9400102125394902E-2</v>
      </c>
      <c r="H803" s="117">
        <f t="shared" si="37"/>
        <v>1.1032766446884524E-2</v>
      </c>
      <c r="I803" s="117">
        <f t="shared" si="38"/>
        <v>2.6701745998813548E-2</v>
      </c>
      <c r="J803" s="117">
        <f t="shared" si="39"/>
        <v>1.5477241329111258E-3</v>
      </c>
    </row>
    <row r="804" spans="1:10" x14ac:dyDescent="0.3">
      <c r="A804" s="115" t="s">
        <v>200</v>
      </c>
      <c r="B804" s="117" t="s">
        <v>258</v>
      </c>
      <c r="C804" s="115" t="s">
        <v>145</v>
      </c>
      <c r="D804" s="117">
        <v>0.99657335288610804</v>
      </c>
      <c r="E804" s="117">
        <v>0.98953983954023295</v>
      </c>
      <c r="F804" s="117">
        <v>1.0460160459767401E-2</v>
      </c>
      <c r="G804" s="117">
        <v>0</v>
      </c>
      <c r="H804" s="117">
        <f t="shared" si="37"/>
        <v>0.98614903570499135</v>
      </c>
      <c r="I804" s="117">
        <f t="shared" si="38"/>
        <v>1.0424317181117092E-2</v>
      </c>
      <c r="J804" s="117">
        <f t="shared" si="39"/>
        <v>0</v>
      </c>
    </row>
    <row r="805" spans="1:10" x14ac:dyDescent="0.3">
      <c r="A805" s="115" t="s">
        <v>189</v>
      </c>
      <c r="B805" s="117" t="s">
        <v>258</v>
      </c>
      <c r="C805" s="115" t="s">
        <v>145</v>
      </c>
      <c r="D805" s="117">
        <v>0.98569079945857396</v>
      </c>
      <c r="E805" s="117">
        <v>1</v>
      </c>
      <c r="F805" s="117">
        <v>0</v>
      </c>
      <c r="G805" s="117">
        <v>0</v>
      </c>
      <c r="H805" s="117">
        <f t="shared" si="37"/>
        <v>0.98569079945857396</v>
      </c>
      <c r="I805" s="117">
        <f t="shared" si="38"/>
        <v>0</v>
      </c>
      <c r="J805" s="117">
        <f t="shared" si="39"/>
        <v>0</v>
      </c>
    </row>
    <row r="806" spans="1:10" x14ac:dyDescent="0.3">
      <c r="A806" s="115" t="s">
        <v>198</v>
      </c>
      <c r="B806" s="117" t="s">
        <v>258</v>
      </c>
      <c r="C806" s="115" t="s">
        <v>145</v>
      </c>
      <c r="D806" s="117">
        <v>0.97827760330189095</v>
      </c>
      <c r="E806" s="117" t="s">
        <v>314</v>
      </c>
      <c r="F806" s="117" t="s">
        <v>314</v>
      </c>
      <c r="G806" s="117" t="s">
        <v>314</v>
      </c>
      <c r="H806" s="117">
        <f t="shared" si="37"/>
        <v>0.97827760330189095</v>
      </c>
      <c r="I806" s="117">
        <f t="shared" si="38"/>
        <v>0</v>
      </c>
      <c r="J806" s="117">
        <f t="shared" si="39"/>
        <v>0</v>
      </c>
    </row>
    <row r="807" spans="1:10" x14ac:dyDescent="0.3">
      <c r="A807" s="115" t="s">
        <v>202</v>
      </c>
      <c r="B807" s="117" t="s">
        <v>258</v>
      </c>
      <c r="C807" s="115" t="s">
        <v>145</v>
      </c>
      <c r="D807" s="117">
        <v>0.49436935445272101</v>
      </c>
      <c r="E807" s="117" t="s">
        <v>314</v>
      </c>
      <c r="F807" s="117" t="s">
        <v>314</v>
      </c>
      <c r="G807" s="117" t="s">
        <v>314</v>
      </c>
      <c r="H807" s="117">
        <f t="shared" si="37"/>
        <v>0.49436935445272101</v>
      </c>
      <c r="I807" s="117">
        <f t="shared" si="38"/>
        <v>0</v>
      </c>
      <c r="J807" s="117">
        <f t="shared" si="39"/>
        <v>0</v>
      </c>
    </row>
    <row r="808" spans="1:10" x14ac:dyDescent="0.3">
      <c r="A808" s="115" t="s">
        <v>192</v>
      </c>
      <c r="B808" s="117" t="s">
        <v>258</v>
      </c>
      <c r="C808" s="115" t="s">
        <v>145</v>
      </c>
      <c r="D808" s="117">
        <v>0</v>
      </c>
      <c r="E808" s="117" t="s">
        <v>314</v>
      </c>
      <c r="F808" s="117" t="s">
        <v>314</v>
      </c>
      <c r="G808" s="117" t="s">
        <v>314</v>
      </c>
      <c r="H808" s="117">
        <f t="shared" si="37"/>
        <v>0</v>
      </c>
      <c r="I808" s="117">
        <f t="shared" si="38"/>
        <v>0</v>
      </c>
      <c r="J808" s="117">
        <f t="shared" si="39"/>
        <v>0</v>
      </c>
    </row>
    <row r="809" spans="1:10" x14ac:dyDescent="0.3">
      <c r="A809" s="115" t="s">
        <v>188</v>
      </c>
      <c r="B809" s="117" t="s">
        <v>258</v>
      </c>
      <c r="C809" s="115" t="s">
        <v>145</v>
      </c>
      <c r="D809" s="117">
        <v>0.98521442678858595</v>
      </c>
      <c r="E809" s="117">
        <v>0.249640969397597</v>
      </c>
      <c r="F809" s="117">
        <v>0.729042803875809</v>
      </c>
      <c r="G809" s="117">
        <v>2.1316226726594299E-2</v>
      </c>
      <c r="H809" s="117">
        <f t="shared" si="37"/>
        <v>0.24594988456800046</v>
      </c>
      <c r="I809" s="117">
        <f t="shared" si="38"/>
        <v>0.71826348812484864</v>
      </c>
      <c r="J809" s="117">
        <f t="shared" si="39"/>
        <v>2.1001054095737139E-2</v>
      </c>
    </row>
    <row r="810" spans="1:10" x14ac:dyDescent="0.3">
      <c r="A810" s="115" t="s">
        <v>141</v>
      </c>
      <c r="B810" s="117" t="s">
        <v>258</v>
      </c>
      <c r="C810" s="115" t="s">
        <v>145</v>
      </c>
      <c r="D810" s="117">
        <v>0.975599383822782</v>
      </c>
      <c r="E810" s="117" t="s">
        <v>314</v>
      </c>
      <c r="F810" s="117" t="s">
        <v>314</v>
      </c>
      <c r="G810" s="117" t="s">
        <v>314</v>
      </c>
      <c r="H810" s="117">
        <f t="shared" si="37"/>
        <v>0.975599383822782</v>
      </c>
      <c r="I810" s="117">
        <f t="shared" si="38"/>
        <v>0</v>
      </c>
      <c r="J810" s="117">
        <f t="shared" si="39"/>
        <v>0</v>
      </c>
    </row>
    <row r="811" spans="1:10" x14ac:dyDescent="0.3">
      <c r="A811" s="115" t="s">
        <v>209</v>
      </c>
      <c r="B811" s="117" t="s">
        <v>258</v>
      </c>
      <c r="C811" s="115" t="s">
        <v>145</v>
      </c>
      <c r="D811" s="117">
        <v>0.41849187180124697</v>
      </c>
      <c r="E811" s="117" t="s">
        <v>314</v>
      </c>
      <c r="F811" s="117" t="s">
        <v>314</v>
      </c>
      <c r="G811" s="117" t="s">
        <v>314</v>
      </c>
      <c r="H811" s="117">
        <f t="shared" si="37"/>
        <v>0.41849187180124697</v>
      </c>
      <c r="I811" s="117">
        <f t="shared" si="38"/>
        <v>0</v>
      </c>
      <c r="J811" s="117">
        <f t="shared" si="39"/>
        <v>0</v>
      </c>
    </row>
    <row r="812" spans="1:10" x14ac:dyDescent="0.3">
      <c r="A812" s="115" t="s">
        <v>199</v>
      </c>
      <c r="B812" s="117" t="s">
        <v>258</v>
      </c>
      <c r="C812" s="115" t="s">
        <v>145</v>
      </c>
      <c r="D812" s="117">
        <v>1</v>
      </c>
      <c r="E812" s="117" t="s">
        <v>314</v>
      </c>
      <c r="F812" s="117" t="s">
        <v>314</v>
      </c>
      <c r="G812" s="117" t="s">
        <v>314</v>
      </c>
      <c r="H812" s="117">
        <f t="shared" si="37"/>
        <v>1</v>
      </c>
      <c r="I812" s="117">
        <f t="shared" si="38"/>
        <v>0</v>
      </c>
      <c r="J812" s="117">
        <f t="shared" si="39"/>
        <v>0</v>
      </c>
    </row>
    <row r="813" spans="1:10" x14ac:dyDescent="0.3">
      <c r="A813" s="115" t="s">
        <v>191</v>
      </c>
      <c r="B813" s="117" t="s">
        <v>258</v>
      </c>
      <c r="C813" s="115" t="s">
        <v>145</v>
      </c>
      <c r="D813" s="117">
        <v>0</v>
      </c>
      <c r="E813" s="117" t="s">
        <v>314</v>
      </c>
      <c r="F813" s="117" t="s">
        <v>314</v>
      </c>
      <c r="G813" s="117" t="s">
        <v>314</v>
      </c>
      <c r="H813" s="117">
        <f t="shared" si="37"/>
        <v>0</v>
      </c>
      <c r="I813" s="117">
        <f t="shared" si="38"/>
        <v>0</v>
      </c>
      <c r="J813" s="117">
        <f t="shared" si="39"/>
        <v>0</v>
      </c>
    </row>
    <row r="814" spans="1:10" x14ac:dyDescent="0.3">
      <c r="A814" s="115" t="s">
        <v>204</v>
      </c>
      <c r="B814" s="117" t="s">
        <v>258</v>
      </c>
      <c r="C814" s="115" t="s">
        <v>145</v>
      </c>
      <c r="D814" s="117">
        <v>0.97996686052698401</v>
      </c>
      <c r="E814" s="117" t="s">
        <v>314</v>
      </c>
      <c r="F814" s="117" t="s">
        <v>314</v>
      </c>
      <c r="G814" s="117" t="s">
        <v>314</v>
      </c>
      <c r="H814" s="117">
        <f t="shared" si="37"/>
        <v>0.97996686052698401</v>
      </c>
      <c r="I814" s="117">
        <f t="shared" si="38"/>
        <v>0</v>
      </c>
      <c r="J814" s="117">
        <f t="shared" si="39"/>
        <v>0</v>
      </c>
    </row>
    <row r="815" spans="1:10" x14ac:dyDescent="0.3">
      <c r="A815" s="115" t="s">
        <v>206</v>
      </c>
      <c r="B815" s="117" t="s">
        <v>258</v>
      </c>
      <c r="C815" s="115" t="s">
        <v>145</v>
      </c>
      <c r="D815" s="117">
        <v>0.99657335288610804</v>
      </c>
      <c r="E815" s="117" t="s">
        <v>314</v>
      </c>
      <c r="F815" s="117" t="s">
        <v>314</v>
      </c>
      <c r="G815" s="117" t="s">
        <v>314</v>
      </c>
      <c r="H815" s="117">
        <f t="shared" si="37"/>
        <v>0.99657335288610804</v>
      </c>
      <c r="I815" s="117">
        <f t="shared" si="38"/>
        <v>0</v>
      </c>
      <c r="J815" s="117">
        <f t="shared" si="39"/>
        <v>0</v>
      </c>
    </row>
    <row r="816" spans="1:10" x14ac:dyDescent="0.3">
      <c r="A816" s="115" t="s">
        <v>190</v>
      </c>
      <c r="B816" s="117" t="s">
        <v>258</v>
      </c>
      <c r="C816" s="115" t="s">
        <v>145</v>
      </c>
      <c r="D816" s="117">
        <v>0.98569080076047699</v>
      </c>
      <c r="E816" s="117" t="s">
        <v>314</v>
      </c>
      <c r="F816" s="117" t="s">
        <v>314</v>
      </c>
      <c r="G816" s="117" t="s">
        <v>314</v>
      </c>
      <c r="H816" s="117">
        <f t="shared" si="37"/>
        <v>0.98569080076047699</v>
      </c>
      <c r="I816" s="117">
        <f t="shared" si="38"/>
        <v>0</v>
      </c>
      <c r="J816" s="117">
        <f t="shared" si="39"/>
        <v>0</v>
      </c>
    </row>
    <row r="817" spans="1:10" x14ac:dyDescent="0.3">
      <c r="A817" s="115" t="s">
        <v>195</v>
      </c>
      <c r="B817" s="117" t="s">
        <v>258</v>
      </c>
      <c r="C817" s="115" t="s">
        <v>145</v>
      </c>
      <c r="D817" s="117">
        <v>0.98814693423557298</v>
      </c>
      <c r="E817" s="117">
        <v>0.25036101479009498</v>
      </c>
      <c r="F817" s="117">
        <v>0.67970435413363395</v>
      </c>
      <c r="G817" s="117">
        <v>6.9934631076270196E-2</v>
      </c>
      <c r="H817" s="117">
        <f t="shared" si="37"/>
        <v>0.2473934692169393</v>
      </c>
      <c r="I817" s="117">
        <f t="shared" si="38"/>
        <v>0.67164777372372064</v>
      </c>
      <c r="J817" s="117">
        <f t="shared" si="39"/>
        <v>6.910569129491223E-2</v>
      </c>
    </row>
    <row r="818" spans="1:10" x14ac:dyDescent="0.3">
      <c r="A818" s="115" t="s">
        <v>210</v>
      </c>
      <c r="B818" s="117" t="s">
        <v>258</v>
      </c>
      <c r="C818" s="115" t="s">
        <v>149</v>
      </c>
      <c r="D818" s="117">
        <v>0.42031507784897298</v>
      </c>
      <c r="E818" s="117" t="s">
        <v>314</v>
      </c>
      <c r="F818" s="117" t="s">
        <v>314</v>
      </c>
      <c r="G818" s="117" t="s">
        <v>314</v>
      </c>
      <c r="H818" s="117">
        <f t="shared" si="37"/>
        <v>0.42031507784897298</v>
      </c>
      <c r="I818" s="117">
        <f t="shared" si="38"/>
        <v>0</v>
      </c>
      <c r="J818" s="117">
        <f t="shared" si="39"/>
        <v>0</v>
      </c>
    </row>
    <row r="819" spans="1:10" x14ac:dyDescent="0.3">
      <c r="A819" s="115" t="s">
        <v>193</v>
      </c>
      <c r="B819" s="117" t="s">
        <v>258</v>
      </c>
      <c r="C819" s="115" t="s">
        <v>149</v>
      </c>
      <c r="D819" s="117">
        <v>7.7679787388278598E-4</v>
      </c>
      <c r="E819" s="117">
        <v>0.29376182943249901</v>
      </c>
      <c r="F819" s="117">
        <v>0.70623817056750104</v>
      </c>
      <c r="G819" s="117">
        <v>0</v>
      </c>
      <c r="H819" s="117">
        <f t="shared" si="37"/>
        <v>2.2819356453108287E-4</v>
      </c>
      <c r="I819" s="117">
        <f t="shared" si="38"/>
        <v>5.4860430935170317E-4</v>
      </c>
      <c r="J819" s="117">
        <f t="shared" si="39"/>
        <v>0</v>
      </c>
    </row>
    <row r="820" spans="1:10" x14ac:dyDescent="0.3">
      <c r="A820" s="115" t="s">
        <v>200</v>
      </c>
      <c r="B820" s="117" t="s">
        <v>258</v>
      </c>
      <c r="C820" s="115" t="s">
        <v>149</v>
      </c>
      <c r="D820" s="117">
        <v>0.96072235902756498</v>
      </c>
      <c r="E820" s="117">
        <v>0.99639371732387905</v>
      </c>
      <c r="F820" s="117">
        <v>3.6062826761210998E-3</v>
      </c>
      <c r="G820" s="117">
        <v>0</v>
      </c>
      <c r="H820" s="117">
        <f t="shared" si="37"/>
        <v>0.95725772262764186</v>
      </c>
      <c r="I820" s="117">
        <f t="shared" si="38"/>
        <v>3.4646363999233029E-3</v>
      </c>
      <c r="J820" s="117">
        <f t="shared" si="39"/>
        <v>0</v>
      </c>
    </row>
    <row r="821" spans="1:10" x14ac:dyDescent="0.3">
      <c r="A821" s="115" t="s">
        <v>189</v>
      </c>
      <c r="B821" s="117" t="s">
        <v>258</v>
      </c>
      <c r="C821" s="115" t="s">
        <v>149</v>
      </c>
      <c r="D821" s="117">
        <v>0.461397116993715</v>
      </c>
      <c r="E821" s="117">
        <v>1</v>
      </c>
      <c r="F821" s="117">
        <v>0</v>
      </c>
      <c r="G821" s="117">
        <v>0</v>
      </c>
      <c r="H821" s="117">
        <f t="shared" si="37"/>
        <v>0.461397116993715</v>
      </c>
      <c r="I821" s="117">
        <f t="shared" si="38"/>
        <v>0</v>
      </c>
      <c r="J821" s="117">
        <f t="shared" si="39"/>
        <v>0</v>
      </c>
    </row>
    <row r="822" spans="1:10" x14ac:dyDescent="0.3">
      <c r="A822" s="115" t="s">
        <v>198</v>
      </c>
      <c r="B822" s="117" t="s">
        <v>258</v>
      </c>
      <c r="C822" s="115" t="s">
        <v>149</v>
      </c>
      <c r="D822" s="117">
        <v>0.70793698055968501</v>
      </c>
      <c r="E822" s="117" t="s">
        <v>314</v>
      </c>
      <c r="F822" s="117" t="s">
        <v>314</v>
      </c>
      <c r="G822" s="117" t="s">
        <v>314</v>
      </c>
      <c r="H822" s="117">
        <f t="shared" si="37"/>
        <v>0.70793698055968501</v>
      </c>
      <c r="I822" s="117">
        <f t="shared" si="38"/>
        <v>0</v>
      </c>
      <c r="J822" s="117">
        <f t="shared" si="39"/>
        <v>0</v>
      </c>
    </row>
    <row r="823" spans="1:10" x14ac:dyDescent="0.3">
      <c r="A823" s="115" t="s">
        <v>202</v>
      </c>
      <c r="B823" s="117" t="s">
        <v>258</v>
      </c>
      <c r="C823" s="115" t="s">
        <v>149</v>
      </c>
      <c r="D823" s="117">
        <v>7.1630848242063005E-2</v>
      </c>
      <c r="E823" s="117" t="s">
        <v>314</v>
      </c>
      <c r="F823" s="117" t="s">
        <v>314</v>
      </c>
      <c r="G823" s="117" t="s">
        <v>314</v>
      </c>
      <c r="H823" s="117">
        <f t="shared" si="37"/>
        <v>7.1630848242063005E-2</v>
      </c>
      <c r="I823" s="117">
        <f t="shared" si="38"/>
        <v>0</v>
      </c>
      <c r="J823" s="117">
        <f t="shared" si="39"/>
        <v>0</v>
      </c>
    </row>
    <row r="824" spans="1:10" x14ac:dyDescent="0.3">
      <c r="A824" s="115" t="s">
        <v>192</v>
      </c>
      <c r="B824" s="117" t="s">
        <v>258</v>
      </c>
      <c r="C824" s="115" t="s">
        <v>149</v>
      </c>
      <c r="D824" s="117">
        <v>4.1617442445685297E-3</v>
      </c>
      <c r="E824" s="117" t="s">
        <v>314</v>
      </c>
      <c r="F824" s="117" t="s">
        <v>314</v>
      </c>
      <c r="G824" s="117" t="s">
        <v>314</v>
      </c>
      <c r="H824" s="117">
        <f t="shared" si="37"/>
        <v>4.1617442445685297E-3</v>
      </c>
      <c r="I824" s="117">
        <f t="shared" si="38"/>
        <v>0</v>
      </c>
      <c r="J824" s="117">
        <f t="shared" si="39"/>
        <v>0</v>
      </c>
    </row>
    <row r="825" spans="1:10" x14ac:dyDescent="0.3">
      <c r="A825" s="115" t="s">
        <v>188</v>
      </c>
      <c r="B825" s="117" t="s">
        <v>258</v>
      </c>
      <c r="C825" s="115" t="s">
        <v>149</v>
      </c>
      <c r="D825" s="117">
        <v>0.48120485020161802</v>
      </c>
      <c r="E825" s="117">
        <v>0.51917189638652605</v>
      </c>
      <c r="F825" s="117">
        <v>0.47278585433638498</v>
      </c>
      <c r="G825" s="117">
        <v>8.0422492770898107E-3</v>
      </c>
      <c r="H825" s="117">
        <f t="shared" si="37"/>
        <v>0.24982803462956821</v>
      </c>
      <c r="I825" s="117">
        <f t="shared" si="38"/>
        <v>0.22750684621338413</v>
      </c>
      <c r="J825" s="117">
        <f t="shared" si="39"/>
        <v>3.869969358666073E-3</v>
      </c>
    </row>
    <row r="826" spans="1:10" x14ac:dyDescent="0.3">
      <c r="A826" s="115" t="s">
        <v>141</v>
      </c>
      <c r="B826" s="117" t="s">
        <v>258</v>
      </c>
      <c r="C826" s="115" t="s">
        <v>149</v>
      </c>
      <c r="D826" s="117">
        <v>0.95335686270034303</v>
      </c>
      <c r="E826" s="117" t="s">
        <v>314</v>
      </c>
      <c r="F826" s="117" t="s">
        <v>314</v>
      </c>
      <c r="G826" s="117" t="s">
        <v>314</v>
      </c>
      <c r="H826" s="117">
        <f t="shared" si="37"/>
        <v>0.95335686270034303</v>
      </c>
      <c r="I826" s="117">
        <f t="shared" si="38"/>
        <v>0</v>
      </c>
      <c r="J826" s="117">
        <f t="shared" si="39"/>
        <v>0</v>
      </c>
    </row>
    <row r="827" spans="1:10" x14ac:dyDescent="0.3">
      <c r="A827" s="115" t="s">
        <v>209</v>
      </c>
      <c r="B827" s="117" t="s">
        <v>258</v>
      </c>
      <c r="C827" s="115" t="s">
        <v>149</v>
      </c>
      <c r="D827" s="117">
        <v>0.29401654525343301</v>
      </c>
      <c r="E827" s="117" t="s">
        <v>314</v>
      </c>
      <c r="F827" s="117" t="s">
        <v>314</v>
      </c>
      <c r="G827" s="117" t="s">
        <v>314</v>
      </c>
      <c r="H827" s="117">
        <f t="shared" si="37"/>
        <v>0.29401654525343301</v>
      </c>
      <c r="I827" s="117">
        <f t="shared" si="38"/>
        <v>0</v>
      </c>
      <c r="J827" s="117">
        <f t="shared" si="39"/>
        <v>0</v>
      </c>
    </row>
    <row r="828" spans="1:10" x14ac:dyDescent="0.3">
      <c r="A828" s="115" t="s">
        <v>199</v>
      </c>
      <c r="B828" s="117" t="s">
        <v>258</v>
      </c>
      <c r="C828" s="115" t="s">
        <v>149</v>
      </c>
      <c r="D828" s="117">
        <v>1</v>
      </c>
      <c r="E828" s="117" t="s">
        <v>314</v>
      </c>
      <c r="F828" s="117" t="s">
        <v>314</v>
      </c>
      <c r="G828" s="117" t="s">
        <v>314</v>
      </c>
      <c r="H828" s="117">
        <f t="shared" si="37"/>
        <v>1</v>
      </c>
      <c r="I828" s="117">
        <f t="shared" si="38"/>
        <v>0</v>
      </c>
      <c r="J828" s="117">
        <f t="shared" si="39"/>
        <v>0</v>
      </c>
    </row>
    <row r="829" spans="1:10" x14ac:dyDescent="0.3">
      <c r="A829" s="115" t="s">
        <v>191</v>
      </c>
      <c r="B829" s="117" t="s">
        <v>258</v>
      </c>
      <c r="C829" s="115" t="s">
        <v>149</v>
      </c>
      <c r="D829" s="117">
        <v>9.5491224417053999E-3</v>
      </c>
      <c r="E829" s="117" t="s">
        <v>314</v>
      </c>
      <c r="F829" s="117" t="s">
        <v>314</v>
      </c>
      <c r="G829" s="117" t="s">
        <v>314</v>
      </c>
      <c r="H829" s="117">
        <f t="shared" si="37"/>
        <v>9.5491224417053999E-3</v>
      </c>
      <c r="I829" s="117">
        <f t="shared" si="38"/>
        <v>0</v>
      </c>
      <c r="J829" s="117">
        <f t="shared" si="39"/>
        <v>0</v>
      </c>
    </row>
    <row r="830" spans="1:10" x14ac:dyDescent="0.3">
      <c r="A830" s="115" t="s">
        <v>204</v>
      </c>
      <c r="B830" s="117" t="s">
        <v>258</v>
      </c>
      <c r="C830" s="115" t="s">
        <v>149</v>
      </c>
      <c r="D830" s="117">
        <v>0.88316008012098202</v>
      </c>
      <c r="E830" s="117" t="s">
        <v>314</v>
      </c>
      <c r="F830" s="117" t="s">
        <v>314</v>
      </c>
      <c r="G830" s="117" t="s">
        <v>314</v>
      </c>
      <c r="H830" s="117">
        <f t="shared" si="37"/>
        <v>0.88316008012098202</v>
      </c>
      <c r="I830" s="117">
        <f t="shared" si="38"/>
        <v>0</v>
      </c>
      <c r="J830" s="117">
        <f t="shared" si="39"/>
        <v>0</v>
      </c>
    </row>
    <row r="831" spans="1:10" x14ac:dyDescent="0.3">
      <c r="A831" s="115" t="s">
        <v>206</v>
      </c>
      <c r="B831" s="117" t="s">
        <v>258</v>
      </c>
      <c r="C831" s="115" t="s">
        <v>149</v>
      </c>
      <c r="D831" s="117">
        <v>0.91780644412021495</v>
      </c>
      <c r="E831" s="117" t="s">
        <v>314</v>
      </c>
      <c r="F831" s="117" t="s">
        <v>314</v>
      </c>
      <c r="G831" s="117" t="s">
        <v>314</v>
      </c>
      <c r="H831" s="117">
        <f t="shared" si="37"/>
        <v>0.91780644412021495</v>
      </c>
      <c r="I831" s="117">
        <f t="shared" si="38"/>
        <v>0</v>
      </c>
      <c r="J831" s="117">
        <f t="shared" si="39"/>
        <v>0</v>
      </c>
    </row>
    <row r="832" spans="1:10" x14ac:dyDescent="0.3">
      <c r="A832" s="115" t="s">
        <v>190</v>
      </c>
      <c r="B832" s="117" t="s">
        <v>258</v>
      </c>
      <c r="C832" s="115" t="s">
        <v>149</v>
      </c>
      <c r="D832" s="117">
        <v>0.49947983684955999</v>
      </c>
      <c r="E832" s="117" t="s">
        <v>314</v>
      </c>
      <c r="F832" s="117" t="s">
        <v>314</v>
      </c>
      <c r="G832" s="117" t="s">
        <v>314</v>
      </c>
      <c r="H832" s="117">
        <f t="shared" si="37"/>
        <v>0.49947983684955999</v>
      </c>
      <c r="I832" s="117">
        <f t="shared" si="38"/>
        <v>0</v>
      </c>
      <c r="J832" s="117">
        <f t="shared" si="39"/>
        <v>0</v>
      </c>
    </row>
    <row r="833" spans="1:10" x14ac:dyDescent="0.3">
      <c r="A833" s="115" t="s">
        <v>195</v>
      </c>
      <c r="B833" s="117" t="s">
        <v>258</v>
      </c>
      <c r="C833" s="115" t="s">
        <v>149</v>
      </c>
      <c r="D833" s="117">
        <v>0.90030620967711406</v>
      </c>
      <c r="E833" s="117">
        <v>0.65232369047019001</v>
      </c>
      <c r="F833" s="117">
        <v>0.34128903653362902</v>
      </c>
      <c r="G833" s="117">
        <v>6.3872729961808698E-3</v>
      </c>
      <c r="H833" s="117">
        <f t="shared" si="37"/>
        <v>0.58729106924980379</v>
      </c>
      <c r="I833" s="117">
        <f t="shared" si="38"/>
        <v>0.30726463888594563</v>
      </c>
      <c r="J833" s="117">
        <f t="shared" si="39"/>
        <v>5.7505015413645824E-3</v>
      </c>
    </row>
    <row r="834" spans="1:10" x14ac:dyDescent="0.3">
      <c r="A834" s="115" t="s">
        <v>210</v>
      </c>
      <c r="B834" s="117" t="s">
        <v>274</v>
      </c>
      <c r="C834" s="115" t="s">
        <v>179</v>
      </c>
      <c r="D834" s="117">
        <v>0.24329207572672501</v>
      </c>
      <c r="E834" s="117" t="s">
        <v>314</v>
      </c>
      <c r="F834" s="117" t="s">
        <v>314</v>
      </c>
      <c r="G834" s="117" t="s">
        <v>314</v>
      </c>
      <c r="H834" s="117">
        <f t="shared" si="37"/>
        <v>0.24329207572672501</v>
      </c>
      <c r="I834" s="117">
        <f t="shared" si="38"/>
        <v>0</v>
      </c>
      <c r="J834" s="117">
        <f t="shared" si="39"/>
        <v>0</v>
      </c>
    </row>
    <row r="835" spans="1:10" x14ac:dyDescent="0.3">
      <c r="A835" s="115" t="s">
        <v>193</v>
      </c>
      <c r="B835" s="117" t="s">
        <v>274</v>
      </c>
      <c r="C835" s="115" t="s">
        <v>179</v>
      </c>
      <c r="D835" s="117">
        <v>3.8916556652675703E-2</v>
      </c>
      <c r="E835" s="117">
        <v>0.28500420525286402</v>
      </c>
      <c r="F835" s="117">
        <v>0.71495073272026699</v>
      </c>
      <c r="G835" s="117">
        <v>4.5062026869014002E-5</v>
      </c>
      <c r="H835" s="117">
        <f t="shared" ref="H835:H898" si="40">IFERROR($D835*E835,$D835)</f>
        <v>1.1091382299973897E-2</v>
      </c>
      <c r="I835" s="117">
        <f t="shared" ref="I835:I898" si="41">IFERROR($D835*F835,0)</f>
        <v>2.7823420693780274E-2</v>
      </c>
      <c r="J835" s="117">
        <f t="shared" ref="J835:J898" si="42">IFERROR($D835*G835,0)</f>
        <v>1.7536589215323782E-6</v>
      </c>
    </row>
    <row r="836" spans="1:10" x14ac:dyDescent="0.3">
      <c r="A836" s="115" t="s">
        <v>200</v>
      </c>
      <c r="B836" s="117" t="s">
        <v>274</v>
      </c>
      <c r="C836" s="115" t="s">
        <v>179</v>
      </c>
      <c r="D836" s="117">
        <v>0.99280140479740298</v>
      </c>
      <c r="E836" s="117">
        <v>0.99605549938424998</v>
      </c>
      <c r="F836" s="117">
        <v>3.9445006157503701E-3</v>
      </c>
      <c r="G836" s="117">
        <v>0</v>
      </c>
      <c r="H836" s="117">
        <f t="shared" si="40"/>
        <v>0.98888529904486211</v>
      </c>
      <c r="I836" s="117">
        <f t="shared" si="41"/>
        <v>3.9161057525411887E-3</v>
      </c>
      <c r="J836" s="117">
        <f t="shared" si="42"/>
        <v>0</v>
      </c>
    </row>
    <row r="837" spans="1:10" x14ac:dyDescent="0.3">
      <c r="A837" s="115" t="s">
        <v>189</v>
      </c>
      <c r="B837" s="117" t="s">
        <v>274</v>
      </c>
      <c r="C837" s="115" t="s">
        <v>179</v>
      </c>
      <c r="D837" s="117">
        <v>0.84113756142363205</v>
      </c>
      <c r="E837" s="117">
        <v>0.99990329750048801</v>
      </c>
      <c r="F837" s="117">
        <v>0</v>
      </c>
      <c r="G837" s="117">
        <v>9.6702499512167303E-5</v>
      </c>
      <c r="H837" s="117">
        <f t="shared" si="40"/>
        <v>0.84105622131900892</v>
      </c>
      <c r="I837" s="117">
        <f t="shared" si="41"/>
        <v>0</v>
      </c>
      <c r="J837" s="117">
        <f t="shared" si="42"/>
        <v>8.1340104623234369E-5</v>
      </c>
    </row>
    <row r="838" spans="1:10" x14ac:dyDescent="0.3">
      <c r="A838" s="115" t="s">
        <v>198</v>
      </c>
      <c r="B838" s="117" t="s">
        <v>274</v>
      </c>
      <c r="C838" s="115" t="s">
        <v>179</v>
      </c>
      <c r="D838" s="117">
        <v>0.917055236048823</v>
      </c>
      <c r="E838" s="117" t="s">
        <v>314</v>
      </c>
      <c r="F838" s="117" t="s">
        <v>314</v>
      </c>
      <c r="G838" s="117" t="s">
        <v>314</v>
      </c>
      <c r="H838" s="117">
        <f t="shared" si="40"/>
        <v>0.917055236048823</v>
      </c>
      <c r="I838" s="117">
        <f t="shared" si="41"/>
        <v>0</v>
      </c>
      <c r="J838" s="117">
        <f t="shared" si="42"/>
        <v>0</v>
      </c>
    </row>
    <row r="839" spans="1:10" x14ac:dyDescent="0.3">
      <c r="A839" s="115" t="s">
        <v>202</v>
      </c>
      <c r="B839" s="117" t="s">
        <v>274</v>
      </c>
      <c r="C839" s="115" t="s">
        <v>179</v>
      </c>
      <c r="D839" s="117">
        <v>0.26170765272038499</v>
      </c>
      <c r="E839" s="117" t="s">
        <v>314</v>
      </c>
      <c r="F839" s="117" t="s">
        <v>314</v>
      </c>
      <c r="G839" s="117" t="s">
        <v>314</v>
      </c>
      <c r="H839" s="117">
        <f t="shared" si="40"/>
        <v>0.26170765272038499</v>
      </c>
      <c r="I839" s="117">
        <f t="shared" si="41"/>
        <v>0</v>
      </c>
      <c r="J839" s="117">
        <f t="shared" si="42"/>
        <v>0</v>
      </c>
    </row>
    <row r="840" spans="1:10" x14ac:dyDescent="0.3">
      <c r="A840" s="115" t="s">
        <v>192</v>
      </c>
      <c r="B840" s="117" t="s">
        <v>274</v>
      </c>
      <c r="C840" s="115" t="s">
        <v>179</v>
      </c>
      <c r="D840" s="117">
        <v>2.2399040423263699E-3</v>
      </c>
      <c r="E840" s="117" t="s">
        <v>314</v>
      </c>
      <c r="F840" s="117" t="s">
        <v>314</v>
      </c>
      <c r="G840" s="117" t="s">
        <v>314</v>
      </c>
      <c r="H840" s="117">
        <f t="shared" si="40"/>
        <v>2.2399040423263699E-3</v>
      </c>
      <c r="I840" s="117">
        <f t="shared" si="41"/>
        <v>0</v>
      </c>
      <c r="J840" s="117">
        <f t="shared" si="42"/>
        <v>0</v>
      </c>
    </row>
    <row r="841" spans="1:10" x14ac:dyDescent="0.3">
      <c r="A841" s="115" t="s">
        <v>188</v>
      </c>
      <c r="B841" s="117" t="s">
        <v>274</v>
      </c>
      <c r="C841" s="115" t="s">
        <v>179</v>
      </c>
      <c r="D841" s="117">
        <v>0.82620456108445794</v>
      </c>
      <c r="E841" s="117">
        <v>0.241432628163357</v>
      </c>
      <c r="F841" s="117">
        <v>0.75846892151519096</v>
      </c>
      <c r="G841" s="117">
        <v>9.8450321451226498E-5</v>
      </c>
      <c r="H841" s="117">
        <f t="shared" si="40"/>
        <v>0.19947273858317352</v>
      </c>
      <c r="I841" s="117">
        <f t="shared" si="41"/>
        <v>0.62665048239666055</v>
      </c>
      <c r="J841" s="117">
        <f t="shared" si="42"/>
        <v>8.1340104623234383E-5</v>
      </c>
    </row>
    <row r="842" spans="1:10" x14ac:dyDescent="0.3">
      <c r="A842" s="115" t="s">
        <v>141</v>
      </c>
      <c r="B842" s="117" t="s">
        <v>274</v>
      </c>
      <c r="C842" s="115" t="s">
        <v>179</v>
      </c>
      <c r="D842" s="117">
        <v>0.99901059566921901</v>
      </c>
      <c r="E842" s="117" t="s">
        <v>314</v>
      </c>
      <c r="F842" s="117" t="s">
        <v>314</v>
      </c>
      <c r="G842" s="117" t="s">
        <v>314</v>
      </c>
      <c r="H842" s="117">
        <f t="shared" si="40"/>
        <v>0.99901059566921901</v>
      </c>
      <c r="I842" s="117">
        <f t="shared" si="41"/>
        <v>0</v>
      </c>
      <c r="J842" s="117">
        <f t="shared" si="42"/>
        <v>0</v>
      </c>
    </row>
    <row r="843" spans="1:10" x14ac:dyDescent="0.3">
      <c r="A843" s="115" t="s">
        <v>209</v>
      </c>
      <c r="B843" s="117" t="s">
        <v>274</v>
      </c>
      <c r="C843" s="115" t="s">
        <v>179</v>
      </c>
      <c r="D843" s="117">
        <v>0.21125429977113899</v>
      </c>
      <c r="E843" s="117" t="s">
        <v>314</v>
      </c>
      <c r="F843" s="117" t="s">
        <v>314</v>
      </c>
      <c r="G843" s="117" t="s">
        <v>314</v>
      </c>
      <c r="H843" s="117">
        <f t="shared" si="40"/>
        <v>0.21125429977113899</v>
      </c>
      <c r="I843" s="117">
        <f t="shared" si="41"/>
        <v>0</v>
      </c>
      <c r="J843" s="117">
        <f t="shared" si="42"/>
        <v>0</v>
      </c>
    </row>
    <row r="844" spans="1:10" x14ac:dyDescent="0.3">
      <c r="A844" s="115" t="s">
        <v>199</v>
      </c>
      <c r="B844" s="117" t="s">
        <v>274</v>
      </c>
      <c r="C844" s="115" t="s">
        <v>179</v>
      </c>
      <c r="D844" s="117">
        <v>1</v>
      </c>
      <c r="E844" s="117" t="s">
        <v>314</v>
      </c>
      <c r="F844" s="117" t="s">
        <v>314</v>
      </c>
      <c r="G844" s="117" t="s">
        <v>314</v>
      </c>
      <c r="H844" s="117">
        <f t="shared" si="40"/>
        <v>1</v>
      </c>
      <c r="I844" s="117">
        <f t="shared" si="41"/>
        <v>0</v>
      </c>
      <c r="J844" s="117">
        <f t="shared" si="42"/>
        <v>0</v>
      </c>
    </row>
    <row r="845" spans="1:10" x14ac:dyDescent="0.3">
      <c r="A845" s="115" t="s">
        <v>191</v>
      </c>
      <c r="B845" s="117" t="s">
        <v>274</v>
      </c>
      <c r="C845" s="115" t="s">
        <v>179</v>
      </c>
      <c r="D845" s="117">
        <v>1.45529464481002E-2</v>
      </c>
      <c r="E845" s="117" t="s">
        <v>314</v>
      </c>
      <c r="F845" s="117" t="s">
        <v>314</v>
      </c>
      <c r="G845" s="117" t="s">
        <v>314</v>
      </c>
      <c r="H845" s="117">
        <f t="shared" si="40"/>
        <v>1.45529464481002E-2</v>
      </c>
      <c r="I845" s="117">
        <f t="shared" si="41"/>
        <v>0</v>
      </c>
      <c r="J845" s="117">
        <f t="shared" si="42"/>
        <v>0</v>
      </c>
    </row>
    <row r="846" spans="1:10" x14ac:dyDescent="0.3">
      <c r="A846" s="115" t="s">
        <v>204</v>
      </c>
      <c r="B846" s="117" t="s">
        <v>274</v>
      </c>
      <c r="C846" s="115" t="s">
        <v>179</v>
      </c>
      <c r="D846" s="117">
        <v>0.98808791139819196</v>
      </c>
      <c r="E846" s="117" t="s">
        <v>314</v>
      </c>
      <c r="F846" s="117" t="s">
        <v>314</v>
      </c>
      <c r="G846" s="117" t="s">
        <v>314</v>
      </c>
      <c r="H846" s="117">
        <f t="shared" si="40"/>
        <v>0.98808791139819196</v>
      </c>
      <c r="I846" s="117">
        <f t="shared" si="41"/>
        <v>0</v>
      </c>
      <c r="J846" s="117">
        <f t="shared" si="42"/>
        <v>0</v>
      </c>
    </row>
    <row r="847" spans="1:10" x14ac:dyDescent="0.3">
      <c r="A847" s="115" t="s">
        <v>206</v>
      </c>
      <c r="B847" s="117" t="s">
        <v>274</v>
      </c>
      <c r="C847" s="115" t="s">
        <v>179</v>
      </c>
      <c r="D847" s="117">
        <v>0.88772210660862905</v>
      </c>
      <c r="E847" s="117" t="s">
        <v>314</v>
      </c>
      <c r="F847" s="117" t="s">
        <v>314</v>
      </c>
      <c r="G847" s="117" t="s">
        <v>314</v>
      </c>
      <c r="H847" s="117">
        <f t="shared" si="40"/>
        <v>0.88772210660862905</v>
      </c>
      <c r="I847" s="117">
        <f t="shared" si="41"/>
        <v>0</v>
      </c>
      <c r="J847" s="117">
        <f t="shared" si="42"/>
        <v>0</v>
      </c>
    </row>
    <row r="848" spans="1:10" x14ac:dyDescent="0.3">
      <c r="A848" s="115" t="s">
        <v>190</v>
      </c>
      <c r="B848" s="117" t="s">
        <v>274</v>
      </c>
      <c r="C848" s="115" t="s">
        <v>179</v>
      </c>
      <c r="D848" s="117">
        <v>0.87705859183642099</v>
      </c>
      <c r="E848" s="117" t="s">
        <v>314</v>
      </c>
      <c r="F848" s="117" t="s">
        <v>314</v>
      </c>
      <c r="G848" s="117" t="s">
        <v>314</v>
      </c>
      <c r="H848" s="117">
        <f t="shared" si="40"/>
        <v>0.87705859183642099</v>
      </c>
      <c r="I848" s="117">
        <f t="shared" si="41"/>
        <v>0</v>
      </c>
      <c r="J848" s="117">
        <f t="shared" si="42"/>
        <v>0</v>
      </c>
    </row>
    <row r="849" spans="1:10" x14ac:dyDescent="0.3">
      <c r="A849" s="115" t="s">
        <v>195</v>
      </c>
      <c r="B849" s="117" t="s">
        <v>274</v>
      </c>
      <c r="C849" s="115" t="s">
        <v>179</v>
      </c>
      <c r="D849" s="117">
        <v>0.95322127965484105</v>
      </c>
      <c r="E849" s="117">
        <v>0.31281465675952203</v>
      </c>
      <c r="F849" s="117">
        <v>0.68147556928488695</v>
      </c>
      <c r="G849" s="117">
        <v>5.7097739555911596E-3</v>
      </c>
      <c r="H849" s="117">
        <f t="shared" si="40"/>
        <v>0.29818158741110146</v>
      </c>
      <c r="I849" s="117">
        <f t="shared" si="41"/>
        <v>0.64959701420725124</v>
      </c>
      <c r="J849" s="117">
        <f t="shared" si="42"/>
        <v>5.4426780364884887E-3</v>
      </c>
    </row>
    <row r="850" spans="1:10" x14ac:dyDescent="0.3">
      <c r="A850" s="115" t="s">
        <v>210</v>
      </c>
      <c r="B850" s="117" t="s">
        <v>274</v>
      </c>
      <c r="C850" s="115" t="s">
        <v>144</v>
      </c>
      <c r="D850" s="117">
        <v>3.7685580231099199E-2</v>
      </c>
      <c r="E850" s="117" t="s">
        <v>314</v>
      </c>
      <c r="F850" s="117" t="s">
        <v>314</v>
      </c>
      <c r="G850" s="117" t="s">
        <v>314</v>
      </c>
      <c r="H850" s="117">
        <f t="shared" si="40"/>
        <v>3.7685580231099199E-2</v>
      </c>
      <c r="I850" s="117">
        <f t="shared" si="41"/>
        <v>0</v>
      </c>
      <c r="J850" s="117">
        <f t="shared" si="42"/>
        <v>0</v>
      </c>
    </row>
    <row r="851" spans="1:10" x14ac:dyDescent="0.3">
      <c r="A851" s="115" t="s">
        <v>193</v>
      </c>
      <c r="B851" s="117" t="s">
        <v>274</v>
      </c>
      <c r="C851" s="115" t="s">
        <v>144</v>
      </c>
      <c r="D851" s="117">
        <v>3.7909486658219702E-3</v>
      </c>
      <c r="E851" s="117">
        <v>0.21493802496785799</v>
      </c>
      <c r="F851" s="117">
        <v>0.78506197503214203</v>
      </c>
      <c r="G851" s="117">
        <v>0</v>
      </c>
      <c r="H851" s="117">
        <f t="shared" si="40"/>
        <v>8.1481901898631062E-4</v>
      </c>
      <c r="I851" s="117">
        <f t="shared" si="41"/>
        <v>2.9761296468356598E-3</v>
      </c>
      <c r="J851" s="117">
        <f t="shared" si="42"/>
        <v>0</v>
      </c>
    </row>
    <row r="852" spans="1:10" x14ac:dyDescent="0.3">
      <c r="A852" s="115" t="s">
        <v>200</v>
      </c>
      <c r="B852" s="117" t="s">
        <v>274</v>
      </c>
      <c r="C852" s="115" t="s">
        <v>144</v>
      </c>
      <c r="D852" s="117">
        <v>1</v>
      </c>
      <c r="E852" s="117">
        <v>1</v>
      </c>
      <c r="F852" s="117">
        <v>0</v>
      </c>
      <c r="G852" s="117">
        <v>0</v>
      </c>
      <c r="H852" s="117">
        <f t="shared" si="40"/>
        <v>1</v>
      </c>
      <c r="I852" s="117">
        <f t="shared" si="41"/>
        <v>0</v>
      </c>
      <c r="J852" s="117">
        <f t="shared" si="42"/>
        <v>0</v>
      </c>
    </row>
    <row r="853" spans="1:10" x14ac:dyDescent="0.3">
      <c r="A853" s="115" t="s">
        <v>189</v>
      </c>
      <c r="B853" s="117" t="s">
        <v>274</v>
      </c>
      <c r="C853" s="115" t="s">
        <v>144</v>
      </c>
      <c r="D853" s="117">
        <v>0.97567639477615398</v>
      </c>
      <c r="E853" s="117">
        <v>1</v>
      </c>
      <c r="F853" s="117">
        <v>0</v>
      </c>
      <c r="G853" s="117">
        <v>0</v>
      </c>
      <c r="H853" s="117">
        <f t="shared" si="40"/>
        <v>0.97567639477615398</v>
      </c>
      <c r="I853" s="117">
        <f t="shared" si="41"/>
        <v>0</v>
      </c>
      <c r="J853" s="117">
        <f t="shared" si="42"/>
        <v>0</v>
      </c>
    </row>
    <row r="854" spans="1:10" x14ac:dyDescent="0.3">
      <c r="A854" s="115" t="s">
        <v>198</v>
      </c>
      <c r="B854" s="117" t="s">
        <v>274</v>
      </c>
      <c r="C854" s="115" t="s">
        <v>144</v>
      </c>
      <c r="D854" s="117">
        <v>1</v>
      </c>
      <c r="E854" s="117" t="s">
        <v>314</v>
      </c>
      <c r="F854" s="117" t="s">
        <v>314</v>
      </c>
      <c r="G854" s="117" t="s">
        <v>314</v>
      </c>
      <c r="H854" s="117">
        <f t="shared" si="40"/>
        <v>1</v>
      </c>
      <c r="I854" s="117">
        <f t="shared" si="41"/>
        <v>0</v>
      </c>
      <c r="J854" s="117">
        <f t="shared" si="42"/>
        <v>0</v>
      </c>
    </row>
    <row r="855" spans="1:10" x14ac:dyDescent="0.3">
      <c r="A855" s="115" t="s">
        <v>202</v>
      </c>
      <c r="B855" s="117" t="s">
        <v>274</v>
      </c>
      <c r="C855" s="115" t="s">
        <v>144</v>
      </c>
      <c r="D855" s="117">
        <v>5.89526381807337E-2</v>
      </c>
      <c r="E855" s="117" t="s">
        <v>314</v>
      </c>
      <c r="F855" s="117" t="s">
        <v>314</v>
      </c>
      <c r="G855" s="117" t="s">
        <v>314</v>
      </c>
      <c r="H855" s="117">
        <f t="shared" si="40"/>
        <v>5.89526381807337E-2</v>
      </c>
      <c r="I855" s="117">
        <f t="shared" si="41"/>
        <v>0</v>
      </c>
      <c r="J855" s="117">
        <f t="shared" si="42"/>
        <v>0</v>
      </c>
    </row>
    <row r="856" spans="1:10" x14ac:dyDescent="0.3">
      <c r="A856" s="115" t="s">
        <v>192</v>
      </c>
      <c r="B856" s="117" t="s">
        <v>274</v>
      </c>
      <c r="C856" s="115" t="s">
        <v>144</v>
      </c>
      <c r="D856" s="117">
        <v>0</v>
      </c>
      <c r="E856" s="117" t="s">
        <v>314</v>
      </c>
      <c r="F856" s="117" t="s">
        <v>314</v>
      </c>
      <c r="G856" s="117" t="s">
        <v>314</v>
      </c>
      <c r="H856" s="117">
        <f t="shared" si="40"/>
        <v>0</v>
      </c>
      <c r="I856" s="117">
        <f t="shared" si="41"/>
        <v>0</v>
      </c>
      <c r="J856" s="117">
        <f t="shared" si="42"/>
        <v>0</v>
      </c>
    </row>
    <row r="857" spans="1:10" x14ac:dyDescent="0.3">
      <c r="A857" s="115" t="s">
        <v>188</v>
      </c>
      <c r="B857" s="117" t="s">
        <v>274</v>
      </c>
      <c r="C857" s="115" t="s">
        <v>144</v>
      </c>
      <c r="D857" s="117">
        <v>0.96726725710853501</v>
      </c>
      <c r="E857" s="117">
        <v>3.5818048047855398E-2</v>
      </c>
      <c r="F857" s="117">
        <v>0.96418195195214496</v>
      </c>
      <c r="G857" s="117">
        <v>0</v>
      </c>
      <c r="H857" s="117">
        <f t="shared" si="40"/>
        <v>3.4645625090230808E-2</v>
      </c>
      <c r="I857" s="117">
        <f t="shared" si="41"/>
        <v>0.9326216320183045</v>
      </c>
      <c r="J857" s="117">
        <f t="shared" si="42"/>
        <v>0</v>
      </c>
    </row>
    <row r="858" spans="1:10" x14ac:dyDescent="0.3">
      <c r="A858" s="115" t="s">
        <v>141</v>
      </c>
      <c r="B858" s="117" t="s">
        <v>274</v>
      </c>
      <c r="C858" s="115" t="s">
        <v>144</v>
      </c>
      <c r="D858" s="117">
        <v>1</v>
      </c>
      <c r="E858" s="117" t="s">
        <v>314</v>
      </c>
      <c r="F858" s="117" t="s">
        <v>314</v>
      </c>
      <c r="G858" s="117" t="s">
        <v>314</v>
      </c>
      <c r="H858" s="117">
        <f t="shared" si="40"/>
        <v>1</v>
      </c>
      <c r="I858" s="117">
        <f t="shared" si="41"/>
        <v>0</v>
      </c>
      <c r="J858" s="117">
        <f t="shared" si="42"/>
        <v>0</v>
      </c>
    </row>
    <row r="859" spans="1:10" x14ac:dyDescent="0.3">
      <c r="A859" s="115" t="s">
        <v>209</v>
      </c>
      <c r="B859" s="117" t="s">
        <v>274</v>
      </c>
      <c r="C859" s="115" t="s">
        <v>144</v>
      </c>
      <c r="D859" s="117">
        <v>0.51999573650092201</v>
      </c>
      <c r="E859" s="117" t="s">
        <v>314</v>
      </c>
      <c r="F859" s="117" t="s">
        <v>314</v>
      </c>
      <c r="G859" s="117" t="s">
        <v>314</v>
      </c>
      <c r="H859" s="117">
        <f t="shared" si="40"/>
        <v>0.51999573650092201</v>
      </c>
      <c r="I859" s="117">
        <f t="shared" si="41"/>
        <v>0</v>
      </c>
      <c r="J859" s="117">
        <f t="shared" si="42"/>
        <v>0</v>
      </c>
    </row>
    <row r="860" spans="1:10" x14ac:dyDescent="0.3">
      <c r="A860" s="115" t="s">
        <v>199</v>
      </c>
      <c r="B860" s="117" t="s">
        <v>274</v>
      </c>
      <c r="C860" s="115" t="s">
        <v>144</v>
      </c>
      <c r="D860" s="117">
        <v>1</v>
      </c>
      <c r="E860" s="117" t="s">
        <v>314</v>
      </c>
      <c r="F860" s="117" t="s">
        <v>314</v>
      </c>
      <c r="G860" s="117" t="s">
        <v>314</v>
      </c>
      <c r="H860" s="117">
        <f t="shared" si="40"/>
        <v>1</v>
      </c>
      <c r="I860" s="117">
        <f t="shared" si="41"/>
        <v>0</v>
      </c>
      <c r="J860" s="117">
        <f t="shared" si="42"/>
        <v>0</v>
      </c>
    </row>
    <row r="861" spans="1:10" x14ac:dyDescent="0.3">
      <c r="A861" s="115" t="s">
        <v>191</v>
      </c>
      <c r="B861" s="117" t="s">
        <v>274</v>
      </c>
      <c r="C861" s="115" t="s">
        <v>144</v>
      </c>
      <c r="D861" s="117">
        <v>0</v>
      </c>
      <c r="E861" s="117" t="s">
        <v>314</v>
      </c>
      <c r="F861" s="117" t="s">
        <v>314</v>
      </c>
      <c r="G861" s="117" t="s">
        <v>314</v>
      </c>
      <c r="H861" s="117">
        <f t="shared" si="40"/>
        <v>0</v>
      </c>
      <c r="I861" s="117">
        <f t="shared" si="41"/>
        <v>0</v>
      </c>
      <c r="J861" s="117">
        <f t="shared" si="42"/>
        <v>0</v>
      </c>
    </row>
    <row r="862" spans="1:10" x14ac:dyDescent="0.3">
      <c r="A862" s="115" t="s">
        <v>204</v>
      </c>
      <c r="B862" s="117" t="s">
        <v>274</v>
      </c>
      <c r="C862" s="115" t="s">
        <v>144</v>
      </c>
      <c r="D862" s="117">
        <v>1</v>
      </c>
      <c r="E862" s="117" t="s">
        <v>314</v>
      </c>
      <c r="F862" s="117" t="s">
        <v>314</v>
      </c>
      <c r="G862" s="117" t="s">
        <v>314</v>
      </c>
      <c r="H862" s="117">
        <f t="shared" si="40"/>
        <v>1</v>
      </c>
      <c r="I862" s="117">
        <f t="shared" si="41"/>
        <v>0</v>
      </c>
      <c r="J862" s="117">
        <f t="shared" si="42"/>
        <v>0</v>
      </c>
    </row>
    <row r="863" spans="1:10" x14ac:dyDescent="0.3">
      <c r="A863" s="115" t="s">
        <v>206</v>
      </c>
      <c r="B863" s="117" t="s">
        <v>274</v>
      </c>
      <c r="C863" s="115" t="s">
        <v>144</v>
      </c>
      <c r="D863" s="117">
        <v>1</v>
      </c>
      <c r="E863" s="117" t="s">
        <v>314</v>
      </c>
      <c r="F863" s="117" t="s">
        <v>314</v>
      </c>
      <c r="G863" s="117" t="s">
        <v>314</v>
      </c>
      <c r="H863" s="117">
        <f t="shared" si="40"/>
        <v>1</v>
      </c>
      <c r="I863" s="117">
        <f t="shared" si="41"/>
        <v>0</v>
      </c>
      <c r="J863" s="117">
        <f t="shared" si="42"/>
        <v>0</v>
      </c>
    </row>
    <row r="864" spans="1:10" x14ac:dyDescent="0.3">
      <c r="A864" s="115" t="s">
        <v>190</v>
      </c>
      <c r="B864" s="117" t="s">
        <v>274</v>
      </c>
      <c r="C864" s="115" t="s">
        <v>144</v>
      </c>
      <c r="D864" s="117">
        <v>0.97567639477615398</v>
      </c>
      <c r="E864" s="117" t="s">
        <v>314</v>
      </c>
      <c r="F864" s="117" t="s">
        <v>314</v>
      </c>
      <c r="G864" s="117" t="s">
        <v>314</v>
      </c>
      <c r="H864" s="117">
        <f t="shared" si="40"/>
        <v>0.97567639477615398</v>
      </c>
      <c r="I864" s="117">
        <f t="shared" si="41"/>
        <v>0</v>
      </c>
      <c r="J864" s="117">
        <f t="shared" si="42"/>
        <v>0</v>
      </c>
    </row>
    <row r="865" spans="1:10" x14ac:dyDescent="0.3">
      <c r="A865" s="115" t="s">
        <v>195</v>
      </c>
      <c r="B865" s="117" t="s">
        <v>274</v>
      </c>
      <c r="C865" s="115" t="s">
        <v>144</v>
      </c>
      <c r="D865" s="117">
        <v>1</v>
      </c>
      <c r="E865" s="117">
        <v>3.48065503817735E-2</v>
      </c>
      <c r="F865" s="117">
        <v>0.87616156899558795</v>
      </c>
      <c r="G865" s="117">
        <v>8.9031880622638199E-2</v>
      </c>
      <c r="H865" s="117">
        <f t="shared" si="40"/>
        <v>3.48065503817735E-2</v>
      </c>
      <c r="I865" s="117">
        <f t="shared" si="41"/>
        <v>0.87616156899558795</v>
      </c>
      <c r="J865" s="117">
        <f t="shared" si="42"/>
        <v>8.9031880622638199E-2</v>
      </c>
    </row>
    <row r="866" spans="1:10" x14ac:dyDescent="0.3">
      <c r="A866" s="115" t="s">
        <v>210</v>
      </c>
      <c r="B866" s="117" t="s">
        <v>274</v>
      </c>
      <c r="C866" s="115" t="s">
        <v>142</v>
      </c>
      <c r="D866" s="117">
        <v>0.142103646580308</v>
      </c>
      <c r="E866" s="117" t="s">
        <v>314</v>
      </c>
      <c r="F866" s="117" t="s">
        <v>314</v>
      </c>
      <c r="G866" s="117" t="s">
        <v>314</v>
      </c>
      <c r="H866" s="117">
        <f t="shared" si="40"/>
        <v>0.142103646580308</v>
      </c>
      <c r="I866" s="117">
        <f t="shared" si="41"/>
        <v>0</v>
      </c>
      <c r="J866" s="117">
        <f t="shared" si="42"/>
        <v>0</v>
      </c>
    </row>
    <row r="867" spans="1:10" x14ac:dyDescent="0.3">
      <c r="A867" s="115" t="s">
        <v>193</v>
      </c>
      <c r="B867" s="117" t="s">
        <v>274</v>
      </c>
      <c r="C867" s="115" t="s">
        <v>142</v>
      </c>
      <c r="D867" s="117">
        <v>3.70182400400118E-2</v>
      </c>
      <c r="E867" s="117">
        <v>0.280735255506742</v>
      </c>
      <c r="F867" s="117">
        <v>0.71761927847468499</v>
      </c>
      <c r="G867" s="117">
        <v>1.6454660185737499E-3</v>
      </c>
      <c r="H867" s="117">
        <f t="shared" si="40"/>
        <v>1.0392325076042619E-2</v>
      </c>
      <c r="I867" s="117">
        <f t="shared" si="41"/>
        <v>2.6565002707915963E-2</v>
      </c>
      <c r="J867" s="117">
        <f t="shared" si="42"/>
        <v>6.0912256053245591E-5</v>
      </c>
    </row>
    <row r="868" spans="1:10" x14ac:dyDescent="0.3">
      <c r="A868" s="115" t="s">
        <v>200</v>
      </c>
      <c r="B868" s="117" t="s">
        <v>274</v>
      </c>
      <c r="C868" s="115" t="s">
        <v>142</v>
      </c>
      <c r="D868" s="117">
        <v>1</v>
      </c>
      <c r="E868" s="117">
        <v>0.99998220976360597</v>
      </c>
      <c r="F868" s="117">
        <v>1.7790236394456599E-5</v>
      </c>
      <c r="G868" s="117">
        <v>0</v>
      </c>
      <c r="H868" s="117">
        <f t="shared" si="40"/>
        <v>0.99998220976360597</v>
      </c>
      <c r="I868" s="117">
        <f t="shared" si="41"/>
        <v>1.7790236394456599E-5</v>
      </c>
      <c r="J868" s="117">
        <f t="shared" si="42"/>
        <v>0</v>
      </c>
    </row>
    <row r="869" spans="1:10" x14ac:dyDescent="0.3">
      <c r="A869" s="115" t="s">
        <v>189</v>
      </c>
      <c r="B869" s="117" t="s">
        <v>274</v>
      </c>
      <c r="C869" s="115" t="s">
        <v>142</v>
      </c>
      <c r="D869" s="117">
        <v>0.87097912556574997</v>
      </c>
      <c r="E869" s="117">
        <v>1</v>
      </c>
      <c r="F869" s="117">
        <v>0</v>
      </c>
      <c r="G869" s="117">
        <v>0</v>
      </c>
      <c r="H869" s="117">
        <f t="shared" si="40"/>
        <v>0.87097912556574997</v>
      </c>
      <c r="I869" s="117">
        <f t="shared" si="41"/>
        <v>0</v>
      </c>
      <c r="J869" s="117">
        <f t="shared" si="42"/>
        <v>0</v>
      </c>
    </row>
    <row r="870" spans="1:10" x14ac:dyDescent="0.3">
      <c r="A870" s="115" t="s">
        <v>198</v>
      </c>
      <c r="B870" s="117" t="s">
        <v>274</v>
      </c>
      <c r="C870" s="115" t="s">
        <v>142</v>
      </c>
      <c r="D870" s="117">
        <v>0.98859782590399403</v>
      </c>
      <c r="E870" s="117" t="s">
        <v>314</v>
      </c>
      <c r="F870" s="117" t="s">
        <v>314</v>
      </c>
      <c r="G870" s="117" t="s">
        <v>314</v>
      </c>
      <c r="H870" s="117">
        <f t="shared" si="40"/>
        <v>0.98859782590399403</v>
      </c>
      <c r="I870" s="117">
        <f t="shared" si="41"/>
        <v>0</v>
      </c>
      <c r="J870" s="117">
        <f t="shared" si="42"/>
        <v>0</v>
      </c>
    </row>
    <row r="871" spans="1:10" x14ac:dyDescent="0.3">
      <c r="A871" s="115" t="s">
        <v>202</v>
      </c>
      <c r="B871" s="117" t="s">
        <v>274</v>
      </c>
      <c r="C871" s="115" t="s">
        <v>142</v>
      </c>
      <c r="D871" s="117">
        <v>0.82911305420651704</v>
      </c>
      <c r="E871" s="117" t="s">
        <v>314</v>
      </c>
      <c r="F871" s="117" t="s">
        <v>314</v>
      </c>
      <c r="G871" s="117" t="s">
        <v>314</v>
      </c>
      <c r="H871" s="117">
        <f t="shared" si="40"/>
        <v>0.82911305420651704</v>
      </c>
      <c r="I871" s="117">
        <f t="shared" si="41"/>
        <v>0</v>
      </c>
      <c r="J871" s="117">
        <f t="shared" si="42"/>
        <v>0</v>
      </c>
    </row>
    <row r="872" spans="1:10" x14ac:dyDescent="0.3">
      <c r="A872" s="115" t="s">
        <v>192</v>
      </c>
      <c r="B872" s="117" t="s">
        <v>274</v>
      </c>
      <c r="C872" s="115" t="s">
        <v>142</v>
      </c>
      <c r="D872" s="117">
        <v>4.0694898022276403E-2</v>
      </c>
      <c r="E872" s="117" t="s">
        <v>314</v>
      </c>
      <c r="F872" s="117" t="s">
        <v>314</v>
      </c>
      <c r="G872" s="117" t="s">
        <v>314</v>
      </c>
      <c r="H872" s="117">
        <f t="shared" si="40"/>
        <v>4.0694898022276403E-2</v>
      </c>
      <c r="I872" s="117">
        <f t="shared" si="41"/>
        <v>0</v>
      </c>
      <c r="J872" s="117">
        <f t="shared" si="42"/>
        <v>0</v>
      </c>
    </row>
    <row r="873" spans="1:10" x14ac:dyDescent="0.3">
      <c r="A873" s="115" t="s">
        <v>188</v>
      </c>
      <c r="B873" s="117" t="s">
        <v>274</v>
      </c>
      <c r="C873" s="115" t="s">
        <v>142</v>
      </c>
      <c r="D873" s="117">
        <v>0.83911283530606995</v>
      </c>
      <c r="E873" s="117">
        <v>0.36415294057155101</v>
      </c>
      <c r="F873" s="117">
        <v>0.63584705942844799</v>
      </c>
      <c r="G873" s="117">
        <v>0</v>
      </c>
      <c r="H873" s="117">
        <f t="shared" si="40"/>
        <v>0.30556540644803698</v>
      </c>
      <c r="I873" s="117">
        <f t="shared" si="41"/>
        <v>0.53354742885803219</v>
      </c>
      <c r="J873" s="117">
        <f t="shared" si="42"/>
        <v>0</v>
      </c>
    </row>
    <row r="874" spans="1:10" x14ac:dyDescent="0.3">
      <c r="A874" s="115" t="s">
        <v>141</v>
      </c>
      <c r="B874" s="117" t="s">
        <v>274</v>
      </c>
      <c r="C874" s="115" t="s">
        <v>142</v>
      </c>
      <c r="D874" s="117">
        <v>1</v>
      </c>
      <c r="E874" s="117" t="s">
        <v>314</v>
      </c>
      <c r="F874" s="117" t="s">
        <v>314</v>
      </c>
      <c r="G874" s="117" t="s">
        <v>314</v>
      </c>
      <c r="H874" s="117">
        <f t="shared" si="40"/>
        <v>1</v>
      </c>
      <c r="I874" s="117">
        <f t="shared" si="41"/>
        <v>0</v>
      </c>
      <c r="J874" s="117">
        <f t="shared" si="42"/>
        <v>0</v>
      </c>
    </row>
    <row r="875" spans="1:10" x14ac:dyDescent="0.3">
      <c r="A875" s="115" t="s">
        <v>209</v>
      </c>
      <c r="B875" s="117" t="s">
        <v>274</v>
      </c>
      <c r="C875" s="115" t="s">
        <v>142</v>
      </c>
      <c r="D875" s="117">
        <v>0.178145257036814</v>
      </c>
      <c r="E875" s="117" t="s">
        <v>314</v>
      </c>
      <c r="F875" s="117" t="s">
        <v>314</v>
      </c>
      <c r="G875" s="117" t="s">
        <v>314</v>
      </c>
      <c r="H875" s="117">
        <f t="shared" si="40"/>
        <v>0.178145257036814</v>
      </c>
      <c r="I875" s="117">
        <f t="shared" si="41"/>
        <v>0</v>
      </c>
      <c r="J875" s="117">
        <f t="shared" si="42"/>
        <v>0</v>
      </c>
    </row>
    <row r="876" spans="1:10" x14ac:dyDescent="0.3">
      <c r="A876" s="115" t="s">
        <v>199</v>
      </c>
      <c r="B876" s="117" t="s">
        <v>274</v>
      </c>
      <c r="C876" s="115" t="s">
        <v>142</v>
      </c>
      <c r="D876" s="117">
        <v>1</v>
      </c>
      <c r="E876" s="117" t="s">
        <v>314</v>
      </c>
      <c r="F876" s="117" t="s">
        <v>314</v>
      </c>
      <c r="G876" s="117" t="s">
        <v>314</v>
      </c>
      <c r="H876" s="117">
        <f t="shared" si="40"/>
        <v>1</v>
      </c>
      <c r="I876" s="117">
        <f t="shared" si="41"/>
        <v>0</v>
      </c>
      <c r="J876" s="117">
        <f t="shared" si="42"/>
        <v>0</v>
      </c>
    </row>
    <row r="877" spans="1:10" x14ac:dyDescent="0.3">
      <c r="A877" s="115" t="s">
        <v>191</v>
      </c>
      <c r="B877" s="117" t="s">
        <v>274</v>
      </c>
      <c r="C877" s="115" t="s">
        <v>142</v>
      </c>
      <c r="D877" s="117">
        <v>4.0747679746070201E-2</v>
      </c>
      <c r="E877" s="117" t="s">
        <v>314</v>
      </c>
      <c r="F877" s="117" t="s">
        <v>314</v>
      </c>
      <c r="G877" s="117" t="s">
        <v>314</v>
      </c>
      <c r="H877" s="117">
        <f t="shared" si="40"/>
        <v>4.0747679746070201E-2</v>
      </c>
      <c r="I877" s="117">
        <f t="shared" si="41"/>
        <v>0</v>
      </c>
      <c r="J877" s="117">
        <f t="shared" si="42"/>
        <v>0</v>
      </c>
    </row>
    <row r="878" spans="1:10" x14ac:dyDescent="0.3">
      <c r="A878" s="115" t="s">
        <v>204</v>
      </c>
      <c r="B878" s="117" t="s">
        <v>274</v>
      </c>
      <c r="C878" s="115" t="s">
        <v>142</v>
      </c>
      <c r="D878" s="117">
        <v>1</v>
      </c>
      <c r="E878" s="117" t="s">
        <v>314</v>
      </c>
      <c r="F878" s="117" t="s">
        <v>314</v>
      </c>
      <c r="G878" s="117" t="s">
        <v>314</v>
      </c>
      <c r="H878" s="117">
        <f t="shared" si="40"/>
        <v>1</v>
      </c>
      <c r="I878" s="117">
        <f t="shared" si="41"/>
        <v>0</v>
      </c>
      <c r="J878" s="117">
        <f t="shared" si="42"/>
        <v>0</v>
      </c>
    </row>
    <row r="879" spans="1:10" x14ac:dyDescent="0.3">
      <c r="A879" s="115" t="s">
        <v>206</v>
      </c>
      <c r="B879" s="117" t="s">
        <v>274</v>
      </c>
      <c r="C879" s="115" t="s">
        <v>142</v>
      </c>
      <c r="D879" s="117">
        <v>1</v>
      </c>
      <c r="E879" s="117" t="s">
        <v>314</v>
      </c>
      <c r="F879" s="117" t="s">
        <v>314</v>
      </c>
      <c r="G879" s="117" t="s">
        <v>314</v>
      </c>
      <c r="H879" s="117">
        <f t="shared" si="40"/>
        <v>1</v>
      </c>
      <c r="I879" s="117">
        <f t="shared" si="41"/>
        <v>0</v>
      </c>
      <c r="J879" s="117">
        <f t="shared" si="42"/>
        <v>0</v>
      </c>
    </row>
    <row r="880" spans="1:10" x14ac:dyDescent="0.3">
      <c r="A880" s="115" t="s">
        <v>190</v>
      </c>
      <c r="B880" s="117" t="s">
        <v>274</v>
      </c>
      <c r="C880" s="115" t="s">
        <v>142</v>
      </c>
      <c r="D880" s="117">
        <v>0.88478857397892996</v>
      </c>
      <c r="E880" s="117" t="s">
        <v>314</v>
      </c>
      <c r="F880" s="117" t="s">
        <v>314</v>
      </c>
      <c r="G880" s="117" t="s">
        <v>314</v>
      </c>
      <c r="H880" s="117">
        <f t="shared" si="40"/>
        <v>0.88478857397892996</v>
      </c>
      <c r="I880" s="117">
        <f t="shared" si="41"/>
        <v>0</v>
      </c>
      <c r="J880" s="117">
        <f t="shared" si="42"/>
        <v>0</v>
      </c>
    </row>
    <row r="881" spans="1:10" x14ac:dyDescent="0.3">
      <c r="A881" s="115" t="s">
        <v>195</v>
      </c>
      <c r="B881" s="117" t="s">
        <v>274</v>
      </c>
      <c r="C881" s="115" t="s">
        <v>142</v>
      </c>
      <c r="D881" s="117">
        <v>0.99877160283625999</v>
      </c>
      <c r="E881" s="117">
        <v>0.32156150621111002</v>
      </c>
      <c r="F881" s="117">
        <v>0.67402311222785005</v>
      </c>
      <c r="G881" s="117">
        <v>4.4153815610401799E-3</v>
      </c>
      <c r="H881" s="117">
        <f t="shared" si="40"/>
        <v>0.32116650096891231</v>
      </c>
      <c r="I881" s="117">
        <f t="shared" si="41"/>
        <v>0.67319514414849413</v>
      </c>
      <c r="J881" s="117">
        <f t="shared" si="42"/>
        <v>4.4099577188537681E-3</v>
      </c>
    </row>
    <row r="882" spans="1:10" x14ac:dyDescent="0.3">
      <c r="A882" s="115" t="s">
        <v>210</v>
      </c>
      <c r="B882" s="117" t="s">
        <v>274</v>
      </c>
      <c r="C882" s="115" t="s">
        <v>143</v>
      </c>
      <c r="D882" s="117">
        <v>2.4318627822073599E-2</v>
      </c>
      <c r="E882" s="117" t="s">
        <v>314</v>
      </c>
      <c r="F882" s="117" t="s">
        <v>314</v>
      </c>
      <c r="G882" s="117" t="s">
        <v>314</v>
      </c>
      <c r="H882" s="117">
        <f t="shared" si="40"/>
        <v>2.4318627822073599E-2</v>
      </c>
      <c r="I882" s="117">
        <f t="shared" si="41"/>
        <v>0</v>
      </c>
      <c r="J882" s="117">
        <f t="shared" si="42"/>
        <v>0</v>
      </c>
    </row>
    <row r="883" spans="1:10" x14ac:dyDescent="0.3">
      <c r="A883" s="115" t="s">
        <v>193</v>
      </c>
      <c r="B883" s="117" t="s">
        <v>274</v>
      </c>
      <c r="C883" s="115" t="s">
        <v>143</v>
      </c>
      <c r="D883" s="117">
        <v>1.6376701381086801E-2</v>
      </c>
      <c r="E883" s="117">
        <v>0.166537737159975</v>
      </c>
      <c r="F883" s="117">
        <v>0.833462262840025</v>
      </c>
      <c r="G883" s="117">
        <v>0</v>
      </c>
      <c r="H883" s="117">
        <f t="shared" si="40"/>
        <v>2.7273387901508334E-3</v>
      </c>
      <c r="I883" s="117">
        <f t="shared" si="41"/>
        <v>1.3649362590935969E-2</v>
      </c>
      <c r="J883" s="117">
        <f t="shared" si="42"/>
        <v>0</v>
      </c>
    </row>
    <row r="884" spans="1:10" x14ac:dyDescent="0.3">
      <c r="A884" s="115" t="s">
        <v>200</v>
      </c>
      <c r="B884" s="117" t="s">
        <v>274</v>
      </c>
      <c r="C884" s="115" t="s">
        <v>143</v>
      </c>
      <c r="D884" s="117">
        <v>1</v>
      </c>
      <c r="E884" s="117">
        <v>1</v>
      </c>
      <c r="F884" s="117">
        <v>0</v>
      </c>
      <c r="G884" s="117">
        <v>0</v>
      </c>
      <c r="H884" s="117">
        <f t="shared" si="40"/>
        <v>1</v>
      </c>
      <c r="I884" s="117">
        <f t="shared" si="41"/>
        <v>0</v>
      </c>
      <c r="J884" s="117">
        <f t="shared" si="42"/>
        <v>0</v>
      </c>
    </row>
    <row r="885" spans="1:10" x14ac:dyDescent="0.3">
      <c r="A885" s="115" t="s">
        <v>189</v>
      </c>
      <c r="B885" s="117" t="s">
        <v>274</v>
      </c>
      <c r="C885" s="115" t="s">
        <v>143</v>
      </c>
      <c r="D885" s="117">
        <v>0.98525496300836701</v>
      </c>
      <c r="E885" s="117">
        <v>1</v>
      </c>
      <c r="F885" s="117">
        <v>0</v>
      </c>
      <c r="G885" s="117">
        <v>0</v>
      </c>
      <c r="H885" s="117">
        <f t="shared" si="40"/>
        <v>0.98525496300836701</v>
      </c>
      <c r="I885" s="117">
        <f t="shared" si="41"/>
        <v>0</v>
      </c>
      <c r="J885" s="117">
        <f t="shared" si="42"/>
        <v>0</v>
      </c>
    </row>
    <row r="886" spans="1:10" x14ac:dyDescent="0.3">
      <c r="A886" s="115" t="s">
        <v>198</v>
      </c>
      <c r="B886" s="117" t="s">
        <v>274</v>
      </c>
      <c r="C886" s="115" t="s">
        <v>143</v>
      </c>
      <c r="D886" s="117">
        <v>1</v>
      </c>
      <c r="E886" s="117" t="s">
        <v>314</v>
      </c>
      <c r="F886" s="117" t="s">
        <v>314</v>
      </c>
      <c r="G886" s="117" t="s">
        <v>314</v>
      </c>
      <c r="H886" s="117">
        <f t="shared" si="40"/>
        <v>1</v>
      </c>
      <c r="I886" s="117">
        <f t="shared" si="41"/>
        <v>0</v>
      </c>
      <c r="J886" s="117">
        <f t="shared" si="42"/>
        <v>0</v>
      </c>
    </row>
    <row r="887" spans="1:10" x14ac:dyDescent="0.3">
      <c r="A887" s="115" t="s">
        <v>202</v>
      </c>
      <c r="B887" s="117" t="s">
        <v>274</v>
      </c>
      <c r="C887" s="115" t="s">
        <v>143</v>
      </c>
      <c r="D887" s="117">
        <v>0.16690934223679799</v>
      </c>
      <c r="E887" s="117" t="s">
        <v>314</v>
      </c>
      <c r="F887" s="117" t="s">
        <v>314</v>
      </c>
      <c r="G887" s="117" t="s">
        <v>314</v>
      </c>
      <c r="H887" s="117">
        <f t="shared" si="40"/>
        <v>0.16690934223679799</v>
      </c>
      <c r="I887" s="117">
        <f t="shared" si="41"/>
        <v>0</v>
      </c>
      <c r="J887" s="117">
        <f t="shared" si="42"/>
        <v>0</v>
      </c>
    </row>
    <row r="888" spans="1:10" x14ac:dyDescent="0.3">
      <c r="A888" s="115" t="s">
        <v>192</v>
      </c>
      <c r="B888" s="117" t="s">
        <v>274</v>
      </c>
      <c r="C888" s="115" t="s">
        <v>143</v>
      </c>
      <c r="D888" s="117">
        <v>0</v>
      </c>
      <c r="E888" s="117" t="s">
        <v>314</v>
      </c>
      <c r="F888" s="117" t="s">
        <v>314</v>
      </c>
      <c r="G888" s="117" t="s">
        <v>314</v>
      </c>
      <c r="H888" s="117">
        <f t="shared" si="40"/>
        <v>0</v>
      </c>
      <c r="I888" s="117">
        <f t="shared" si="41"/>
        <v>0</v>
      </c>
      <c r="J888" s="117">
        <f t="shared" si="42"/>
        <v>0</v>
      </c>
    </row>
    <row r="889" spans="1:10" x14ac:dyDescent="0.3">
      <c r="A889" s="115" t="s">
        <v>188</v>
      </c>
      <c r="B889" s="117" t="s">
        <v>274</v>
      </c>
      <c r="C889" s="115" t="s">
        <v>143</v>
      </c>
      <c r="D889" s="117">
        <v>0.98816392682665799</v>
      </c>
      <c r="E889" s="117">
        <v>4.8702573345120001E-2</v>
      </c>
      <c r="F889" s="117">
        <v>0.95129742665488004</v>
      </c>
      <c r="G889" s="117">
        <v>0</v>
      </c>
      <c r="H889" s="117">
        <f t="shared" si="40"/>
        <v>4.8126126123277102E-2</v>
      </c>
      <c r="I889" s="117">
        <f t="shared" si="41"/>
        <v>0.94003780070338094</v>
      </c>
      <c r="J889" s="117">
        <f t="shared" si="42"/>
        <v>0</v>
      </c>
    </row>
    <row r="890" spans="1:10" x14ac:dyDescent="0.3">
      <c r="A890" s="115" t="s">
        <v>141</v>
      </c>
      <c r="B890" s="117" t="s">
        <v>274</v>
      </c>
      <c r="C890" s="115" t="s">
        <v>143</v>
      </c>
      <c r="D890" s="117">
        <v>1</v>
      </c>
      <c r="E890" s="117" t="s">
        <v>314</v>
      </c>
      <c r="F890" s="117" t="s">
        <v>314</v>
      </c>
      <c r="G890" s="117" t="s">
        <v>314</v>
      </c>
      <c r="H890" s="117">
        <f t="shared" si="40"/>
        <v>1</v>
      </c>
      <c r="I890" s="117">
        <f t="shared" si="41"/>
        <v>0</v>
      </c>
      <c r="J890" s="117">
        <f t="shared" si="42"/>
        <v>0</v>
      </c>
    </row>
    <row r="891" spans="1:10" x14ac:dyDescent="0.3">
      <c r="A891" s="115" t="s">
        <v>209</v>
      </c>
      <c r="B891" s="117" t="s">
        <v>274</v>
      </c>
      <c r="C891" s="115" t="s">
        <v>143</v>
      </c>
      <c r="D891" s="117">
        <v>0.28259916298566101</v>
      </c>
      <c r="E891" s="117" t="s">
        <v>314</v>
      </c>
      <c r="F891" s="117" t="s">
        <v>314</v>
      </c>
      <c r="G891" s="117" t="s">
        <v>314</v>
      </c>
      <c r="H891" s="117">
        <f t="shared" si="40"/>
        <v>0.28259916298566101</v>
      </c>
      <c r="I891" s="117">
        <f t="shared" si="41"/>
        <v>0</v>
      </c>
      <c r="J891" s="117">
        <f t="shared" si="42"/>
        <v>0</v>
      </c>
    </row>
    <row r="892" spans="1:10" x14ac:dyDescent="0.3">
      <c r="A892" s="115" t="s">
        <v>199</v>
      </c>
      <c r="B892" s="117" t="s">
        <v>274</v>
      </c>
      <c r="C892" s="115" t="s">
        <v>143</v>
      </c>
      <c r="D892" s="117">
        <v>1</v>
      </c>
      <c r="E892" s="117" t="s">
        <v>314</v>
      </c>
      <c r="F892" s="117" t="s">
        <v>314</v>
      </c>
      <c r="G892" s="117" t="s">
        <v>314</v>
      </c>
      <c r="H892" s="117">
        <f t="shared" si="40"/>
        <v>1</v>
      </c>
      <c r="I892" s="117">
        <f t="shared" si="41"/>
        <v>0</v>
      </c>
      <c r="J892" s="117">
        <f t="shared" si="42"/>
        <v>0</v>
      </c>
    </row>
    <row r="893" spans="1:10" x14ac:dyDescent="0.3">
      <c r="A893" s="115" t="s">
        <v>191</v>
      </c>
      <c r="B893" s="117" t="s">
        <v>274</v>
      </c>
      <c r="C893" s="115" t="s">
        <v>143</v>
      </c>
      <c r="D893" s="117">
        <v>0</v>
      </c>
      <c r="E893" s="117" t="s">
        <v>314</v>
      </c>
      <c r="F893" s="117" t="s">
        <v>314</v>
      </c>
      <c r="G893" s="117" t="s">
        <v>314</v>
      </c>
      <c r="H893" s="117">
        <f t="shared" si="40"/>
        <v>0</v>
      </c>
      <c r="I893" s="117">
        <f t="shared" si="41"/>
        <v>0</v>
      </c>
      <c r="J893" s="117">
        <f t="shared" si="42"/>
        <v>0</v>
      </c>
    </row>
    <row r="894" spans="1:10" x14ac:dyDescent="0.3">
      <c r="A894" s="115" t="s">
        <v>204</v>
      </c>
      <c r="B894" s="117" t="s">
        <v>274</v>
      </c>
      <c r="C894" s="115" t="s">
        <v>143</v>
      </c>
      <c r="D894" s="117">
        <v>1</v>
      </c>
      <c r="E894" s="117" t="s">
        <v>314</v>
      </c>
      <c r="F894" s="117" t="s">
        <v>314</v>
      </c>
      <c r="G894" s="117" t="s">
        <v>314</v>
      </c>
      <c r="H894" s="117">
        <f t="shared" si="40"/>
        <v>1</v>
      </c>
      <c r="I894" s="117">
        <f t="shared" si="41"/>
        <v>0</v>
      </c>
      <c r="J894" s="117">
        <f t="shared" si="42"/>
        <v>0</v>
      </c>
    </row>
    <row r="895" spans="1:10" x14ac:dyDescent="0.3">
      <c r="A895" s="115" t="s">
        <v>206</v>
      </c>
      <c r="B895" s="117" t="s">
        <v>274</v>
      </c>
      <c r="C895" s="115" t="s">
        <v>143</v>
      </c>
      <c r="D895" s="117">
        <v>1</v>
      </c>
      <c r="E895" s="117" t="s">
        <v>314</v>
      </c>
      <c r="F895" s="117" t="s">
        <v>314</v>
      </c>
      <c r="G895" s="117" t="s">
        <v>314</v>
      </c>
      <c r="H895" s="117">
        <f t="shared" si="40"/>
        <v>1</v>
      </c>
      <c r="I895" s="117">
        <f t="shared" si="41"/>
        <v>0</v>
      </c>
      <c r="J895" s="117">
        <f t="shared" si="42"/>
        <v>0</v>
      </c>
    </row>
    <row r="896" spans="1:10" x14ac:dyDescent="0.3">
      <c r="A896" s="115" t="s">
        <v>190</v>
      </c>
      <c r="B896" s="117" t="s">
        <v>274</v>
      </c>
      <c r="C896" s="115" t="s">
        <v>143</v>
      </c>
      <c r="D896" s="117">
        <v>0.98851648345390397</v>
      </c>
      <c r="E896" s="117" t="s">
        <v>314</v>
      </c>
      <c r="F896" s="117" t="s">
        <v>314</v>
      </c>
      <c r="G896" s="117" t="s">
        <v>314</v>
      </c>
      <c r="H896" s="117">
        <f t="shared" si="40"/>
        <v>0.98851648345390397</v>
      </c>
      <c r="I896" s="117">
        <f t="shared" si="41"/>
        <v>0</v>
      </c>
      <c r="J896" s="117">
        <f t="shared" si="42"/>
        <v>0</v>
      </c>
    </row>
    <row r="897" spans="1:10" x14ac:dyDescent="0.3">
      <c r="A897" s="115" t="s">
        <v>195</v>
      </c>
      <c r="B897" s="117" t="s">
        <v>274</v>
      </c>
      <c r="C897" s="115" t="s">
        <v>143</v>
      </c>
      <c r="D897" s="117">
        <v>1</v>
      </c>
      <c r="E897" s="117">
        <v>3.1846157137552601E-2</v>
      </c>
      <c r="F897" s="117">
        <v>0.95510206207042403</v>
      </c>
      <c r="G897" s="117">
        <v>1.3051780792023401E-2</v>
      </c>
      <c r="H897" s="117">
        <f t="shared" si="40"/>
        <v>3.1846157137552601E-2</v>
      </c>
      <c r="I897" s="117">
        <f t="shared" si="41"/>
        <v>0.95510206207042403</v>
      </c>
      <c r="J897" s="117">
        <f t="shared" si="42"/>
        <v>1.3051780792023401E-2</v>
      </c>
    </row>
    <row r="898" spans="1:10" x14ac:dyDescent="0.3">
      <c r="A898" s="115" t="s">
        <v>210</v>
      </c>
      <c r="B898" s="117" t="s">
        <v>274</v>
      </c>
      <c r="C898" s="115" t="s">
        <v>139</v>
      </c>
      <c r="D898" s="117">
        <v>8.4167068863912106E-2</v>
      </c>
      <c r="E898" s="117" t="s">
        <v>314</v>
      </c>
      <c r="F898" s="117" t="s">
        <v>314</v>
      </c>
      <c r="G898" s="117" t="s">
        <v>314</v>
      </c>
      <c r="H898" s="117">
        <f t="shared" si="40"/>
        <v>8.4167068863912106E-2</v>
      </c>
      <c r="I898" s="117">
        <f t="shared" si="41"/>
        <v>0</v>
      </c>
      <c r="J898" s="117">
        <f t="shared" si="42"/>
        <v>0</v>
      </c>
    </row>
    <row r="899" spans="1:10" x14ac:dyDescent="0.3">
      <c r="A899" s="115" t="s">
        <v>193</v>
      </c>
      <c r="B899" s="117" t="s">
        <v>274</v>
      </c>
      <c r="C899" s="115" t="s">
        <v>139</v>
      </c>
      <c r="D899" s="117">
        <v>8.9608869700527304E-3</v>
      </c>
      <c r="E899" s="117">
        <v>0.47362357606822603</v>
      </c>
      <c r="F899" s="117">
        <v>0.52637642393177397</v>
      </c>
      <c r="G899" s="117">
        <v>0</v>
      </c>
      <c r="H899" s="117">
        <f t="shared" ref="H899:H962" si="43">IFERROR($D899*E899,$D899)</f>
        <v>4.2440873314995445E-3</v>
      </c>
      <c r="I899" s="117">
        <f t="shared" ref="I899:I962" si="44">IFERROR($D899*F899,0)</f>
        <v>4.7167996385531858E-3</v>
      </c>
      <c r="J899" s="117">
        <f t="shared" ref="J899:J962" si="45">IFERROR($D899*G899,0)</f>
        <v>0</v>
      </c>
    </row>
    <row r="900" spans="1:10" x14ac:dyDescent="0.3">
      <c r="A900" s="115" t="s">
        <v>200</v>
      </c>
      <c r="B900" s="117" t="s">
        <v>274</v>
      </c>
      <c r="C900" s="115" t="s">
        <v>139</v>
      </c>
      <c r="D900" s="117">
        <v>1</v>
      </c>
      <c r="E900" s="117">
        <v>1</v>
      </c>
      <c r="F900" s="117">
        <v>0</v>
      </c>
      <c r="G900" s="117">
        <v>0</v>
      </c>
      <c r="H900" s="117">
        <f t="shared" si="43"/>
        <v>1</v>
      </c>
      <c r="I900" s="117">
        <f t="shared" si="44"/>
        <v>0</v>
      </c>
      <c r="J900" s="117">
        <f t="shared" si="45"/>
        <v>0</v>
      </c>
    </row>
    <row r="901" spans="1:10" x14ac:dyDescent="0.3">
      <c r="A901" s="115" t="s">
        <v>189</v>
      </c>
      <c r="B901" s="117" t="s">
        <v>274</v>
      </c>
      <c r="C901" s="115" t="s">
        <v>139</v>
      </c>
      <c r="D901" s="117">
        <v>0.98108182238824704</v>
      </c>
      <c r="E901" s="117">
        <v>1</v>
      </c>
      <c r="F901" s="117">
        <v>0</v>
      </c>
      <c r="G901" s="117">
        <v>0</v>
      </c>
      <c r="H901" s="117">
        <f t="shared" si="43"/>
        <v>0.98108182238824704</v>
      </c>
      <c r="I901" s="117">
        <f t="shared" si="44"/>
        <v>0</v>
      </c>
      <c r="J901" s="117">
        <f t="shared" si="45"/>
        <v>0</v>
      </c>
    </row>
    <row r="902" spans="1:10" x14ac:dyDescent="0.3">
      <c r="A902" s="115" t="s">
        <v>198</v>
      </c>
      <c r="B902" s="117" t="s">
        <v>274</v>
      </c>
      <c r="C902" s="115" t="s">
        <v>139</v>
      </c>
      <c r="D902" s="117">
        <v>1</v>
      </c>
      <c r="E902" s="117" t="s">
        <v>314</v>
      </c>
      <c r="F902" s="117" t="s">
        <v>314</v>
      </c>
      <c r="G902" s="117" t="s">
        <v>314</v>
      </c>
      <c r="H902" s="117">
        <f t="shared" si="43"/>
        <v>1</v>
      </c>
      <c r="I902" s="117">
        <f t="shared" si="44"/>
        <v>0</v>
      </c>
      <c r="J902" s="117">
        <f t="shared" si="45"/>
        <v>0</v>
      </c>
    </row>
    <row r="903" spans="1:10" x14ac:dyDescent="0.3">
      <c r="A903" s="115" t="s">
        <v>202</v>
      </c>
      <c r="B903" s="117" t="s">
        <v>274</v>
      </c>
      <c r="C903" s="115" t="s">
        <v>139</v>
      </c>
      <c r="D903" s="117">
        <v>0.80363643369826199</v>
      </c>
      <c r="E903" s="117" t="s">
        <v>314</v>
      </c>
      <c r="F903" s="117" t="s">
        <v>314</v>
      </c>
      <c r="G903" s="117" t="s">
        <v>314</v>
      </c>
      <c r="H903" s="117">
        <f t="shared" si="43"/>
        <v>0.80363643369826199</v>
      </c>
      <c r="I903" s="117">
        <f t="shared" si="44"/>
        <v>0</v>
      </c>
      <c r="J903" s="117">
        <f t="shared" si="45"/>
        <v>0</v>
      </c>
    </row>
    <row r="904" spans="1:10" x14ac:dyDescent="0.3">
      <c r="A904" s="115" t="s">
        <v>192</v>
      </c>
      <c r="B904" s="117" t="s">
        <v>274</v>
      </c>
      <c r="C904" s="115" t="s">
        <v>139</v>
      </c>
      <c r="D904" s="117">
        <v>0</v>
      </c>
      <c r="E904" s="117" t="s">
        <v>314</v>
      </c>
      <c r="F904" s="117" t="s">
        <v>314</v>
      </c>
      <c r="G904" s="117" t="s">
        <v>314</v>
      </c>
      <c r="H904" s="117">
        <f t="shared" si="43"/>
        <v>0</v>
      </c>
      <c r="I904" s="117">
        <f t="shared" si="44"/>
        <v>0</v>
      </c>
      <c r="J904" s="117">
        <f t="shared" si="45"/>
        <v>0</v>
      </c>
    </row>
    <row r="905" spans="1:10" x14ac:dyDescent="0.3">
      <c r="A905" s="115" t="s">
        <v>188</v>
      </c>
      <c r="B905" s="117" t="s">
        <v>274</v>
      </c>
      <c r="C905" s="115" t="s">
        <v>139</v>
      </c>
      <c r="D905" s="117">
        <v>0.99666319930535796</v>
      </c>
      <c r="E905" s="117">
        <v>0.36464768394847902</v>
      </c>
      <c r="F905" s="117">
        <v>0.63535231605152098</v>
      </c>
      <c r="G905" s="117">
        <v>0</v>
      </c>
      <c r="H905" s="117">
        <f t="shared" si="43"/>
        <v>0.36343092730338011</v>
      </c>
      <c r="I905" s="117">
        <f t="shared" si="44"/>
        <v>0.63323227200197785</v>
      </c>
      <c r="J905" s="117">
        <f t="shared" si="45"/>
        <v>0</v>
      </c>
    </row>
    <row r="906" spans="1:10" x14ac:dyDescent="0.3">
      <c r="A906" s="115" t="s">
        <v>141</v>
      </c>
      <c r="B906" s="117" t="s">
        <v>274</v>
      </c>
      <c r="C906" s="115" t="s">
        <v>139</v>
      </c>
      <c r="D906" s="117">
        <v>1</v>
      </c>
      <c r="E906" s="117" t="s">
        <v>314</v>
      </c>
      <c r="F906" s="117" t="s">
        <v>314</v>
      </c>
      <c r="G906" s="117" t="s">
        <v>314</v>
      </c>
      <c r="H906" s="117">
        <f t="shared" si="43"/>
        <v>1</v>
      </c>
      <c r="I906" s="117">
        <f t="shared" si="44"/>
        <v>0</v>
      </c>
      <c r="J906" s="117">
        <f t="shared" si="45"/>
        <v>0</v>
      </c>
    </row>
    <row r="907" spans="1:10" x14ac:dyDescent="0.3">
      <c r="A907" s="115" t="s">
        <v>209</v>
      </c>
      <c r="B907" s="117" t="s">
        <v>274</v>
      </c>
      <c r="C907" s="115" t="s">
        <v>139</v>
      </c>
      <c r="D907" s="117">
        <v>0.68980342806239503</v>
      </c>
      <c r="E907" s="117" t="s">
        <v>314</v>
      </c>
      <c r="F907" s="117" t="s">
        <v>314</v>
      </c>
      <c r="G907" s="117" t="s">
        <v>314</v>
      </c>
      <c r="H907" s="117">
        <f t="shared" si="43"/>
        <v>0.68980342806239503</v>
      </c>
      <c r="I907" s="117">
        <f t="shared" si="44"/>
        <v>0</v>
      </c>
      <c r="J907" s="117">
        <f t="shared" si="45"/>
        <v>0</v>
      </c>
    </row>
    <row r="908" spans="1:10" x14ac:dyDescent="0.3">
      <c r="A908" s="115" t="s">
        <v>199</v>
      </c>
      <c r="B908" s="117" t="s">
        <v>274</v>
      </c>
      <c r="C908" s="115" t="s">
        <v>139</v>
      </c>
      <c r="D908" s="117">
        <v>1</v>
      </c>
      <c r="E908" s="117" t="s">
        <v>314</v>
      </c>
      <c r="F908" s="117" t="s">
        <v>314</v>
      </c>
      <c r="G908" s="117" t="s">
        <v>314</v>
      </c>
      <c r="H908" s="117">
        <f t="shared" si="43"/>
        <v>1</v>
      </c>
      <c r="I908" s="117">
        <f t="shared" si="44"/>
        <v>0</v>
      </c>
      <c r="J908" s="117">
        <f t="shared" si="45"/>
        <v>0</v>
      </c>
    </row>
    <row r="909" spans="1:10" x14ac:dyDescent="0.3">
      <c r="A909" s="115" t="s">
        <v>191</v>
      </c>
      <c r="B909" s="117" t="s">
        <v>274</v>
      </c>
      <c r="C909" s="115" t="s">
        <v>139</v>
      </c>
      <c r="D909" s="117">
        <v>0</v>
      </c>
      <c r="E909" s="117" t="s">
        <v>314</v>
      </c>
      <c r="F909" s="117" t="s">
        <v>314</v>
      </c>
      <c r="G909" s="117" t="s">
        <v>314</v>
      </c>
      <c r="H909" s="117">
        <f t="shared" si="43"/>
        <v>0</v>
      </c>
      <c r="I909" s="117">
        <f t="shared" si="44"/>
        <v>0</v>
      </c>
      <c r="J909" s="117">
        <f t="shared" si="45"/>
        <v>0</v>
      </c>
    </row>
    <row r="910" spans="1:10" x14ac:dyDescent="0.3">
      <c r="A910" s="115" t="s">
        <v>204</v>
      </c>
      <c r="B910" s="117" t="s">
        <v>274</v>
      </c>
      <c r="C910" s="115" t="s">
        <v>139</v>
      </c>
      <c r="D910" s="117">
        <v>1</v>
      </c>
      <c r="E910" s="117" t="s">
        <v>314</v>
      </c>
      <c r="F910" s="117" t="s">
        <v>314</v>
      </c>
      <c r="G910" s="117" t="s">
        <v>314</v>
      </c>
      <c r="H910" s="117">
        <f t="shared" si="43"/>
        <v>1</v>
      </c>
      <c r="I910" s="117">
        <f t="shared" si="44"/>
        <v>0</v>
      </c>
      <c r="J910" s="117">
        <f t="shared" si="45"/>
        <v>0</v>
      </c>
    </row>
    <row r="911" spans="1:10" x14ac:dyDescent="0.3">
      <c r="A911" s="115" t="s">
        <v>206</v>
      </c>
      <c r="B911" s="117" t="s">
        <v>274</v>
      </c>
      <c r="C911" s="115" t="s">
        <v>139</v>
      </c>
      <c r="D911" s="117">
        <v>1</v>
      </c>
      <c r="E911" s="117" t="s">
        <v>314</v>
      </c>
      <c r="F911" s="117" t="s">
        <v>314</v>
      </c>
      <c r="G911" s="117" t="s">
        <v>314</v>
      </c>
      <c r="H911" s="117">
        <f t="shared" si="43"/>
        <v>1</v>
      </c>
      <c r="I911" s="117">
        <f t="shared" si="44"/>
        <v>0</v>
      </c>
      <c r="J911" s="117">
        <f t="shared" si="45"/>
        <v>0</v>
      </c>
    </row>
    <row r="912" spans="1:10" x14ac:dyDescent="0.3">
      <c r="A912" s="115" t="s">
        <v>190</v>
      </c>
      <c r="B912" s="117" t="s">
        <v>274</v>
      </c>
      <c r="C912" s="115" t="s">
        <v>139</v>
      </c>
      <c r="D912" s="117">
        <v>0.99666319789375002</v>
      </c>
      <c r="E912" s="117" t="s">
        <v>314</v>
      </c>
      <c r="F912" s="117" t="s">
        <v>314</v>
      </c>
      <c r="G912" s="117" t="s">
        <v>314</v>
      </c>
      <c r="H912" s="117">
        <f t="shared" si="43"/>
        <v>0.99666319789375002</v>
      </c>
      <c r="I912" s="117">
        <f t="shared" si="44"/>
        <v>0</v>
      </c>
      <c r="J912" s="117">
        <f t="shared" si="45"/>
        <v>0</v>
      </c>
    </row>
    <row r="913" spans="1:10" x14ac:dyDescent="0.3">
      <c r="A913" s="115" t="s">
        <v>195</v>
      </c>
      <c r="B913" s="117" t="s">
        <v>274</v>
      </c>
      <c r="C913" s="115" t="s">
        <v>139</v>
      </c>
      <c r="D913" s="117">
        <v>1</v>
      </c>
      <c r="E913" s="117">
        <v>0</v>
      </c>
      <c r="F913" s="117">
        <v>1</v>
      </c>
      <c r="G913" s="117">
        <v>0</v>
      </c>
      <c r="H913" s="117">
        <f t="shared" si="43"/>
        <v>0</v>
      </c>
      <c r="I913" s="117">
        <f t="shared" si="44"/>
        <v>1</v>
      </c>
      <c r="J913" s="117">
        <f t="shared" si="45"/>
        <v>0</v>
      </c>
    </row>
    <row r="914" spans="1:10" x14ac:dyDescent="0.3">
      <c r="A914" s="115" t="s">
        <v>210</v>
      </c>
      <c r="B914" s="117" t="s">
        <v>274</v>
      </c>
      <c r="C914" s="115" t="s">
        <v>141</v>
      </c>
      <c r="D914" s="117">
        <v>0.65320358210943896</v>
      </c>
      <c r="E914" s="117" t="s">
        <v>314</v>
      </c>
      <c r="F914" s="117" t="s">
        <v>314</v>
      </c>
      <c r="G914" s="117" t="s">
        <v>314</v>
      </c>
      <c r="H914" s="117">
        <f t="shared" si="43"/>
        <v>0.65320358210943896</v>
      </c>
      <c r="I914" s="117">
        <f t="shared" si="44"/>
        <v>0</v>
      </c>
      <c r="J914" s="117">
        <f t="shared" si="45"/>
        <v>0</v>
      </c>
    </row>
    <row r="915" spans="1:10" x14ac:dyDescent="0.3">
      <c r="A915" s="115" t="s">
        <v>193</v>
      </c>
      <c r="B915" s="117" t="s">
        <v>274</v>
      </c>
      <c r="C915" s="115" t="s">
        <v>141</v>
      </c>
      <c r="D915" s="117">
        <v>5.1417322572249596E-3</v>
      </c>
      <c r="E915" s="117">
        <v>0.30447556415889798</v>
      </c>
      <c r="F915" s="117">
        <v>0.69552443584110202</v>
      </c>
      <c r="G915" s="117">
        <v>0</v>
      </c>
      <c r="H915" s="117">
        <f t="shared" si="43"/>
        <v>1.5655318297725736E-3</v>
      </c>
      <c r="I915" s="117">
        <f t="shared" si="44"/>
        <v>3.5762004274523863E-3</v>
      </c>
      <c r="J915" s="117">
        <f t="shared" si="45"/>
        <v>0</v>
      </c>
    </row>
    <row r="916" spans="1:10" x14ac:dyDescent="0.3">
      <c r="A916" s="115" t="s">
        <v>200</v>
      </c>
      <c r="B916" s="117" t="s">
        <v>274</v>
      </c>
      <c r="C916" s="115" t="s">
        <v>141</v>
      </c>
      <c r="D916" s="117">
        <v>0.98917780045493398</v>
      </c>
      <c r="E916" s="117">
        <v>0.98695518007741601</v>
      </c>
      <c r="F916" s="117">
        <v>1.3044819922583901E-2</v>
      </c>
      <c r="G916" s="117">
        <v>0</v>
      </c>
      <c r="H916" s="117">
        <f t="shared" si="43"/>
        <v>0.97627415417658159</v>
      </c>
      <c r="I916" s="117">
        <f t="shared" si="44"/>
        <v>1.2903646278352245E-2</v>
      </c>
      <c r="J916" s="117">
        <f t="shared" si="45"/>
        <v>0</v>
      </c>
    </row>
    <row r="917" spans="1:10" x14ac:dyDescent="0.3">
      <c r="A917" s="115" t="s">
        <v>189</v>
      </c>
      <c r="B917" s="117" t="s">
        <v>274</v>
      </c>
      <c r="C917" s="115" t="s">
        <v>141</v>
      </c>
      <c r="D917" s="117">
        <v>0.56322974321795904</v>
      </c>
      <c r="E917" s="117">
        <v>1</v>
      </c>
      <c r="F917" s="117">
        <v>0</v>
      </c>
      <c r="G917" s="117">
        <v>0</v>
      </c>
      <c r="H917" s="117">
        <f t="shared" si="43"/>
        <v>0.56322974321795904</v>
      </c>
      <c r="I917" s="117">
        <f t="shared" si="44"/>
        <v>0</v>
      </c>
      <c r="J917" s="117">
        <f t="shared" si="45"/>
        <v>0</v>
      </c>
    </row>
    <row r="918" spans="1:10" x14ac:dyDescent="0.3">
      <c r="A918" s="115" t="s">
        <v>198</v>
      </c>
      <c r="B918" s="117" t="s">
        <v>274</v>
      </c>
      <c r="C918" s="115" t="s">
        <v>141</v>
      </c>
      <c r="D918" s="117">
        <v>0.92732950489143895</v>
      </c>
      <c r="E918" s="117" t="s">
        <v>314</v>
      </c>
      <c r="F918" s="117" t="s">
        <v>314</v>
      </c>
      <c r="G918" s="117" t="s">
        <v>314</v>
      </c>
      <c r="H918" s="117">
        <f t="shared" si="43"/>
        <v>0.92732950489143895</v>
      </c>
      <c r="I918" s="117">
        <f t="shared" si="44"/>
        <v>0</v>
      </c>
      <c r="J918" s="117">
        <f t="shared" si="45"/>
        <v>0</v>
      </c>
    </row>
    <row r="919" spans="1:10" x14ac:dyDescent="0.3">
      <c r="A919" s="115" t="s">
        <v>202</v>
      </c>
      <c r="B919" s="117" t="s">
        <v>274</v>
      </c>
      <c r="C919" s="115" t="s">
        <v>141</v>
      </c>
      <c r="D919" s="117">
        <v>6.2123738249764401E-2</v>
      </c>
      <c r="E919" s="117" t="s">
        <v>314</v>
      </c>
      <c r="F919" s="117" t="s">
        <v>314</v>
      </c>
      <c r="G919" s="117" t="s">
        <v>314</v>
      </c>
      <c r="H919" s="117">
        <f t="shared" si="43"/>
        <v>6.2123738249764401E-2</v>
      </c>
      <c r="I919" s="117">
        <f t="shared" si="44"/>
        <v>0</v>
      </c>
      <c r="J919" s="117">
        <f t="shared" si="45"/>
        <v>0</v>
      </c>
    </row>
    <row r="920" spans="1:10" x14ac:dyDescent="0.3">
      <c r="A920" s="115" t="s">
        <v>192</v>
      </c>
      <c r="B920" s="117" t="s">
        <v>274</v>
      </c>
      <c r="C920" s="115" t="s">
        <v>141</v>
      </c>
      <c r="D920" s="117">
        <v>0</v>
      </c>
      <c r="E920" s="117" t="s">
        <v>314</v>
      </c>
      <c r="F920" s="117" t="s">
        <v>314</v>
      </c>
      <c r="G920" s="117" t="s">
        <v>314</v>
      </c>
      <c r="H920" s="117">
        <f t="shared" si="43"/>
        <v>0</v>
      </c>
      <c r="I920" s="117">
        <f t="shared" si="44"/>
        <v>0</v>
      </c>
      <c r="J920" s="117">
        <f t="shared" si="45"/>
        <v>0</v>
      </c>
    </row>
    <row r="921" spans="1:10" x14ac:dyDescent="0.3">
      <c r="A921" s="115" t="s">
        <v>188</v>
      </c>
      <c r="B921" s="117" t="s">
        <v>274</v>
      </c>
      <c r="C921" s="115" t="s">
        <v>141</v>
      </c>
      <c r="D921" s="117">
        <v>0.58347289310897898</v>
      </c>
      <c r="E921" s="117">
        <v>0.230996531442592</v>
      </c>
      <c r="F921" s="117">
        <v>0.76900346855740798</v>
      </c>
      <c r="G921" s="117">
        <v>0</v>
      </c>
      <c r="H921" s="117">
        <f t="shared" si="43"/>
        <v>0.13478021449894839</v>
      </c>
      <c r="I921" s="117">
        <f t="shared" si="44"/>
        <v>0.44869267861003059</v>
      </c>
      <c r="J921" s="117">
        <f t="shared" si="45"/>
        <v>0</v>
      </c>
    </row>
    <row r="922" spans="1:10" x14ac:dyDescent="0.3">
      <c r="A922" s="115" t="s">
        <v>141</v>
      </c>
      <c r="B922" s="117" t="s">
        <v>274</v>
      </c>
      <c r="C922" s="115" t="s">
        <v>141</v>
      </c>
      <c r="D922" s="117">
        <v>1</v>
      </c>
      <c r="E922" s="117" t="s">
        <v>314</v>
      </c>
      <c r="F922" s="117" t="s">
        <v>314</v>
      </c>
      <c r="G922" s="117" t="s">
        <v>314</v>
      </c>
      <c r="H922" s="117">
        <f t="shared" si="43"/>
        <v>1</v>
      </c>
      <c r="I922" s="117">
        <f t="shared" si="44"/>
        <v>0</v>
      </c>
      <c r="J922" s="117">
        <f t="shared" si="45"/>
        <v>0</v>
      </c>
    </row>
    <row r="923" spans="1:10" x14ac:dyDescent="0.3">
      <c r="A923" s="115" t="s">
        <v>209</v>
      </c>
      <c r="B923" s="117" t="s">
        <v>274</v>
      </c>
      <c r="C923" s="115" t="s">
        <v>141</v>
      </c>
      <c r="D923" s="117">
        <v>0.56752671601122295</v>
      </c>
      <c r="E923" s="117" t="s">
        <v>314</v>
      </c>
      <c r="F923" s="117" t="s">
        <v>314</v>
      </c>
      <c r="G923" s="117" t="s">
        <v>314</v>
      </c>
      <c r="H923" s="117">
        <f t="shared" si="43"/>
        <v>0.56752671601122295</v>
      </c>
      <c r="I923" s="117">
        <f t="shared" si="44"/>
        <v>0</v>
      </c>
      <c r="J923" s="117">
        <f t="shared" si="45"/>
        <v>0</v>
      </c>
    </row>
    <row r="924" spans="1:10" x14ac:dyDescent="0.3">
      <c r="A924" s="115" t="s">
        <v>199</v>
      </c>
      <c r="B924" s="117" t="s">
        <v>274</v>
      </c>
      <c r="C924" s="115" t="s">
        <v>141</v>
      </c>
      <c r="D924" s="117">
        <v>1</v>
      </c>
      <c r="E924" s="117" t="s">
        <v>314</v>
      </c>
      <c r="F924" s="117" t="s">
        <v>314</v>
      </c>
      <c r="G924" s="117" t="s">
        <v>314</v>
      </c>
      <c r="H924" s="117">
        <f t="shared" si="43"/>
        <v>1</v>
      </c>
      <c r="I924" s="117">
        <f t="shared" si="44"/>
        <v>0</v>
      </c>
      <c r="J924" s="117">
        <f t="shared" si="45"/>
        <v>0</v>
      </c>
    </row>
    <row r="925" spans="1:10" x14ac:dyDescent="0.3">
      <c r="A925" s="115" t="s">
        <v>191</v>
      </c>
      <c r="B925" s="117" t="s">
        <v>274</v>
      </c>
      <c r="C925" s="115" t="s">
        <v>141</v>
      </c>
      <c r="D925" s="117">
        <v>0</v>
      </c>
      <c r="E925" s="117" t="s">
        <v>314</v>
      </c>
      <c r="F925" s="117" t="s">
        <v>314</v>
      </c>
      <c r="G925" s="117" t="s">
        <v>314</v>
      </c>
      <c r="H925" s="117">
        <f t="shared" si="43"/>
        <v>0</v>
      </c>
      <c r="I925" s="117">
        <f t="shared" si="44"/>
        <v>0</v>
      </c>
      <c r="J925" s="117">
        <f t="shared" si="45"/>
        <v>0</v>
      </c>
    </row>
    <row r="926" spans="1:10" x14ac:dyDescent="0.3">
      <c r="A926" s="115" t="s">
        <v>204</v>
      </c>
      <c r="B926" s="117" t="s">
        <v>274</v>
      </c>
      <c r="C926" s="115" t="s">
        <v>141</v>
      </c>
      <c r="D926" s="117">
        <v>0.96827309313693699</v>
      </c>
      <c r="E926" s="117" t="s">
        <v>314</v>
      </c>
      <c r="F926" s="117" t="s">
        <v>314</v>
      </c>
      <c r="G926" s="117" t="s">
        <v>314</v>
      </c>
      <c r="H926" s="117">
        <f t="shared" si="43"/>
        <v>0.96827309313693699</v>
      </c>
      <c r="I926" s="117">
        <f t="shared" si="44"/>
        <v>0</v>
      </c>
      <c r="J926" s="117">
        <f t="shared" si="45"/>
        <v>0</v>
      </c>
    </row>
    <row r="927" spans="1:10" x14ac:dyDescent="0.3">
      <c r="A927" s="115" t="s">
        <v>206</v>
      </c>
      <c r="B927" s="117" t="s">
        <v>274</v>
      </c>
      <c r="C927" s="115" t="s">
        <v>141</v>
      </c>
      <c r="D927" s="117">
        <v>0.980760371919428</v>
      </c>
      <c r="E927" s="117" t="s">
        <v>314</v>
      </c>
      <c r="F927" s="117" t="s">
        <v>314</v>
      </c>
      <c r="G927" s="117" t="s">
        <v>314</v>
      </c>
      <c r="H927" s="117">
        <f t="shared" si="43"/>
        <v>0.980760371919428</v>
      </c>
      <c r="I927" s="117">
        <f t="shared" si="44"/>
        <v>0</v>
      </c>
      <c r="J927" s="117">
        <f t="shared" si="45"/>
        <v>0</v>
      </c>
    </row>
    <row r="928" spans="1:10" x14ac:dyDescent="0.3">
      <c r="A928" s="115" t="s">
        <v>190</v>
      </c>
      <c r="B928" s="117" t="s">
        <v>274</v>
      </c>
      <c r="C928" s="115" t="s">
        <v>141</v>
      </c>
      <c r="D928" s="117">
        <v>0.68170796355357499</v>
      </c>
      <c r="E928" s="117" t="s">
        <v>314</v>
      </c>
      <c r="F928" s="117" t="s">
        <v>314</v>
      </c>
      <c r="G928" s="117" t="s">
        <v>314</v>
      </c>
      <c r="H928" s="117">
        <f t="shared" si="43"/>
        <v>0.68170796355357499</v>
      </c>
      <c r="I928" s="117">
        <f t="shared" si="44"/>
        <v>0</v>
      </c>
      <c r="J928" s="117">
        <f t="shared" si="45"/>
        <v>0</v>
      </c>
    </row>
    <row r="929" spans="1:10" x14ac:dyDescent="0.3">
      <c r="A929" s="115" t="s">
        <v>195</v>
      </c>
      <c r="B929" s="117" t="s">
        <v>274</v>
      </c>
      <c r="C929" s="115" t="s">
        <v>141</v>
      </c>
      <c r="D929" s="117">
        <v>0.92897991613494801</v>
      </c>
      <c r="E929" s="117">
        <v>0.398593486532557</v>
      </c>
      <c r="F929" s="117">
        <v>0.601406513467443</v>
      </c>
      <c r="G929" s="117">
        <v>0</v>
      </c>
      <c r="H929" s="117">
        <f t="shared" si="43"/>
        <v>0.37028534369095134</v>
      </c>
      <c r="I929" s="117">
        <f t="shared" si="44"/>
        <v>0.55869457244399667</v>
      </c>
      <c r="J929" s="117">
        <f t="shared" si="45"/>
        <v>0</v>
      </c>
    </row>
    <row r="930" spans="1:10" x14ac:dyDescent="0.3">
      <c r="A930" s="115" t="s">
        <v>210</v>
      </c>
      <c r="B930" s="117" t="s">
        <v>274</v>
      </c>
      <c r="C930" s="115" t="s">
        <v>146</v>
      </c>
      <c r="D930" s="117">
        <v>0.39164977608198598</v>
      </c>
      <c r="E930" s="117" t="s">
        <v>314</v>
      </c>
      <c r="F930" s="117" t="s">
        <v>314</v>
      </c>
      <c r="G930" s="117" t="s">
        <v>314</v>
      </c>
      <c r="H930" s="117">
        <f t="shared" si="43"/>
        <v>0.39164977608198598</v>
      </c>
      <c r="I930" s="117">
        <f t="shared" si="44"/>
        <v>0</v>
      </c>
      <c r="J930" s="117">
        <f t="shared" si="45"/>
        <v>0</v>
      </c>
    </row>
    <row r="931" spans="1:10" x14ac:dyDescent="0.3">
      <c r="A931" s="115" t="s">
        <v>193</v>
      </c>
      <c r="B931" s="117" t="s">
        <v>274</v>
      </c>
      <c r="C931" s="115" t="s">
        <v>146</v>
      </c>
      <c r="D931" s="117">
        <v>8.4965566326821607E-3</v>
      </c>
      <c r="E931" s="117">
        <v>0.39633146699101901</v>
      </c>
      <c r="F931" s="117">
        <v>0.60366853300898105</v>
      </c>
      <c r="G931" s="117">
        <v>0</v>
      </c>
      <c r="H931" s="117">
        <f t="shared" si="43"/>
        <v>3.3674527546031932E-3</v>
      </c>
      <c r="I931" s="117">
        <f t="shared" si="44"/>
        <v>5.1291038780789675E-3</v>
      </c>
      <c r="J931" s="117">
        <f t="shared" si="45"/>
        <v>0</v>
      </c>
    </row>
    <row r="932" spans="1:10" x14ac:dyDescent="0.3">
      <c r="A932" s="115" t="s">
        <v>200</v>
      </c>
      <c r="B932" s="117" t="s">
        <v>274</v>
      </c>
      <c r="C932" s="115" t="s">
        <v>146</v>
      </c>
      <c r="D932" s="117">
        <v>1</v>
      </c>
      <c r="E932" s="117">
        <v>0.95533482217988297</v>
      </c>
      <c r="F932" s="117">
        <v>4.4665177820117002E-2</v>
      </c>
      <c r="G932" s="117">
        <v>0</v>
      </c>
      <c r="H932" s="117">
        <f t="shared" si="43"/>
        <v>0.95533482217988297</v>
      </c>
      <c r="I932" s="117">
        <f t="shared" si="44"/>
        <v>4.4665177820117002E-2</v>
      </c>
      <c r="J932" s="117">
        <f t="shared" si="45"/>
        <v>0</v>
      </c>
    </row>
    <row r="933" spans="1:10" x14ac:dyDescent="0.3">
      <c r="A933" s="115" t="s">
        <v>189</v>
      </c>
      <c r="B933" s="117" t="s">
        <v>274</v>
      </c>
      <c r="C933" s="115" t="s">
        <v>146</v>
      </c>
      <c r="D933" s="117">
        <v>0.96917413297246402</v>
      </c>
      <c r="E933" s="117">
        <v>1</v>
      </c>
      <c r="F933" s="117">
        <v>0</v>
      </c>
      <c r="G933" s="117">
        <v>0</v>
      </c>
      <c r="H933" s="117">
        <f t="shared" si="43"/>
        <v>0.96917413297246402</v>
      </c>
      <c r="I933" s="117">
        <f t="shared" si="44"/>
        <v>0</v>
      </c>
      <c r="J933" s="117">
        <f t="shared" si="45"/>
        <v>0</v>
      </c>
    </row>
    <row r="934" spans="1:10" x14ac:dyDescent="0.3">
      <c r="A934" s="115" t="s">
        <v>198</v>
      </c>
      <c r="B934" s="117" t="s">
        <v>274</v>
      </c>
      <c r="C934" s="115" t="s">
        <v>146</v>
      </c>
      <c r="D934" s="117">
        <v>1</v>
      </c>
      <c r="E934" s="117" t="s">
        <v>314</v>
      </c>
      <c r="F934" s="117" t="s">
        <v>314</v>
      </c>
      <c r="G934" s="117" t="s">
        <v>314</v>
      </c>
      <c r="H934" s="117">
        <f t="shared" si="43"/>
        <v>1</v>
      </c>
      <c r="I934" s="117">
        <f t="shared" si="44"/>
        <v>0</v>
      </c>
      <c r="J934" s="117">
        <f t="shared" si="45"/>
        <v>0</v>
      </c>
    </row>
    <row r="935" spans="1:10" x14ac:dyDescent="0.3">
      <c r="A935" s="115" t="s">
        <v>202</v>
      </c>
      <c r="B935" s="117" t="s">
        <v>274</v>
      </c>
      <c r="C935" s="115" t="s">
        <v>146</v>
      </c>
      <c r="D935" s="117">
        <v>0.51848406140996195</v>
      </c>
      <c r="E935" s="117" t="s">
        <v>314</v>
      </c>
      <c r="F935" s="117" t="s">
        <v>314</v>
      </c>
      <c r="G935" s="117" t="s">
        <v>314</v>
      </c>
      <c r="H935" s="117">
        <f t="shared" si="43"/>
        <v>0.51848406140996195</v>
      </c>
      <c r="I935" s="117">
        <f t="shared" si="44"/>
        <v>0</v>
      </c>
      <c r="J935" s="117">
        <f t="shared" si="45"/>
        <v>0</v>
      </c>
    </row>
    <row r="936" spans="1:10" x14ac:dyDescent="0.3">
      <c r="A936" s="115" t="s">
        <v>192</v>
      </c>
      <c r="B936" s="117" t="s">
        <v>274</v>
      </c>
      <c r="C936" s="115" t="s">
        <v>146</v>
      </c>
      <c r="D936" s="117">
        <v>0</v>
      </c>
      <c r="E936" s="117" t="s">
        <v>314</v>
      </c>
      <c r="F936" s="117" t="s">
        <v>314</v>
      </c>
      <c r="G936" s="117" t="s">
        <v>314</v>
      </c>
      <c r="H936" s="117">
        <f t="shared" si="43"/>
        <v>0</v>
      </c>
      <c r="I936" s="117">
        <f t="shared" si="44"/>
        <v>0</v>
      </c>
      <c r="J936" s="117">
        <f t="shared" si="45"/>
        <v>0</v>
      </c>
    </row>
    <row r="937" spans="1:10" x14ac:dyDescent="0.3">
      <c r="A937" s="115" t="s">
        <v>188</v>
      </c>
      <c r="B937" s="117" t="s">
        <v>274</v>
      </c>
      <c r="C937" s="115" t="s">
        <v>146</v>
      </c>
      <c r="D937" s="117">
        <v>0.98810464031263401</v>
      </c>
      <c r="E937" s="117">
        <v>7.8992239207978002E-2</v>
      </c>
      <c r="F937" s="117">
        <v>0.92100776079202196</v>
      </c>
      <c r="G937" s="117">
        <v>0</v>
      </c>
      <c r="H937" s="117">
        <f t="shared" si="43"/>
        <v>7.8052598110088647E-2</v>
      </c>
      <c r="I937" s="117">
        <f t="shared" si="44"/>
        <v>0.91005204220254532</v>
      </c>
      <c r="J937" s="117">
        <f t="shared" si="45"/>
        <v>0</v>
      </c>
    </row>
    <row r="938" spans="1:10" x14ac:dyDescent="0.3">
      <c r="A938" s="115" t="s">
        <v>141</v>
      </c>
      <c r="B938" s="117" t="s">
        <v>274</v>
      </c>
      <c r="C938" s="115" t="s">
        <v>146</v>
      </c>
      <c r="D938" s="117">
        <v>1</v>
      </c>
      <c r="E938" s="117" t="s">
        <v>314</v>
      </c>
      <c r="F938" s="117" t="s">
        <v>314</v>
      </c>
      <c r="G938" s="117" t="s">
        <v>314</v>
      </c>
      <c r="H938" s="117">
        <f t="shared" si="43"/>
        <v>1</v>
      </c>
      <c r="I938" s="117">
        <f t="shared" si="44"/>
        <v>0</v>
      </c>
      <c r="J938" s="117">
        <f t="shared" si="45"/>
        <v>0</v>
      </c>
    </row>
    <row r="939" spans="1:10" x14ac:dyDescent="0.3">
      <c r="A939" s="115" t="s">
        <v>209</v>
      </c>
      <c r="B939" s="117" t="s">
        <v>274</v>
      </c>
      <c r="C939" s="115" t="s">
        <v>146</v>
      </c>
      <c r="D939" s="117">
        <v>0.99372439548457903</v>
      </c>
      <c r="E939" s="117" t="s">
        <v>314</v>
      </c>
      <c r="F939" s="117" t="s">
        <v>314</v>
      </c>
      <c r="G939" s="117" t="s">
        <v>314</v>
      </c>
      <c r="H939" s="117">
        <f t="shared" si="43"/>
        <v>0.99372439548457903</v>
      </c>
      <c r="I939" s="117">
        <f t="shared" si="44"/>
        <v>0</v>
      </c>
      <c r="J939" s="117">
        <f t="shared" si="45"/>
        <v>0</v>
      </c>
    </row>
    <row r="940" spans="1:10" x14ac:dyDescent="0.3">
      <c r="A940" s="115" t="s">
        <v>199</v>
      </c>
      <c r="B940" s="117" t="s">
        <v>274</v>
      </c>
      <c r="C940" s="115" t="s">
        <v>146</v>
      </c>
      <c r="D940" s="117">
        <v>1</v>
      </c>
      <c r="E940" s="117" t="s">
        <v>314</v>
      </c>
      <c r="F940" s="117" t="s">
        <v>314</v>
      </c>
      <c r="G940" s="117" t="s">
        <v>314</v>
      </c>
      <c r="H940" s="117">
        <f t="shared" si="43"/>
        <v>1</v>
      </c>
      <c r="I940" s="117">
        <f t="shared" si="44"/>
        <v>0</v>
      </c>
      <c r="J940" s="117">
        <f t="shared" si="45"/>
        <v>0</v>
      </c>
    </row>
    <row r="941" spans="1:10" x14ac:dyDescent="0.3">
      <c r="A941" s="115" t="s">
        <v>191</v>
      </c>
      <c r="B941" s="117" t="s">
        <v>274</v>
      </c>
      <c r="C941" s="115" t="s">
        <v>146</v>
      </c>
      <c r="D941" s="117">
        <v>0</v>
      </c>
      <c r="E941" s="117" t="s">
        <v>314</v>
      </c>
      <c r="F941" s="117" t="s">
        <v>314</v>
      </c>
      <c r="G941" s="117" t="s">
        <v>314</v>
      </c>
      <c r="H941" s="117">
        <f t="shared" si="43"/>
        <v>0</v>
      </c>
      <c r="I941" s="117">
        <f t="shared" si="44"/>
        <v>0</v>
      </c>
      <c r="J941" s="117">
        <f t="shared" si="45"/>
        <v>0</v>
      </c>
    </row>
    <row r="942" spans="1:10" x14ac:dyDescent="0.3">
      <c r="A942" s="115" t="s">
        <v>204</v>
      </c>
      <c r="B942" s="117" t="s">
        <v>274</v>
      </c>
      <c r="C942" s="115" t="s">
        <v>146</v>
      </c>
      <c r="D942" s="117">
        <v>1</v>
      </c>
      <c r="E942" s="117" t="s">
        <v>314</v>
      </c>
      <c r="F942" s="117" t="s">
        <v>314</v>
      </c>
      <c r="G942" s="117" t="s">
        <v>314</v>
      </c>
      <c r="H942" s="117">
        <f t="shared" si="43"/>
        <v>1</v>
      </c>
      <c r="I942" s="117">
        <f t="shared" si="44"/>
        <v>0</v>
      </c>
      <c r="J942" s="117">
        <f t="shared" si="45"/>
        <v>0</v>
      </c>
    </row>
    <row r="943" spans="1:10" x14ac:dyDescent="0.3">
      <c r="A943" s="115" t="s">
        <v>206</v>
      </c>
      <c r="B943" s="117" t="s">
        <v>274</v>
      </c>
      <c r="C943" s="115" t="s">
        <v>146</v>
      </c>
      <c r="D943" s="117">
        <v>1</v>
      </c>
      <c r="E943" s="117" t="s">
        <v>314</v>
      </c>
      <c r="F943" s="117" t="s">
        <v>314</v>
      </c>
      <c r="G943" s="117" t="s">
        <v>314</v>
      </c>
      <c r="H943" s="117">
        <f t="shared" si="43"/>
        <v>1</v>
      </c>
      <c r="I943" s="117">
        <f t="shared" si="44"/>
        <v>0</v>
      </c>
      <c r="J943" s="117">
        <f t="shared" si="45"/>
        <v>0</v>
      </c>
    </row>
    <row r="944" spans="1:10" x14ac:dyDescent="0.3">
      <c r="A944" s="115" t="s">
        <v>190</v>
      </c>
      <c r="B944" s="117" t="s">
        <v>274</v>
      </c>
      <c r="C944" s="115" t="s">
        <v>146</v>
      </c>
      <c r="D944" s="117">
        <v>0.99038169075172799</v>
      </c>
      <c r="E944" s="117" t="s">
        <v>314</v>
      </c>
      <c r="F944" s="117" t="s">
        <v>314</v>
      </c>
      <c r="G944" s="117" t="s">
        <v>314</v>
      </c>
      <c r="H944" s="117">
        <f t="shared" si="43"/>
        <v>0.99038169075172799</v>
      </c>
      <c r="I944" s="117">
        <f t="shared" si="44"/>
        <v>0</v>
      </c>
      <c r="J944" s="117">
        <f t="shared" si="45"/>
        <v>0</v>
      </c>
    </row>
    <row r="945" spans="1:10" x14ac:dyDescent="0.3">
      <c r="A945" s="115" t="s">
        <v>195</v>
      </c>
      <c r="B945" s="117" t="s">
        <v>274</v>
      </c>
      <c r="C945" s="115" t="s">
        <v>146</v>
      </c>
      <c r="D945" s="117">
        <v>1</v>
      </c>
      <c r="E945" s="117">
        <v>0.28959664704219201</v>
      </c>
      <c r="F945" s="117">
        <v>0.71040335295780799</v>
      </c>
      <c r="G945" s="117">
        <v>0</v>
      </c>
      <c r="H945" s="117">
        <f t="shared" si="43"/>
        <v>0.28959664704219201</v>
      </c>
      <c r="I945" s="117">
        <f t="shared" si="44"/>
        <v>0.71040335295780799</v>
      </c>
      <c r="J945" s="117">
        <f t="shared" si="45"/>
        <v>0</v>
      </c>
    </row>
    <row r="946" spans="1:10" x14ac:dyDescent="0.3">
      <c r="A946" s="115" t="s">
        <v>210</v>
      </c>
      <c r="B946" s="117" t="s">
        <v>274</v>
      </c>
      <c r="C946" s="115" t="s">
        <v>147</v>
      </c>
      <c r="D946" s="117">
        <v>0.18784191716340201</v>
      </c>
      <c r="E946" s="117" t="s">
        <v>314</v>
      </c>
      <c r="F946" s="117" t="s">
        <v>314</v>
      </c>
      <c r="G946" s="117" t="s">
        <v>314</v>
      </c>
      <c r="H946" s="117">
        <f t="shared" si="43"/>
        <v>0.18784191716340201</v>
      </c>
      <c r="I946" s="117">
        <f t="shared" si="44"/>
        <v>0</v>
      </c>
      <c r="J946" s="117">
        <f t="shared" si="45"/>
        <v>0</v>
      </c>
    </row>
    <row r="947" spans="1:10" x14ac:dyDescent="0.3">
      <c r="A947" s="115" t="s">
        <v>193</v>
      </c>
      <c r="B947" s="117" t="s">
        <v>274</v>
      </c>
      <c r="C947" s="115" t="s">
        <v>147</v>
      </c>
      <c r="D947" s="117">
        <v>9.7019926918848101E-4</v>
      </c>
      <c r="E947" s="117">
        <v>0.16883954095589501</v>
      </c>
      <c r="F947" s="117">
        <v>0.83116045904410496</v>
      </c>
      <c r="G947" s="117">
        <v>0</v>
      </c>
      <c r="H947" s="117">
        <f t="shared" si="43"/>
        <v>1.6380799924552795E-4</v>
      </c>
      <c r="I947" s="117">
        <f t="shared" si="44"/>
        <v>8.0639126994295303E-4</v>
      </c>
      <c r="J947" s="117">
        <f t="shared" si="45"/>
        <v>0</v>
      </c>
    </row>
    <row r="948" spans="1:10" x14ac:dyDescent="0.3">
      <c r="A948" s="115" t="s">
        <v>200</v>
      </c>
      <c r="B948" s="117" t="s">
        <v>274</v>
      </c>
      <c r="C948" s="115" t="s">
        <v>147</v>
      </c>
      <c r="D948" s="117">
        <v>0.97275368819817998</v>
      </c>
      <c r="E948" s="117">
        <v>0.99741461751870397</v>
      </c>
      <c r="F948" s="117">
        <v>2.5853824812956598E-3</v>
      </c>
      <c r="G948" s="117">
        <v>0</v>
      </c>
      <c r="H948" s="117">
        <f t="shared" si="43"/>
        <v>0.97023874785409625</v>
      </c>
      <c r="I948" s="117">
        <f t="shared" si="44"/>
        <v>2.514940344083315E-3</v>
      </c>
      <c r="J948" s="117">
        <f t="shared" si="45"/>
        <v>0</v>
      </c>
    </row>
    <row r="949" spans="1:10" x14ac:dyDescent="0.3">
      <c r="A949" s="115" t="s">
        <v>189</v>
      </c>
      <c r="B949" s="117" t="s">
        <v>274</v>
      </c>
      <c r="C949" s="115" t="s">
        <v>147</v>
      </c>
      <c r="D949" s="117">
        <v>0.84901611253360498</v>
      </c>
      <c r="E949" s="117">
        <v>1</v>
      </c>
      <c r="F949" s="117">
        <v>0</v>
      </c>
      <c r="G949" s="117">
        <v>0</v>
      </c>
      <c r="H949" s="117">
        <f t="shared" si="43"/>
        <v>0.84901611253360498</v>
      </c>
      <c r="I949" s="117">
        <f t="shared" si="44"/>
        <v>0</v>
      </c>
      <c r="J949" s="117">
        <f t="shared" si="45"/>
        <v>0</v>
      </c>
    </row>
    <row r="950" spans="1:10" x14ac:dyDescent="0.3">
      <c r="A950" s="115" t="s">
        <v>198</v>
      </c>
      <c r="B950" s="117" t="s">
        <v>274</v>
      </c>
      <c r="C950" s="115" t="s">
        <v>147</v>
      </c>
      <c r="D950" s="117">
        <v>0.86588914681161999</v>
      </c>
      <c r="E950" s="117" t="s">
        <v>314</v>
      </c>
      <c r="F950" s="117" t="s">
        <v>314</v>
      </c>
      <c r="G950" s="117" t="s">
        <v>314</v>
      </c>
      <c r="H950" s="117">
        <f t="shared" si="43"/>
        <v>0.86588914681161999</v>
      </c>
      <c r="I950" s="117">
        <f t="shared" si="44"/>
        <v>0</v>
      </c>
      <c r="J950" s="117">
        <f t="shared" si="45"/>
        <v>0</v>
      </c>
    </row>
    <row r="951" spans="1:10" x14ac:dyDescent="0.3">
      <c r="A951" s="115" t="s">
        <v>202</v>
      </c>
      <c r="B951" s="117" t="s">
        <v>274</v>
      </c>
      <c r="C951" s="115" t="s">
        <v>147</v>
      </c>
      <c r="D951" s="117">
        <v>6.0869792793305802E-2</v>
      </c>
      <c r="E951" s="117" t="s">
        <v>314</v>
      </c>
      <c r="F951" s="117" t="s">
        <v>314</v>
      </c>
      <c r="G951" s="117" t="s">
        <v>314</v>
      </c>
      <c r="H951" s="117">
        <f t="shared" si="43"/>
        <v>6.0869792793305802E-2</v>
      </c>
      <c r="I951" s="117">
        <f t="shared" si="44"/>
        <v>0</v>
      </c>
      <c r="J951" s="117">
        <f t="shared" si="45"/>
        <v>0</v>
      </c>
    </row>
    <row r="952" spans="1:10" x14ac:dyDescent="0.3">
      <c r="A952" s="115" t="s">
        <v>192</v>
      </c>
      <c r="B952" s="117" t="s">
        <v>274</v>
      </c>
      <c r="C952" s="115" t="s">
        <v>147</v>
      </c>
      <c r="D952" s="117">
        <v>0</v>
      </c>
      <c r="E952" s="117" t="s">
        <v>314</v>
      </c>
      <c r="F952" s="117" t="s">
        <v>314</v>
      </c>
      <c r="G952" s="117" t="s">
        <v>314</v>
      </c>
      <c r="H952" s="117">
        <f t="shared" si="43"/>
        <v>0</v>
      </c>
      <c r="I952" s="117">
        <f t="shared" si="44"/>
        <v>0</v>
      </c>
      <c r="J952" s="117">
        <f t="shared" si="45"/>
        <v>0</v>
      </c>
    </row>
    <row r="953" spans="1:10" x14ac:dyDescent="0.3">
      <c r="A953" s="115" t="s">
        <v>188</v>
      </c>
      <c r="B953" s="117" t="s">
        <v>274</v>
      </c>
      <c r="C953" s="115" t="s">
        <v>147</v>
      </c>
      <c r="D953" s="117">
        <v>0.78289082686515199</v>
      </c>
      <c r="E953" s="117">
        <v>0.44077319604388698</v>
      </c>
      <c r="F953" s="117">
        <v>0.55922680395611302</v>
      </c>
      <c r="G953" s="117">
        <v>0</v>
      </c>
      <c r="H953" s="117">
        <f t="shared" si="43"/>
        <v>0.34507729191079439</v>
      </c>
      <c r="I953" s="117">
        <f t="shared" si="44"/>
        <v>0.4378135349543576</v>
      </c>
      <c r="J953" s="117">
        <f t="shared" si="45"/>
        <v>0</v>
      </c>
    </row>
    <row r="954" spans="1:10" x14ac:dyDescent="0.3">
      <c r="A954" s="115" t="s">
        <v>141</v>
      </c>
      <c r="B954" s="117" t="s">
        <v>274</v>
      </c>
      <c r="C954" s="115" t="s">
        <v>147</v>
      </c>
      <c r="D954" s="117">
        <v>1</v>
      </c>
      <c r="E954" s="117" t="s">
        <v>314</v>
      </c>
      <c r="F954" s="117" t="s">
        <v>314</v>
      </c>
      <c r="G954" s="117" t="s">
        <v>314</v>
      </c>
      <c r="H954" s="117">
        <f t="shared" si="43"/>
        <v>1</v>
      </c>
      <c r="I954" s="117">
        <f t="shared" si="44"/>
        <v>0</v>
      </c>
      <c r="J954" s="117">
        <f t="shared" si="45"/>
        <v>0</v>
      </c>
    </row>
    <row r="955" spans="1:10" x14ac:dyDescent="0.3">
      <c r="A955" s="115" t="s">
        <v>209</v>
      </c>
      <c r="B955" s="117" t="s">
        <v>274</v>
      </c>
      <c r="C955" s="115" t="s">
        <v>147</v>
      </c>
      <c r="D955" s="117">
        <v>0.121275734311437</v>
      </c>
      <c r="E955" s="117" t="s">
        <v>314</v>
      </c>
      <c r="F955" s="117" t="s">
        <v>314</v>
      </c>
      <c r="G955" s="117" t="s">
        <v>314</v>
      </c>
      <c r="H955" s="117">
        <f t="shared" si="43"/>
        <v>0.121275734311437</v>
      </c>
      <c r="I955" s="117">
        <f t="shared" si="44"/>
        <v>0</v>
      </c>
      <c r="J955" s="117">
        <f t="shared" si="45"/>
        <v>0</v>
      </c>
    </row>
    <row r="956" spans="1:10" x14ac:dyDescent="0.3">
      <c r="A956" s="115" t="s">
        <v>199</v>
      </c>
      <c r="B956" s="117" t="s">
        <v>274</v>
      </c>
      <c r="C956" s="115" t="s">
        <v>147</v>
      </c>
      <c r="D956" s="117">
        <v>1</v>
      </c>
      <c r="E956" s="117" t="s">
        <v>314</v>
      </c>
      <c r="F956" s="117" t="s">
        <v>314</v>
      </c>
      <c r="G956" s="117" t="s">
        <v>314</v>
      </c>
      <c r="H956" s="117">
        <f t="shared" si="43"/>
        <v>1</v>
      </c>
      <c r="I956" s="117">
        <f t="shared" si="44"/>
        <v>0</v>
      </c>
      <c r="J956" s="117">
        <f t="shared" si="45"/>
        <v>0</v>
      </c>
    </row>
    <row r="957" spans="1:10" x14ac:dyDescent="0.3">
      <c r="A957" s="115" t="s">
        <v>191</v>
      </c>
      <c r="B957" s="117" t="s">
        <v>274</v>
      </c>
      <c r="C957" s="115" t="s">
        <v>147</v>
      </c>
      <c r="D957" s="117">
        <v>0</v>
      </c>
      <c r="E957" s="117" t="s">
        <v>314</v>
      </c>
      <c r="F957" s="117" t="s">
        <v>314</v>
      </c>
      <c r="G957" s="117" t="s">
        <v>314</v>
      </c>
      <c r="H957" s="117">
        <f t="shared" si="43"/>
        <v>0</v>
      </c>
      <c r="I957" s="117">
        <f t="shared" si="44"/>
        <v>0</v>
      </c>
      <c r="J957" s="117">
        <f t="shared" si="45"/>
        <v>0</v>
      </c>
    </row>
    <row r="958" spans="1:10" x14ac:dyDescent="0.3">
      <c r="A958" s="115" t="s">
        <v>204</v>
      </c>
      <c r="B958" s="117" t="s">
        <v>274</v>
      </c>
      <c r="C958" s="115" t="s">
        <v>147</v>
      </c>
      <c r="D958" s="117">
        <v>0.97072837893262898</v>
      </c>
      <c r="E958" s="117" t="s">
        <v>314</v>
      </c>
      <c r="F958" s="117" t="s">
        <v>314</v>
      </c>
      <c r="G958" s="117" t="s">
        <v>314</v>
      </c>
      <c r="H958" s="117">
        <f t="shared" si="43"/>
        <v>0.97072837893262898</v>
      </c>
      <c r="I958" s="117">
        <f t="shared" si="44"/>
        <v>0</v>
      </c>
      <c r="J958" s="117">
        <f t="shared" si="45"/>
        <v>0</v>
      </c>
    </row>
    <row r="959" spans="1:10" x14ac:dyDescent="0.3">
      <c r="A959" s="115" t="s">
        <v>206</v>
      </c>
      <c r="B959" s="117" t="s">
        <v>274</v>
      </c>
      <c r="C959" s="115" t="s">
        <v>147</v>
      </c>
      <c r="D959" s="117">
        <v>0.97275368819817998</v>
      </c>
      <c r="E959" s="117" t="s">
        <v>314</v>
      </c>
      <c r="F959" s="117" t="s">
        <v>314</v>
      </c>
      <c r="G959" s="117" t="s">
        <v>314</v>
      </c>
      <c r="H959" s="117">
        <f t="shared" si="43"/>
        <v>0.97275368819817998</v>
      </c>
      <c r="I959" s="117">
        <f t="shared" si="44"/>
        <v>0</v>
      </c>
      <c r="J959" s="117">
        <f t="shared" si="45"/>
        <v>0</v>
      </c>
    </row>
    <row r="960" spans="1:10" x14ac:dyDescent="0.3">
      <c r="A960" s="115" t="s">
        <v>190</v>
      </c>
      <c r="B960" s="117" t="s">
        <v>274</v>
      </c>
      <c r="C960" s="115" t="s">
        <v>147</v>
      </c>
      <c r="D960" s="117">
        <v>0.91741343053626001</v>
      </c>
      <c r="E960" s="117" t="s">
        <v>314</v>
      </c>
      <c r="F960" s="117" t="s">
        <v>314</v>
      </c>
      <c r="G960" s="117" t="s">
        <v>314</v>
      </c>
      <c r="H960" s="117">
        <f t="shared" si="43"/>
        <v>0.91741343053626001</v>
      </c>
      <c r="I960" s="117">
        <f t="shared" si="44"/>
        <v>0</v>
      </c>
      <c r="J960" s="117">
        <f t="shared" si="45"/>
        <v>0</v>
      </c>
    </row>
    <row r="961" spans="1:10" x14ac:dyDescent="0.3">
      <c r="A961" s="115" t="s">
        <v>195</v>
      </c>
      <c r="B961" s="117" t="s">
        <v>274</v>
      </c>
      <c r="C961" s="115" t="s">
        <v>147</v>
      </c>
      <c r="D961" s="117">
        <v>0.95013050254977505</v>
      </c>
      <c r="E961" s="117">
        <v>0.41452182557311701</v>
      </c>
      <c r="F961" s="117">
        <v>0.58547817442688299</v>
      </c>
      <c r="G961" s="117">
        <v>0</v>
      </c>
      <c r="H961" s="117">
        <f t="shared" si="43"/>
        <v>0.39384983044963584</v>
      </c>
      <c r="I961" s="117">
        <f t="shared" si="44"/>
        <v>0.55628067210013921</v>
      </c>
      <c r="J961" s="117">
        <f t="shared" si="45"/>
        <v>0</v>
      </c>
    </row>
    <row r="962" spans="1:10" x14ac:dyDescent="0.3">
      <c r="A962" s="115" t="s">
        <v>210</v>
      </c>
      <c r="B962" s="117" t="s">
        <v>274</v>
      </c>
      <c r="C962" s="115" t="s">
        <v>148</v>
      </c>
      <c r="D962" s="117">
        <v>0.108534550739345</v>
      </c>
      <c r="E962" s="117" t="s">
        <v>314</v>
      </c>
      <c r="F962" s="117" t="s">
        <v>314</v>
      </c>
      <c r="G962" s="117" t="s">
        <v>314</v>
      </c>
      <c r="H962" s="117">
        <f t="shared" si="43"/>
        <v>0.108534550739345</v>
      </c>
      <c r="I962" s="117">
        <f t="shared" si="44"/>
        <v>0</v>
      </c>
      <c r="J962" s="117">
        <f t="shared" si="45"/>
        <v>0</v>
      </c>
    </row>
    <row r="963" spans="1:10" x14ac:dyDescent="0.3">
      <c r="A963" s="115" t="s">
        <v>193</v>
      </c>
      <c r="B963" s="117" t="s">
        <v>274</v>
      </c>
      <c r="C963" s="115" t="s">
        <v>148</v>
      </c>
      <c r="D963" s="117">
        <v>0</v>
      </c>
      <c r="E963" s="117" t="s">
        <v>314</v>
      </c>
      <c r="F963" s="117" t="s">
        <v>314</v>
      </c>
      <c r="G963" s="117" t="s">
        <v>314</v>
      </c>
      <c r="H963" s="117">
        <f t="shared" ref="H963:H1026" si="46">IFERROR($D963*E963,$D963)</f>
        <v>0</v>
      </c>
      <c r="I963" s="117">
        <f t="shared" ref="I963:I1026" si="47">IFERROR($D963*F963,0)</f>
        <v>0</v>
      </c>
      <c r="J963" s="117">
        <f t="shared" ref="J963:J1026" si="48">IFERROR($D963*G963,0)</f>
        <v>0</v>
      </c>
    </row>
    <row r="964" spans="1:10" x14ac:dyDescent="0.3">
      <c r="A964" s="115" t="s">
        <v>200</v>
      </c>
      <c r="B964" s="117" t="s">
        <v>274</v>
      </c>
      <c r="C964" s="115" t="s">
        <v>148</v>
      </c>
      <c r="D964" s="117">
        <v>1</v>
      </c>
      <c r="E964" s="117">
        <v>1</v>
      </c>
      <c r="F964" s="117">
        <v>0</v>
      </c>
      <c r="G964" s="117">
        <v>0</v>
      </c>
      <c r="H964" s="117">
        <f t="shared" si="46"/>
        <v>1</v>
      </c>
      <c r="I964" s="117">
        <f t="shared" si="47"/>
        <v>0</v>
      </c>
      <c r="J964" s="117">
        <f t="shared" si="48"/>
        <v>0</v>
      </c>
    </row>
    <row r="965" spans="1:10" x14ac:dyDescent="0.3">
      <c r="A965" s="115" t="s">
        <v>189</v>
      </c>
      <c r="B965" s="117" t="s">
        <v>274</v>
      </c>
      <c r="C965" s="115" t="s">
        <v>148</v>
      </c>
      <c r="D965" s="117">
        <v>0.19581952943250899</v>
      </c>
      <c r="E965" s="117">
        <v>1</v>
      </c>
      <c r="F965" s="117">
        <v>0</v>
      </c>
      <c r="G965" s="117">
        <v>0</v>
      </c>
      <c r="H965" s="117">
        <f t="shared" si="46"/>
        <v>0.19581952943250899</v>
      </c>
      <c r="I965" s="117">
        <f t="shared" si="47"/>
        <v>0</v>
      </c>
      <c r="J965" s="117">
        <f t="shared" si="48"/>
        <v>0</v>
      </c>
    </row>
    <row r="966" spans="1:10" x14ac:dyDescent="0.3">
      <c r="A966" s="115" t="s">
        <v>198</v>
      </c>
      <c r="B966" s="117" t="s">
        <v>274</v>
      </c>
      <c r="C966" s="115" t="s">
        <v>148</v>
      </c>
      <c r="D966" s="117">
        <v>1</v>
      </c>
      <c r="E966" s="117" t="s">
        <v>314</v>
      </c>
      <c r="F966" s="117" t="s">
        <v>314</v>
      </c>
      <c r="G966" s="117" t="s">
        <v>314</v>
      </c>
      <c r="H966" s="117">
        <f t="shared" si="46"/>
        <v>1</v>
      </c>
      <c r="I966" s="117">
        <f t="shared" si="47"/>
        <v>0</v>
      </c>
      <c r="J966" s="117">
        <f t="shared" si="48"/>
        <v>0</v>
      </c>
    </row>
    <row r="967" spans="1:10" x14ac:dyDescent="0.3">
      <c r="A967" s="115" t="s">
        <v>202</v>
      </c>
      <c r="B967" s="117" t="s">
        <v>274</v>
      </c>
      <c r="C967" s="115" t="s">
        <v>148</v>
      </c>
      <c r="D967" s="117">
        <v>0.64453971811469002</v>
      </c>
      <c r="E967" s="117" t="s">
        <v>314</v>
      </c>
      <c r="F967" s="117" t="s">
        <v>314</v>
      </c>
      <c r="G967" s="117" t="s">
        <v>314</v>
      </c>
      <c r="H967" s="117">
        <f t="shared" si="46"/>
        <v>0.64453971811469002</v>
      </c>
      <c r="I967" s="117">
        <f t="shared" si="47"/>
        <v>0</v>
      </c>
      <c r="J967" s="117">
        <f t="shared" si="48"/>
        <v>0</v>
      </c>
    </row>
    <row r="968" spans="1:10" x14ac:dyDescent="0.3">
      <c r="A968" s="115" t="s">
        <v>192</v>
      </c>
      <c r="B968" s="117" t="s">
        <v>274</v>
      </c>
      <c r="C968" s="115" t="s">
        <v>148</v>
      </c>
      <c r="D968" s="117">
        <v>3.0165871507478698E-2</v>
      </c>
      <c r="E968" s="117" t="s">
        <v>314</v>
      </c>
      <c r="F968" s="117" t="s">
        <v>314</v>
      </c>
      <c r="G968" s="117" t="s">
        <v>314</v>
      </c>
      <c r="H968" s="117">
        <f t="shared" si="46"/>
        <v>3.0165871507478698E-2</v>
      </c>
      <c r="I968" s="117">
        <f t="shared" si="47"/>
        <v>0</v>
      </c>
      <c r="J968" s="117">
        <f t="shared" si="48"/>
        <v>0</v>
      </c>
    </row>
    <row r="969" spans="1:10" x14ac:dyDescent="0.3">
      <c r="A969" s="115" t="s">
        <v>188</v>
      </c>
      <c r="B969" s="117" t="s">
        <v>274</v>
      </c>
      <c r="C969" s="115" t="s">
        <v>148</v>
      </c>
      <c r="D969" s="117">
        <v>0.18012711032751499</v>
      </c>
      <c r="E969" s="117">
        <v>0.76633248215637695</v>
      </c>
      <c r="F969" s="117">
        <v>0.233667517843623</v>
      </c>
      <c r="G969" s="117">
        <v>0</v>
      </c>
      <c r="H969" s="117">
        <f t="shared" si="46"/>
        <v>0.13803725556094013</v>
      </c>
      <c r="I969" s="117">
        <f t="shared" si="47"/>
        <v>4.2089854766574855E-2</v>
      </c>
      <c r="J969" s="117">
        <f t="shared" si="48"/>
        <v>0</v>
      </c>
    </row>
    <row r="970" spans="1:10" x14ac:dyDescent="0.3">
      <c r="A970" s="115" t="s">
        <v>141</v>
      </c>
      <c r="B970" s="117" t="s">
        <v>274</v>
      </c>
      <c r="C970" s="115" t="s">
        <v>148</v>
      </c>
      <c r="D970" s="117">
        <v>0.80016053152729205</v>
      </c>
      <c r="E970" s="117" t="s">
        <v>314</v>
      </c>
      <c r="F970" s="117" t="s">
        <v>314</v>
      </c>
      <c r="G970" s="117" t="s">
        <v>314</v>
      </c>
      <c r="H970" s="117">
        <f t="shared" si="46"/>
        <v>0.80016053152729205</v>
      </c>
      <c r="I970" s="117">
        <f t="shared" si="47"/>
        <v>0</v>
      </c>
      <c r="J970" s="117">
        <f t="shared" si="48"/>
        <v>0</v>
      </c>
    </row>
    <row r="971" spans="1:10" x14ac:dyDescent="0.3">
      <c r="A971" s="115" t="s">
        <v>209</v>
      </c>
      <c r="B971" s="117" t="s">
        <v>274</v>
      </c>
      <c r="C971" s="115" t="s">
        <v>148</v>
      </c>
      <c r="D971" s="117">
        <v>0.342352251466159</v>
      </c>
      <c r="E971" s="117" t="s">
        <v>314</v>
      </c>
      <c r="F971" s="117" t="s">
        <v>314</v>
      </c>
      <c r="G971" s="117" t="s">
        <v>314</v>
      </c>
      <c r="H971" s="117">
        <f t="shared" si="46"/>
        <v>0.342352251466159</v>
      </c>
      <c r="I971" s="117">
        <f t="shared" si="47"/>
        <v>0</v>
      </c>
      <c r="J971" s="117">
        <f t="shared" si="48"/>
        <v>0</v>
      </c>
    </row>
    <row r="972" spans="1:10" x14ac:dyDescent="0.3">
      <c r="A972" s="115" t="s">
        <v>199</v>
      </c>
      <c r="B972" s="117" t="s">
        <v>274</v>
      </c>
      <c r="C972" s="115" t="s">
        <v>148</v>
      </c>
      <c r="D972" s="117">
        <v>1</v>
      </c>
      <c r="E972" s="117" t="s">
        <v>314</v>
      </c>
      <c r="F972" s="117" t="s">
        <v>314</v>
      </c>
      <c r="G972" s="117" t="s">
        <v>314</v>
      </c>
      <c r="H972" s="117">
        <f t="shared" si="46"/>
        <v>1</v>
      </c>
      <c r="I972" s="117">
        <f t="shared" si="47"/>
        <v>0</v>
      </c>
      <c r="J972" s="117">
        <f t="shared" si="48"/>
        <v>0</v>
      </c>
    </row>
    <row r="973" spans="1:10" x14ac:dyDescent="0.3">
      <c r="A973" s="115" t="s">
        <v>191</v>
      </c>
      <c r="B973" s="117" t="s">
        <v>274</v>
      </c>
      <c r="C973" s="115" t="s">
        <v>148</v>
      </c>
      <c r="D973" s="117">
        <v>0.75365565075309005</v>
      </c>
      <c r="E973" s="117" t="s">
        <v>314</v>
      </c>
      <c r="F973" s="117" t="s">
        <v>314</v>
      </c>
      <c r="G973" s="117" t="s">
        <v>314</v>
      </c>
      <c r="H973" s="117">
        <f t="shared" si="46"/>
        <v>0.75365565075309005</v>
      </c>
      <c r="I973" s="117">
        <f t="shared" si="47"/>
        <v>0</v>
      </c>
      <c r="J973" s="117">
        <f t="shared" si="48"/>
        <v>0</v>
      </c>
    </row>
    <row r="974" spans="1:10" x14ac:dyDescent="0.3">
      <c r="A974" s="115" t="s">
        <v>204</v>
      </c>
      <c r="B974" s="117" t="s">
        <v>274</v>
      </c>
      <c r="C974" s="115" t="s">
        <v>148</v>
      </c>
      <c r="D974" s="117">
        <v>1</v>
      </c>
      <c r="E974" s="117" t="s">
        <v>314</v>
      </c>
      <c r="F974" s="117" t="s">
        <v>314</v>
      </c>
      <c r="G974" s="117" t="s">
        <v>314</v>
      </c>
      <c r="H974" s="117">
        <f t="shared" si="46"/>
        <v>1</v>
      </c>
      <c r="I974" s="117">
        <f t="shared" si="47"/>
        <v>0</v>
      </c>
      <c r="J974" s="117">
        <f t="shared" si="48"/>
        <v>0</v>
      </c>
    </row>
    <row r="975" spans="1:10" x14ac:dyDescent="0.3">
      <c r="A975" s="115" t="s">
        <v>206</v>
      </c>
      <c r="B975" s="117" t="s">
        <v>274</v>
      </c>
      <c r="C975" s="115" t="s">
        <v>148</v>
      </c>
      <c r="D975" s="117">
        <v>1</v>
      </c>
      <c r="E975" s="117" t="s">
        <v>314</v>
      </c>
      <c r="F975" s="117" t="s">
        <v>314</v>
      </c>
      <c r="G975" s="117" t="s">
        <v>314</v>
      </c>
      <c r="H975" s="117">
        <f t="shared" si="46"/>
        <v>1</v>
      </c>
      <c r="I975" s="117">
        <f t="shared" si="47"/>
        <v>0</v>
      </c>
      <c r="J975" s="117">
        <f t="shared" si="48"/>
        <v>0</v>
      </c>
    </row>
    <row r="976" spans="1:10" x14ac:dyDescent="0.3">
      <c r="A976" s="115" t="s">
        <v>190</v>
      </c>
      <c r="B976" s="117" t="s">
        <v>274</v>
      </c>
      <c r="C976" s="115" t="s">
        <v>148</v>
      </c>
      <c r="D976" s="117">
        <v>0.216178469433113</v>
      </c>
      <c r="E976" s="117" t="s">
        <v>314</v>
      </c>
      <c r="F976" s="117" t="s">
        <v>314</v>
      </c>
      <c r="G976" s="117" t="s">
        <v>314</v>
      </c>
      <c r="H976" s="117">
        <f t="shared" si="46"/>
        <v>0.216178469433113</v>
      </c>
      <c r="I976" s="117">
        <f t="shared" si="47"/>
        <v>0</v>
      </c>
      <c r="J976" s="117">
        <f t="shared" si="48"/>
        <v>0</v>
      </c>
    </row>
    <row r="977" spans="1:10" x14ac:dyDescent="0.3">
      <c r="A977" s="115" t="s">
        <v>195</v>
      </c>
      <c r="B977" s="117" t="s">
        <v>274</v>
      </c>
      <c r="C977" s="115" t="s">
        <v>148</v>
      </c>
      <c r="D977" s="117">
        <v>0.99294626648956996</v>
      </c>
      <c r="E977" s="117">
        <v>0.784457438790091</v>
      </c>
      <c r="F977" s="117">
        <v>0.215542561209909</v>
      </c>
      <c r="G977" s="117">
        <v>0</v>
      </c>
      <c r="H977" s="117">
        <f t="shared" si="46"/>
        <v>0.77892408506659117</v>
      </c>
      <c r="I977" s="117">
        <f t="shared" si="47"/>
        <v>0.21402218142297874</v>
      </c>
      <c r="J977" s="117">
        <f t="shared" si="48"/>
        <v>0</v>
      </c>
    </row>
    <row r="978" spans="1:10" x14ac:dyDescent="0.3">
      <c r="A978" s="115" t="s">
        <v>210</v>
      </c>
      <c r="B978" s="117" t="s">
        <v>274</v>
      </c>
      <c r="C978" s="115" t="s">
        <v>138</v>
      </c>
      <c r="D978" s="117">
        <v>3.6840552576484801E-3</v>
      </c>
      <c r="E978" s="117" t="s">
        <v>314</v>
      </c>
      <c r="F978" s="117" t="s">
        <v>314</v>
      </c>
      <c r="G978" s="117" t="s">
        <v>314</v>
      </c>
      <c r="H978" s="117">
        <f t="shared" si="46"/>
        <v>3.6840552576484801E-3</v>
      </c>
      <c r="I978" s="117">
        <f t="shared" si="47"/>
        <v>0</v>
      </c>
      <c r="J978" s="117">
        <f t="shared" si="48"/>
        <v>0</v>
      </c>
    </row>
    <row r="979" spans="1:10" x14ac:dyDescent="0.3">
      <c r="A979" s="115" t="s">
        <v>193</v>
      </c>
      <c r="B979" s="117" t="s">
        <v>274</v>
      </c>
      <c r="C979" s="115" t="s">
        <v>138</v>
      </c>
      <c r="D979" s="117">
        <v>1</v>
      </c>
      <c r="E979" s="117">
        <v>0.28409463247337102</v>
      </c>
      <c r="F979" s="117">
        <v>0.71590536752662903</v>
      </c>
      <c r="G979" s="117">
        <v>0</v>
      </c>
      <c r="H979" s="117">
        <f t="shared" si="46"/>
        <v>0.28409463247337102</v>
      </c>
      <c r="I979" s="117">
        <f t="shared" si="47"/>
        <v>0.71590536752662903</v>
      </c>
      <c r="J979" s="117">
        <f t="shared" si="48"/>
        <v>0</v>
      </c>
    </row>
    <row r="980" spans="1:10" x14ac:dyDescent="0.3">
      <c r="A980" s="115" t="s">
        <v>200</v>
      </c>
      <c r="B980" s="117" t="s">
        <v>274</v>
      </c>
      <c r="C980" s="115" t="s">
        <v>138</v>
      </c>
      <c r="D980" s="117">
        <v>1</v>
      </c>
      <c r="E980" s="117">
        <v>1</v>
      </c>
      <c r="F980" s="117">
        <v>0</v>
      </c>
      <c r="G980" s="117">
        <v>0</v>
      </c>
      <c r="H980" s="117">
        <f t="shared" si="46"/>
        <v>1</v>
      </c>
      <c r="I980" s="117">
        <f t="shared" si="47"/>
        <v>0</v>
      </c>
      <c r="J980" s="117">
        <f t="shared" si="48"/>
        <v>0</v>
      </c>
    </row>
    <row r="981" spans="1:10" x14ac:dyDescent="0.3">
      <c r="A981" s="115" t="s">
        <v>189</v>
      </c>
      <c r="B981" s="117" t="s">
        <v>274</v>
      </c>
      <c r="C981" s="115" t="s">
        <v>138</v>
      </c>
      <c r="D981" s="117">
        <v>0.89146492808579303</v>
      </c>
      <c r="E981" s="117">
        <v>0.99695748189573496</v>
      </c>
      <c r="F981" s="117">
        <v>0</v>
      </c>
      <c r="G981" s="117">
        <v>3.0425181042643898E-3</v>
      </c>
      <c r="H981" s="117">
        <f t="shared" si="46"/>
        <v>0.8887526299027747</v>
      </c>
      <c r="I981" s="117">
        <f t="shared" si="47"/>
        <v>0</v>
      </c>
      <c r="J981" s="117">
        <f t="shared" si="48"/>
        <v>2.7122981830177777E-3</v>
      </c>
    </row>
    <row r="982" spans="1:10" x14ac:dyDescent="0.3">
      <c r="A982" s="115" t="s">
        <v>198</v>
      </c>
      <c r="B982" s="117" t="s">
        <v>274</v>
      </c>
      <c r="C982" s="115" t="s">
        <v>138</v>
      </c>
      <c r="D982" s="117">
        <v>0.93767883068117797</v>
      </c>
      <c r="E982" s="117" t="s">
        <v>314</v>
      </c>
      <c r="F982" s="117" t="s">
        <v>314</v>
      </c>
      <c r="G982" s="117" t="s">
        <v>314</v>
      </c>
      <c r="H982" s="117">
        <f t="shared" si="46"/>
        <v>0.93767883068117797</v>
      </c>
      <c r="I982" s="117">
        <f t="shared" si="47"/>
        <v>0</v>
      </c>
      <c r="J982" s="117">
        <f t="shared" si="48"/>
        <v>0</v>
      </c>
    </row>
    <row r="983" spans="1:10" x14ac:dyDescent="0.3">
      <c r="A983" s="115" t="s">
        <v>202</v>
      </c>
      <c r="B983" s="117" t="s">
        <v>274</v>
      </c>
      <c r="C983" s="115" t="s">
        <v>138</v>
      </c>
      <c r="D983" s="117">
        <v>0.92529879114996605</v>
      </c>
      <c r="E983" s="117" t="s">
        <v>314</v>
      </c>
      <c r="F983" s="117" t="s">
        <v>314</v>
      </c>
      <c r="G983" s="117" t="s">
        <v>314</v>
      </c>
      <c r="H983" s="117">
        <f t="shared" si="46"/>
        <v>0.92529879114996605</v>
      </c>
      <c r="I983" s="117">
        <f t="shared" si="47"/>
        <v>0</v>
      </c>
      <c r="J983" s="117">
        <f t="shared" si="48"/>
        <v>0</v>
      </c>
    </row>
    <row r="984" spans="1:10" x14ac:dyDescent="0.3">
      <c r="A984" s="115" t="s">
        <v>192</v>
      </c>
      <c r="B984" s="117" t="s">
        <v>274</v>
      </c>
      <c r="C984" s="115" t="s">
        <v>138</v>
      </c>
      <c r="D984" s="117">
        <v>1.65726652293362E-2</v>
      </c>
      <c r="E984" s="117" t="s">
        <v>314</v>
      </c>
      <c r="F984" s="117" t="s">
        <v>314</v>
      </c>
      <c r="G984" s="117" t="s">
        <v>314</v>
      </c>
      <c r="H984" s="117">
        <f t="shared" si="46"/>
        <v>1.65726652293362E-2</v>
      </c>
      <c r="I984" s="117">
        <f t="shared" si="47"/>
        <v>0</v>
      </c>
      <c r="J984" s="117">
        <f t="shared" si="48"/>
        <v>0</v>
      </c>
    </row>
    <row r="985" spans="1:10" x14ac:dyDescent="0.3">
      <c r="A985" s="115" t="s">
        <v>188</v>
      </c>
      <c r="B985" s="117" t="s">
        <v>274</v>
      </c>
      <c r="C985" s="115" t="s">
        <v>138</v>
      </c>
      <c r="D985" s="117">
        <v>0.839182306904944</v>
      </c>
      <c r="E985" s="117">
        <v>0.30094512365438197</v>
      </c>
      <c r="F985" s="117">
        <v>0.69582280369501404</v>
      </c>
      <c r="G985" s="117">
        <v>3.2320726506034499E-3</v>
      </c>
      <c r="H985" s="117">
        <f t="shared" si="46"/>
        <v>0.2525478231200779</v>
      </c>
      <c r="I985" s="117">
        <f t="shared" si="47"/>
        <v>0.58392218560184783</v>
      </c>
      <c r="J985" s="117">
        <f t="shared" si="48"/>
        <v>2.7122981830177803E-3</v>
      </c>
    </row>
    <row r="986" spans="1:10" x14ac:dyDescent="0.3">
      <c r="A986" s="115" t="s">
        <v>141</v>
      </c>
      <c r="B986" s="117" t="s">
        <v>274</v>
      </c>
      <c r="C986" s="115" t="s">
        <v>138</v>
      </c>
      <c r="D986" s="117">
        <v>1</v>
      </c>
      <c r="E986" s="117" t="s">
        <v>314</v>
      </c>
      <c r="F986" s="117" t="s">
        <v>314</v>
      </c>
      <c r="G986" s="117" t="s">
        <v>314</v>
      </c>
      <c r="H986" s="117">
        <f t="shared" si="46"/>
        <v>1</v>
      </c>
      <c r="I986" s="117">
        <f t="shared" si="47"/>
        <v>0</v>
      </c>
      <c r="J986" s="117">
        <f t="shared" si="48"/>
        <v>0</v>
      </c>
    </row>
    <row r="987" spans="1:10" x14ac:dyDescent="0.3">
      <c r="A987" s="115" t="s">
        <v>209</v>
      </c>
      <c r="B987" s="117" t="s">
        <v>274</v>
      </c>
      <c r="C987" s="115" t="s">
        <v>138</v>
      </c>
      <c r="D987" s="117">
        <v>3.6963686713774202E-2</v>
      </c>
      <c r="E987" s="117" t="s">
        <v>314</v>
      </c>
      <c r="F987" s="117" t="s">
        <v>314</v>
      </c>
      <c r="G987" s="117" t="s">
        <v>314</v>
      </c>
      <c r="H987" s="117">
        <f t="shared" si="46"/>
        <v>3.6963686713774202E-2</v>
      </c>
      <c r="I987" s="117">
        <f t="shared" si="47"/>
        <v>0</v>
      </c>
      <c r="J987" s="117">
        <f t="shared" si="48"/>
        <v>0</v>
      </c>
    </row>
    <row r="988" spans="1:10" x14ac:dyDescent="0.3">
      <c r="A988" s="115" t="s">
        <v>199</v>
      </c>
      <c r="B988" s="117" t="s">
        <v>274</v>
      </c>
      <c r="C988" s="115" t="s">
        <v>138</v>
      </c>
      <c r="D988" s="117">
        <v>1</v>
      </c>
      <c r="E988" s="117" t="s">
        <v>314</v>
      </c>
      <c r="F988" s="117" t="s">
        <v>314</v>
      </c>
      <c r="G988" s="117" t="s">
        <v>314</v>
      </c>
      <c r="H988" s="117">
        <f t="shared" si="46"/>
        <v>1</v>
      </c>
      <c r="I988" s="117">
        <f t="shared" si="47"/>
        <v>0</v>
      </c>
      <c r="J988" s="117">
        <f t="shared" si="48"/>
        <v>0</v>
      </c>
    </row>
    <row r="989" spans="1:10" x14ac:dyDescent="0.3">
      <c r="A989" s="115" t="s">
        <v>191</v>
      </c>
      <c r="B989" s="117" t="s">
        <v>274</v>
      </c>
      <c r="C989" s="115" t="s">
        <v>138</v>
      </c>
      <c r="D989" s="117">
        <v>2.08553013726996E-2</v>
      </c>
      <c r="E989" s="117" t="s">
        <v>314</v>
      </c>
      <c r="F989" s="117" t="s">
        <v>314</v>
      </c>
      <c r="G989" s="117" t="s">
        <v>314</v>
      </c>
      <c r="H989" s="117">
        <f t="shared" si="46"/>
        <v>2.08553013726996E-2</v>
      </c>
      <c r="I989" s="117">
        <f t="shared" si="47"/>
        <v>0</v>
      </c>
      <c r="J989" s="117">
        <f t="shared" si="48"/>
        <v>0</v>
      </c>
    </row>
    <row r="990" spans="1:10" x14ac:dyDescent="0.3">
      <c r="A990" s="115" t="s">
        <v>204</v>
      </c>
      <c r="B990" s="117" t="s">
        <v>274</v>
      </c>
      <c r="C990" s="115" t="s">
        <v>138</v>
      </c>
      <c r="D990" s="117">
        <v>1</v>
      </c>
      <c r="E990" s="117" t="s">
        <v>314</v>
      </c>
      <c r="F990" s="117" t="s">
        <v>314</v>
      </c>
      <c r="G990" s="117" t="s">
        <v>314</v>
      </c>
      <c r="H990" s="117">
        <f t="shared" si="46"/>
        <v>1</v>
      </c>
      <c r="I990" s="117">
        <f t="shared" si="47"/>
        <v>0</v>
      </c>
      <c r="J990" s="117">
        <f t="shared" si="48"/>
        <v>0</v>
      </c>
    </row>
    <row r="991" spans="1:10" x14ac:dyDescent="0.3">
      <c r="A991" s="115" t="s">
        <v>206</v>
      </c>
      <c r="B991" s="117" t="s">
        <v>274</v>
      </c>
      <c r="C991" s="115" t="s">
        <v>138</v>
      </c>
      <c r="D991" s="117">
        <v>0.31802747801734499</v>
      </c>
      <c r="E991" s="117" t="s">
        <v>314</v>
      </c>
      <c r="F991" s="117" t="s">
        <v>314</v>
      </c>
      <c r="G991" s="117" t="s">
        <v>314</v>
      </c>
      <c r="H991" s="117">
        <f t="shared" si="46"/>
        <v>0.31802747801734499</v>
      </c>
      <c r="I991" s="117">
        <f t="shared" si="47"/>
        <v>0</v>
      </c>
      <c r="J991" s="117">
        <f t="shared" si="48"/>
        <v>0</v>
      </c>
    </row>
    <row r="992" spans="1:10" x14ac:dyDescent="0.3">
      <c r="A992" s="115" t="s">
        <v>190</v>
      </c>
      <c r="B992" s="117" t="s">
        <v>274</v>
      </c>
      <c r="C992" s="115" t="s">
        <v>138</v>
      </c>
      <c r="D992" s="117">
        <v>0.89838119043778797</v>
      </c>
      <c r="E992" s="117" t="s">
        <v>314</v>
      </c>
      <c r="F992" s="117" t="s">
        <v>314</v>
      </c>
      <c r="G992" s="117" t="s">
        <v>314</v>
      </c>
      <c r="H992" s="117">
        <f t="shared" si="46"/>
        <v>0.89838119043778797</v>
      </c>
      <c r="I992" s="117">
        <f t="shared" si="47"/>
        <v>0</v>
      </c>
      <c r="J992" s="117">
        <f t="shared" si="48"/>
        <v>0</v>
      </c>
    </row>
    <row r="993" spans="1:10" x14ac:dyDescent="0.3">
      <c r="A993" s="115" t="s">
        <v>195</v>
      </c>
      <c r="B993" s="117" t="s">
        <v>274</v>
      </c>
      <c r="C993" s="115" t="s">
        <v>138</v>
      </c>
      <c r="D993" s="117">
        <v>1</v>
      </c>
      <c r="E993" s="117">
        <v>0.20190548835668601</v>
      </c>
      <c r="F993" s="117">
        <v>0.79809451164331402</v>
      </c>
      <c r="G993" s="117">
        <v>0</v>
      </c>
      <c r="H993" s="117">
        <f t="shared" si="46"/>
        <v>0.20190548835668601</v>
      </c>
      <c r="I993" s="117">
        <f t="shared" si="47"/>
        <v>0.79809451164331402</v>
      </c>
      <c r="J993" s="117">
        <f t="shared" si="48"/>
        <v>0</v>
      </c>
    </row>
    <row r="994" spans="1:10" x14ac:dyDescent="0.3">
      <c r="A994" s="115" t="s">
        <v>210</v>
      </c>
      <c r="B994" s="117" t="s">
        <v>274</v>
      </c>
      <c r="C994" s="115" t="s">
        <v>140</v>
      </c>
      <c r="D994" s="117">
        <v>0.23905360810427301</v>
      </c>
      <c r="E994" s="117" t="s">
        <v>314</v>
      </c>
      <c r="F994" s="117" t="s">
        <v>314</v>
      </c>
      <c r="G994" s="117" t="s">
        <v>314</v>
      </c>
      <c r="H994" s="117">
        <f t="shared" si="46"/>
        <v>0.23905360810427301</v>
      </c>
      <c r="I994" s="117">
        <f t="shared" si="47"/>
        <v>0</v>
      </c>
      <c r="J994" s="117">
        <f t="shared" si="48"/>
        <v>0</v>
      </c>
    </row>
    <row r="995" spans="1:10" x14ac:dyDescent="0.3">
      <c r="A995" s="115" t="s">
        <v>193</v>
      </c>
      <c r="B995" s="117" t="s">
        <v>274</v>
      </c>
      <c r="C995" s="115" t="s">
        <v>140</v>
      </c>
      <c r="D995" s="117">
        <v>3.4865270476671598E-4</v>
      </c>
      <c r="E995" s="117">
        <v>0.57679235581268495</v>
      </c>
      <c r="F995" s="117">
        <v>0.42320764418731499</v>
      </c>
      <c r="G995" s="117">
        <v>0</v>
      </c>
      <c r="H995" s="117">
        <f t="shared" si="46"/>
        <v>2.0110021494285863E-4</v>
      </c>
      <c r="I995" s="117">
        <f t="shared" si="47"/>
        <v>1.4755248982385732E-4</v>
      </c>
      <c r="J995" s="117">
        <f t="shared" si="48"/>
        <v>0</v>
      </c>
    </row>
    <row r="996" spans="1:10" x14ac:dyDescent="0.3">
      <c r="A996" s="115" t="s">
        <v>200</v>
      </c>
      <c r="B996" s="117" t="s">
        <v>274</v>
      </c>
      <c r="C996" s="115" t="s">
        <v>140</v>
      </c>
      <c r="D996" s="117">
        <v>1</v>
      </c>
      <c r="E996" s="117">
        <v>1</v>
      </c>
      <c r="F996" s="117">
        <v>0</v>
      </c>
      <c r="G996" s="117">
        <v>0</v>
      </c>
      <c r="H996" s="117">
        <f t="shared" si="46"/>
        <v>1</v>
      </c>
      <c r="I996" s="117">
        <f t="shared" si="47"/>
        <v>0</v>
      </c>
      <c r="J996" s="117">
        <f t="shared" si="48"/>
        <v>0</v>
      </c>
    </row>
    <row r="997" spans="1:10" x14ac:dyDescent="0.3">
      <c r="A997" s="115" t="s">
        <v>189</v>
      </c>
      <c r="B997" s="117" t="s">
        <v>274</v>
      </c>
      <c r="C997" s="115" t="s">
        <v>140</v>
      </c>
      <c r="D997" s="117">
        <v>0.84028579786454205</v>
      </c>
      <c r="E997" s="117">
        <v>1</v>
      </c>
      <c r="F997" s="117">
        <v>0</v>
      </c>
      <c r="G997" s="117">
        <v>0</v>
      </c>
      <c r="H997" s="117">
        <f t="shared" si="46"/>
        <v>0.84028579786454205</v>
      </c>
      <c r="I997" s="117">
        <f t="shared" si="47"/>
        <v>0</v>
      </c>
      <c r="J997" s="117">
        <f t="shared" si="48"/>
        <v>0</v>
      </c>
    </row>
    <row r="998" spans="1:10" x14ac:dyDescent="0.3">
      <c r="A998" s="115" t="s">
        <v>198</v>
      </c>
      <c r="B998" s="117" t="s">
        <v>274</v>
      </c>
      <c r="C998" s="115" t="s">
        <v>140</v>
      </c>
      <c r="D998" s="117">
        <v>0.91518180311678599</v>
      </c>
      <c r="E998" s="117" t="s">
        <v>314</v>
      </c>
      <c r="F998" s="117" t="s">
        <v>314</v>
      </c>
      <c r="G998" s="117" t="s">
        <v>314</v>
      </c>
      <c r="H998" s="117">
        <f t="shared" si="46"/>
        <v>0.91518180311678599</v>
      </c>
      <c r="I998" s="117">
        <f t="shared" si="47"/>
        <v>0</v>
      </c>
      <c r="J998" s="117">
        <f t="shared" si="48"/>
        <v>0</v>
      </c>
    </row>
    <row r="999" spans="1:10" x14ac:dyDescent="0.3">
      <c r="A999" s="115" t="s">
        <v>202</v>
      </c>
      <c r="B999" s="117" t="s">
        <v>274</v>
      </c>
      <c r="C999" s="115" t="s">
        <v>140</v>
      </c>
      <c r="D999" s="117">
        <v>8.0409694868729606E-2</v>
      </c>
      <c r="E999" s="117" t="s">
        <v>314</v>
      </c>
      <c r="F999" s="117" t="s">
        <v>314</v>
      </c>
      <c r="G999" s="117" t="s">
        <v>314</v>
      </c>
      <c r="H999" s="117">
        <f t="shared" si="46"/>
        <v>8.0409694868729606E-2</v>
      </c>
      <c r="I999" s="117">
        <f t="shared" si="47"/>
        <v>0</v>
      </c>
      <c r="J999" s="117">
        <f t="shared" si="48"/>
        <v>0</v>
      </c>
    </row>
    <row r="1000" spans="1:10" x14ac:dyDescent="0.3">
      <c r="A1000" s="115" t="s">
        <v>192</v>
      </c>
      <c r="B1000" s="117" t="s">
        <v>274</v>
      </c>
      <c r="C1000" s="115" t="s">
        <v>140</v>
      </c>
      <c r="D1000" s="117">
        <v>0</v>
      </c>
      <c r="E1000" s="117" t="s">
        <v>314</v>
      </c>
      <c r="F1000" s="117" t="s">
        <v>314</v>
      </c>
      <c r="G1000" s="117" t="s">
        <v>314</v>
      </c>
      <c r="H1000" s="117">
        <f t="shared" si="46"/>
        <v>0</v>
      </c>
      <c r="I1000" s="117">
        <f t="shared" si="47"/>
        <v>0</v>
      </c>
      <c r="J1000" s="117">
        <f t="shared" si="48"/>
        <v>0</v>
      </c>
    </row>
    <row r="1001" spans="1:10" x14ac:dyDescent="0.3">
      <c r="A1001" s="115" t="s">
        <v>188</v>
      </c>
      <c r="B1001" s="117" t="s">
        <v>274</v>
      </c>
      <c r="C1001" s="115" t="s">
        <v>140</v>
      </c>
      <c r="D1001" s="117">
        <v>0.75820625036295897</v>
      </c>
      <c r="E1001" s="117">
        <v>0.54287333090797596</v>
      </c>
      <c r="F1001" s="117">
        <v>0.45712666909202399</v>
      </c>
      <c r="G1001" s="117">
        <v>0</v>
      </c>
      <c r="H1001" s="117">
        <f t="shared" si="46"/>
        <v>0.41160995264978628</v>
      </c>
      <c r="I1001" s="117">
        <f t="shared" si="47"/>
        <v>0.34659629771317263</v>
      </c>
      <c r="J1001" s="117">
        <f t="shared" si="48"/>
        <v>0</v>
      </c>
    </row>
    <row r="1002" spans="1:10" x14ac:dyDescent="0.3">
      <c r="A1002" s="115" t="s">
        <v>141</v>
      </c>
      <c r="B1002" s="117" t="s">
        <v>274</v>
      </c>
      <c r="C1002" s="115" t="s">
        <v>140</v>
      </c>
      <c r="D1002" s="117">
        <v>1</v>
      </c>
      <c r="E1002" s="117" t="s">
        <v>314</v>
      </c>
      <c r="F1002" s="117" t="s">
        <v>314</v>
      </c>
      <c r="G1002" s="117" t="s">
        <v>314</v>
      </c>
      <c r="H1002" s="117">
        <f t="shared" si="46"/>
        <v>1</v>
      </c>
      <c r="I1002" s="117">
        <f t="shared" si="47"/>
        <v>0</v>
      </c>
      <c r="J1002" s="117">
        <f t="shared" si="48"/>
        <v>0</v>
      </c>
    </row>
    <row r="1003" spans="1:10" x14ac:dyDescent="0.3">
      <c r="A1003" s="115" t="s">
        <v>209</v>
      </c>
      <c r="B1003" s="117" t="s">
        <v>274</v>
      </c>
      <c r="C1003" s="115" t="s">
        <v>140</v>
      </c>
      <c r="D1003" s="117">
        <v>9.8212810811761794E-2</v>
      </c>
      <c r="E1003" s="117" t="s">
        <v>314</v>
      </c>
      <c r="F1003" s="117" t="s">
        <v>314</v>
      </c>
      <c r="G1003" s="117" t="s">
        <v>314</v>
      </c>
      <c r="H1003" s="117">
        <f t="shared" si="46"/>
        <v>9.8212810811761794E-2</v>
      </c>
      <c r="I1003" s="117">
        <f t="shared" si="47"/>
        <v>0</v>
      </c>
      <c r="J1003" s="117">
        <f t="shared" si="48"/>
        <v>0</v>
      </c>
    </row>
    <row r="1004" spans="1:10" x14ac:dyDescent="0.3">
      <c r="A1004" s="115" t="s">
        <v>199</v>
      </c>
      <c r="B1004" s="117" t="s">
        <v>274</v>
      </c>
      <c r="C1004" s="115" t="s">
        <v>140</v>
      </c>
      <c r="D1004" s="117">
        <v>1</v>
      </c>
      <c r="E1004" s="117" t="s">
        <v>314</v>
      </c>
      <c r="F1004" s="117" t="s">
        <v>314</v>
      </c>
      <c r="G1004" s="117" t="s">
        <v>314</v>
      </c>
      <c r="H1004" s="117">
        <f t="shared" si="46"/>
        <v>1</v>
      </c>
      <c r="I1004" s="117">
        <f t="shared" si="47"/>
        <v>0</v>
      </c>
      <c r="J1004" s="117">
        <f t="shared" si="48"/>
        <v>0</v>
      </c>
    </row>
    <row r="1005" spans="1:10" x14ac:dyDescent="0.3">
      <c r="A1005" s="115" t="s">
        <v>191</v>
      </c>
      <c r="B1005" s="117" t="s">
        <v>274</v>
      </c>
      <c r="C1005" s="115" t="s">
        <v>140</v>
      </c>
      <c r="D1005" s="117">
        <v>0</v>
      </c>
      <c r="E1005" s="117" t="s">
        <v>314</v>
      </c>
      <c r="F1005" s="117" t="s">
        <v>314</v>
      </c>
      <c r="G1005" s="117" t="s">
        <v>314</v>
      </c>
      <c r="H1005" s="117">
        <f t="shared" si="46"/>
        <v>0</v>
      </c>
      <c r="I1005" s="117">
        <f t="shared" si="47"/>
        <v>0</v>
      </c>
      <c r="J1005" s="117">
        <f t="shared" si="48"/>
        <v>0</v>
      </c>
    </row>
    <row r="1006" spans="1:10" x14ac:dyDescent="0.3">
      <c r="A1006" s="115" t="s">
        <v>204</v>
      </c>
      <c r="B1006" s="117" t="s">
        <v>274</v>
      </c>
      <c r="C1006" s="115" t="s">
        <v>140</v>
      </c>
      <c r="D1006" s="117">
        <v>0.99716307508074198</v>
      </c>
      <c r="E1006" s="117" t="s">
        <v>314</v>
      </c>
      <c r="F1006" s="117" t="s">
        <v>314</v>
      </c>
      <c r="G1006" s="117" t="s">
        <v>314</v>
      </c>
      <c r="H1006" s="117">
        <f t="shared" si="46"/>
        <v>0.99716307508074198</v>
      </c>
      <c r="I1006" s="117">
        <f t="shared" si="47"/>
        <v>0</v>
      </c>
      <c r="J1006" s="117">
        <f t="shared" si="48"/>
        <v>0</v>
      </c>
    </row>
    <row r="1007" spans="1:10" x14ac:dyDescent="0.3">
      <c r="A1007" s="115" t="s">
        <v>206</v>
      </c>
      <c r="B1007" s="117" t="s">
        <v>274</v>
      </c>
      <c r="C1007" s="115" t="s">
        <v>140</v>
      </c>
      <c r="D1007" s="117">
        <v>0.99716307508074198</v>
      </c>
      <c r="E1007" s="117" t="s">
        <v>314</v>
      </c>
      <c r="F1007" s="117" t="s">
        <v>314</v>
      </c>
      <c r="G1007" s="117" t="s">
        <v>314</v>
      </c>
      <c r="H1007" s="117">
        <f t="shared" si="46"/>
        <v>0.99716307508074198</v>
      </c>
      <c r="I1007" s="117">
        <f t="shared" si="47"/>
        <v>0</v>
      </c>
      <c r="J1007" s="117">
        <f t="shared" si="48"/>
        <v>0</v>
      </c>
    </row>
    <row r="1008" spans="1:10" x14ac:dyDescent="0.3">
      <c r="A1008" s="115" t="s">
        <v>190</v>
      </c>
      <c r="B1008" s="117" t="s">
        <v>274</v>
      </c>
      <c r="C1008" s="115" t="s">
        <v>140</v>
      </c>
      <c r="D1008" s="117">
        <v>0.87980171292213505</v>
      </c>
      <c r="E1008" s="117" t="s">
        <v>314</v>
      </c>
      <c r="F1008" s="117" t="s">
        <v>314</v>
      </c>
      <c r="G1008" s="117" t="s">
        <v>314</v>
      </c>
      <c r="H1008" s="117">
        <f t="shared" si="46"/>
        <v>0.87980171292213505</v>
      </c>
      <c r="I1008" s="117">
        <f t="shared" si="47"/>
        <v>0</v>
      </c>
      <c r="J1008" s="117">
        <f t="shared" si="48"/>
        <v>0</v>
      </c>
    </row>
    <row r="1009" spans="1:10" x14ac:dyDescent="0.3">
      <c r="A1009" s="115" t="s">
        <v>195</v>
      </c>
      <c r="B1009" s="117" t="s">
        <v>274</v>
      </c>
      <c r="C1009" s="115" t="s">
        <v>140</v>
      </c>
      <c r="D1009" s="117">
        <v>0.94812793032101506</v>
      </c>
      <c r="E1009" s="117">
        <v>0.52755673002866599</v>
      </c>
      <c r="F1009" s="117">
        <v>0.47037556209452303</v>
      </c>
      <c r="G1009" s="117">
        <v>2.0677078768107601E-3</v>
      </c>
      <c r="H1009" s="117">
        <f t="shared" si="46"/>
        <v>0.50019127056900159</v>
      </c>
      <c r="I1009" s="117">
        <f t="shared" si="47"/>
        <v>0.44597620816226424</v>
      </c>
      <c r="J1009" s="117">
        <f t="shared" si="48"/>
        <v>1.9604515897490462E-3</v>
      </c>
    </row>
    <row r="1010" spans="1:10" x14ac:dyDescent="0.3">
      <c r="A1010" s="115" t="s">
        <v>210</v>
      </c>
      <c r="B1010" s="117" t="s">
        <v>274</v>
      </c>
      <c r="C1010" s="115" t="s">
        <v>145</v>
      </c>
      <c r="D1010" s="117">
        <v>8.7028416686020002E-2</v>
      </c>
      <c r="E1010" s="117" t="s">
        <v>314</v>
      </c>
      <c r="F1010" s="117" t="s">
        <v>314</v>
      </c>
      <c r="G1010" s="117" t="s">
        <v>314</v>
      </c>
      <c r="H1010" s="117">
        <f t="shared" si="46"/>
        <v>8.7028416686020002E-2</v>
      </c>
      <c r="I1010" s="117">
        <f t="shared" si="47"/>
        <v>0</v>
      </c>
      <c r="J1010" s="117">
        <f t="shared" si="48"/>
        <v>0</v>
      </c>
    </row>
    <row r="1011" spans="1:10" x14ac:dyDescent="0.3">
      <c r="A1011" s="115" t="s">
        <v>193</v>
      </c>
      <c r="B1011" s="117" t="s">
        <v>274</v>
      </c>
      <c r="C1011" s="115" t="s">
        <v>145</v>
      </c>
      <c r="D1011" s="117">
        <v>3.0002195192886199E-2</v>
      </c>
      <c r="E1011" s="117">
        <v>0.226867026623819</v>
      </c>
      <c r="F1011" s="117">
        <v>0.77313297337618003</v>
      </c>
      <c r="G1011" s="117">
        <v>0</v>
      </c>
      <c r="H1011" s="117">
        <f t="shared" si="46"/>
        <v>6.8065088155975272E-3</v>
      </c>
      <c r="I1011" s="117">
        <f t="shared" si="47"/>
        <v>2.3195686377288641E-2</v>
      </c>
      <c r="J1011" s="117">
        <f t="shared" si="48"/>
        <v>0</v>
      </c>
    </row>
    <row r="1012" spans="1:10" x14ac:dyDescent="0.3">
      <c r="A1012" s="115" t="s">
        <v>200</v>
      </c>
      <c r="B1012" s="117" t="s">
        <v>274</v>
      </c>
      <c r="C1012" s="115" t="s">
        <v>145</v>
      </c>
      <c r="D1012" s="117">
        <v>1</v>
      </c>
      <c r="E1012" s="117">
        <v>0.97569809410930097</v>
      </c>
      <c r="F1012" s="117">
        <v>2.4301905890699398E-2</v>
      </c>
      <c r="G1012" s="117">
        <v>0</v>
      </c>
      <c r="H1012" s="117">
        <f t="shared" si="46"/>
        <v>0.97569809410930097</v>
      </c>
      <c r="I1012" s="117">
        <f t="shared" si="47"/>
        <v>2.4301905890699398E-2</v>
      </c>
      <c r="J1012" s="117">
        <f t="shared" si="48"/>
        <v>0</v>
      </c>
    </row>
    <row r="1013" spans="1:10" x14ac:dyDescent="0.3">
      <c r="A1013" s="115" t="s">
        <v>189</v>
      </c>
      <c r="B1013" s="117" t="s">
        <v>274</v>
      </c>
      <c r="C1013" s="115" t="s">
        <v>145</v>
      </c>
      <c r="D1013" s="117">
        <v>0.99718685446073596</v>
      </c>
      <c r="E1013" s="117">
        <v>1</v>
      </c>
      <c r="F1013" s="117">
        <v>0</v>
      </c>
      <c r="G1013" s="117">
        <v>0</v>
      </c>
      <c r="H1013" s="117">
        <f t="shared" si="46"/>
        <v>0.99718685446073596</v>
      </c>
      <c r="I1013" s="117">
        <f t="shared" si="47"/>
        <v>0</v>
      </c>
      <c r="J1013" s="117">
        <f t="shared" si="48"/>
        <v>0</v>
      </c>
    </row>
    <row r="1014" spans="1:10" x14ac:dyDescent="0.3">
      <c r="A1014" s="115" t="s">
        <v>198</v>
      </c>
      <c r="B1014" s="117" t="s">
        <v>274</v>
      </c>
      <c r="C1014" s="115" t="s">
        <v>145</v>
      </c>
      <c r="D1014" s="117">
        <v>1</v>
      </c>
      <c r="E1014" s="117" t="s">
        <v>314</v>
      </c>
      <c r="F1014" s="117" t="s">
        <v>314</v>
      </c>
      <c r="G1014" s="117" t="s">
        <v>314</v>
      </c>
      <c r="H1014" s="117">
        <f t="shared" si="46"/>
        <v>1</v>
      </c>
      <c r="I1014" s="117">
        <f t="shared" si="47"/>
        <v>0</v>
      </c>
      <c r="J1014" s="117">
        <f t="shared" si="48"/>
        <v>0</v>
      </c>
    </row>
    <row r="1015" spans="1:10" x14ac:dyDescent="0.3">
      <c r="A1015" s="115" t="s">
        <v>202</v>
      </c>
      <c r="B1015" s="117" t="s">
        <v>274</v>
      </c>
      <c r="C1015" s="115" t="s">
        <v>145</v>
      </c>
      <c r="D1015" s="117">
        <v>0.565979078608849</v>
      </c>
      <c r="E1015" s="117" t="s">
        <v>314</v>
      </c>
      <c r="F1015" s="117" t="s">
        <v>314</v>
      </c>
      <c r="G1015" s="117" t="s">
        <v>314</v>
      </c>
      <c r="H1015" s="117">
        <f t="shared" si="46"/>
        <v>0.565979078608849</v>
      </c>
      <c r="I1015" s="117">
        <f t="shared" si="47"/>
        <v>0</v>
      </c>
      <c r="J1015" s="117">
        <f t="shared" si="48"/>
        <v>0</v>
      </c>
    </row>
    <row r="1016" spans="1:10" x14ac:dyDescent="0.3">
      <c r="A1016" s="115" t="s">
        <v>192</v>
      </c>
      <c r="B1016" s="117" t="s">
        <v>274</v>
      </c>
      <c r="C1016" s="115" t="s">
        <v>145</v>
      </c>
      <c r="D1016" s="117">
        <v>0</v>
      </c>
      <c r="E1016" s="117" t="s">
        <v>314</v>
      </c>
      <c r="F1016" s="117" t="s">
        <v>314</v>
      </c>
      <c r="G1016" s="117" t="s">
        <v>314</v>
      </c>
      <c r="H1016" s="117">
        <f t="shared" si="46"/>
        <v>0</v>
      </c>
      <c r="I1016" s="117">
        <f t="shared" si="47"/>
        <v>0</v>
      </c>
      <c r="J1016" s="117">
        <f t="shared" si="48"/>
        <v>0</v>
      </c>
    </row>
    <row r="1017" spans="1:10" x14ac:dyDescent="0.3">
      <c r="A1017" s="115" t="s">
        <v>188</v>
      </c>
      <c r="B1017" s="117" t="s">
        <v>274</v>
      </c>
      <c r="C1017" s="115" t="s">
        <v>145</v>
      </c>
      <c r="D1017" s="117">
        <v>0.99510412879022803</v>
      </c>
      <c r="E1017" s="117">
        <v>0.21525739903793001</v>
      </c>
      <c r="F1017" s="117">
        <v>0.78474260096207005</v>
      </c>
      <c r="G1017" s="117">
        <v>0</v>
      </c>
      <c r="H1017" s="117">
        <f t="shared" si="46"/>
        <v>0.21420352653528982</v>
      </c>
      <c r="I1017" s="117">
        <f t="shared" si="47"/>
        <v>0.78090060225493829</v>
      </c>
      <c r="J1017" s="117">
        <f t="shared" si="48"/>
        <v>0</v>
      </c>
    </row>
    <row r="1018" spans="1:10" x14ac:dyDescent="0.3">
      <c r="A1018" s="115" t="s">
        <v>141</v>
      </c>
      <c r="B1018" s="117" t="s">
        <v>274</v>
      </c>
      <c r="C1018" s="115" t="s">
        <v>145</v>
      </c>
      <c r="D1018" s="117">
        <v>1</v>
      </c>
      <c r="E1018" s="117" t="s">
        <v>314</v>
      </c>
      <c r="F1018" s="117" t="s">
        <v>314</v>
      </c>
      <c r="G1018" s="117" t="s">
        <v>314</v>
      </c>
      <c r="H1018" s="117">
        <f t="shared" si="46"/>
        <v>1</v>
      </c>
      <c r="I1018" s="117">
        <f t="shared" si="47"/>
        <v>0</v>
      </c>
      <c r="J1018" s="117">
        <f t="shared" si="48"/>
        <v>0</v>
      </c>
    </row>
    <row r="1019" spans="1:10" x14ac:dyDescent="0.3">
      <c r="A1019" s="115" t="s">
        <v>209</v>
      </c>
      <c r="B1019" s="117" t="s">
        <v>274</v>
      </c>
      <c r="C1019" s="115" t="s">
        <v>145</v>
      </c>
      <c r="D1019" s="117">
        <v>0.42940179745668799</v>
      </c>
      <c r="E1019" s="117" t="s">
        <v>314</v>
      </c>
      <c r="F1019" s="117" t="s">
        <v>314</v>
      </c>
      <c r="G1019" s="117" t="s">
        <v>314</v>
      </c>
      <c r="H1019" s="117">
        <f t="shared" si="46"/>
        <v>0.42940179745668799</v>
      </c>
      <c r="I1019" s="117">
        <f t="shared" si="47"/>
        <v>0</v>
      </c>
      <c r="J1019" s="117">
        <f t="shared" si="48"/>
        <v>0</v>
      </c>
    </row>
    <row r="1020" spans="1:10" x14ac:dyDescent="0.3">
      <c r="A1020" s="115" t="s">
        <v>199</v>
      </c>
      <c r="B1020" s="117" t="s">
        <v>274</v>
      </c>
      <c r="C1020" s="115" t="s">
        <v>145</v>
      </c>
      <c r="D1020" s="117">
        <v>1</v>
      </c>
      <c r="E1020" s="117" t="s">
        <v>314</v>
      </c>
      <c r="F1020" s="117" t="s">
        <v>314</v>
      </c>
      <c r="G1020" s="117" t="s">
        <v>314</v>
      </c>
      <c r="H1020" s="117">
        <f t="shared" si="46"/>
        <v>1</v>
      </c>
      <c r="I1020" s="117">
        <f t="shared" si="47"/>
        <v>0</v>
      </c>
      <c r="J1020" s="117">
        <f t="shared" si="48"/>
        <v>0</v>
      </c>
    </row>
    <row r="1021" spans="1:10" x14ac:dyDescent="0.3">
      <c r="A1021" s="115" t="s">
        <v>191</v>
      </c>
      <c r="B1021" s="117" t="s">
        <v>274</v>
      </c>
      <c r="C1021" s="115" t="s">
        <v>145</v>
      </c>
      <c r="D1021" s="117">
        <v>0</v>
      </c>
      <c r="E1021" s="117" t="s">
        <v>314</v>
      </c>
      <c r="F1021" s="117" t="s">
        <v>314</v>
      </c>
      <c r="G1021" s="117" t="s">
        <v>314</v>
      </c>
      <c r="H1021" s="117">
        <f t="shared" si="46"/>
        <v>0</v>
      </c>
      <c r="I1021" s="117">
        <f t="shared" si="47"/>
        <v>0</v>
      </c>
      <c r="J1021" s="117">
        <f t="shared" si="48"/>
        <v>0</v>
      </c>
    </row>
    <row r="1022" spans="1:10" x14ac:dyDescent="0.3">
      <c r="A1022" s="115" t="s">
        <v>204</v>
      </c>
      <c r="B1022" s="117" t="s">
        <v>274</v>
      </c>
      <c r="C1022" s="115" t="s">
        <v>145</v>
      </c>
      <c r="D1022" s="117">
        <v>1</v>
      </c>
      <c r="E1022" s="117" t="s">
        <v>314</v>
      </c>
      <c r="F1022" s="117" t="s">
        <v>314</v>
      </c>
      <c r="G1022" s="117" t="s">
        <v>314</v>
      </c>
      <c r="H1022" s="117">
        <f t="shared" si="46"/>
        <v>1</v>
      </c>
      <c r="I1022" s="117">
        <f t="shared" si="47"/>
        <v>0</v>
      </c>
      <c r="J1022" s="117">
        <f t="shared" si="48"/>
        <v>0</v>
      </c>
    </row>
    <row r="1023" spans="1:10" x14ac:dyDescent="0.3">
      <c r="A1023" s="115" t="s">
        <v>206</v>
      </c>
      <c r="B1023" s="117" t="s">
        <v>274</v>
      </c>
      <c r="C1023" s="115" t="s">
        <v>145</v>
      </c>
      <c r="D1023" s="117">
        <v>1</v>
      </c>
      <c r="E1023" s="117" t="s">
        <v>314</v>
      </c>
      <c r="F1023" s="117" t="s">
        <v>314</v>
      </c>
      <c r="G1023" s="117" t="s">
        <v>314</v>
      </c>
      <c r="H1023" s="117">
        <f t="shared" si="46"/>
        <v>1</v>
      </c>
      <c r="I1023" s="117">
        <f t="shared" si="47"/>
        <v>0</v>
      </c>
      <c r="J1023" s="117">
        <f t="shared" si="48"/>
        <v>0</v>
      </c>
    </row>
    <row r="1024" spans="1:10" x14ac:dyDescent="0.3">
      <c r="A1024" s="115" t="s">
        <v>190</v>
      </c>
      <c r="B1024" s="117" t="s">
        <v>274</v>
      </c>
      <c r="C1024" s="115" t="s">
        <v>145</v>
      </c>
      <c r="D1024" s="117">
        <v>0.99718686134151802</v>
      </c>
      <c r="E1024" s="117" t="s">
        <v>314</v>
      </c>
      <c r="F1024" s="117" t="s">
        <v>314</v>
      </c>
      <c r="G1024" s="117" t="s">
        <v>314</v>
      </c>
      <c r="H1024" s="117">
        <f t="shared" si="46"/>
        <v>0.99718686134151802</v>
      </c>
      <c r="I1024" s="117">
        <f t="shared" si="47"/>
        <v>0</v>
      </c>
      <c r="J1024" s="117">
        <f t="shared" si="48"/>
        <v>0</v>
      </c>
    </row>
    <row r="1025" spans="1:10" x14ac:dyDescent="0.3">
      <c r="A1025" s="115" t="s">
        <v>195</v>
      </c>
      <c r="B1025" s="117" t="s">
        <v>274</v>
      </c>
      <c r="C1025" s="115" t="s">
        <v>145</v>
      </c>
      <c r="D1025" s="117">
        <v>1</v>
      </c>
      <c r="E1025" s="117">
        <v>0.151910619468691</v>
      </c>
      <c r="F1025" s="117">
        <v>0.848089380531309</v>
      </c>
      <c r="G1025" s="117">
        <v>0</v>
      </c>
      <c r="H1025" s="117">
        <f t="shared" si="46"/>
        <v>0.151910619468691</v>
      </c>
      <c r="I1025" s="117">
        <f t="shared" si="47"/>
        <v>0.848089380531309</v>
      </c>
      <c r="J1025" s="117">
        <f t="shared" si="48"/>
        <v>0</v>
      </c>
    </row>
    <row r="1026" spans="1:10" x14ac:dyDescent="0.3">
      <c r="A1026" s="115" t="s">
        <v>210</v>
      </c>
      <c r="B1026" s="117" t="s">
        <v>274</v>
      </c>
      <c r="C1026" s="115" t="s">
        <v>149</v>
      </c>
      <c r="D1026" s="117">
        <v>0.137198592168436</v>
      </c>
      <c r="E1026" s="117" t="s">
        <v>314</v>
      </c>
      <c r="F1026" s="117" t="s">
        <v>314</v>
      </c>
      <c r="G1026" s="117" t="s">
        <v>314</v>
      </c>
      <c r="H1026" s="117">
        <f t="shared" si="46"/>
        <v>0.137198592168436</v>
      </c>
      <c r="I1026" s="117">
        <f t="shared" si="47"/>
        <v>0</v>
      </c>
      <c r="J1026" s="117">
        <f t="shared" si="48"/>
        <v>0</v>
      </c>
    </row>
    <row r="1027" spans="1:10" x14ac:dyDescent="0.3">
      <c r="A1027" s="115" t="s">
        <v>193</v>
      </c>
      <c r="B1027" s="117" t="s">
        <v>274</v>
      </c>
      <c r="C1027" s="115" t="s">
        <v>149</v>
      </c>
      <c r="D1027" s="117">
        <v>1.38998827455433E-3</v>
      </c>
      <c r="E1027" s="117">
        <v>0.2</v>
      </c>
      <c r="F1027" s="117">
        <v>0.8</v>
      </c>
      <c r="G1027" s="117">
        <v>0</v>
      </c>
      <c r="H1027" s="117">
        <f t="shared" ref="H1027:H1090" si="49">IFERROR($D1027*E1027,$D1027)</f>
        <v>2.7799765491086603E-4</v>
      </c>
      <c r="I1027" s="117">
        <f t="shared" ref="I1027:I1090" si="50">IFERROR($D1027*F1027,0)</f>
        <v>1.1119906196434641E-3</v>
      </c>
      <c r="J1027" s="117">
        <f t="shared" ref="J1027:J1090" si="51">IFERROR($D1027*G1027,0)</f>
        <v>0</v>
      </c>
    </row>
    <row r="1028" spans="1:10" x14ac:dyDescent="0.3">
      <c r="A1028" s="115" t="s">
        <v>200</v>
      </c>
      <c r="B1028" s="117" t="s">
        <v>274</v>
      </c>
      <c r="C1028" s="115" t="s">
        <v>149</v>
      </c>
      <c r="D1028" s="117">
        <v>1</v>
      </c>
      <c r="E1028" s="117">
        <v>1</v>
      </c>
      <c r="F1028" s="117">
        <v>0</v>
      </c>
      <c r="G1028" s="117">
        <v>0</v>
      </c>
      <c r="H1028" s="117">
        <f t="shared" si="49"/>
        <v>1</v>
      </c>
      <c r="I1028" s="117">
        <f t="shared" si="50"/>
        <v>0</v>
      </c>
      <c r="J1028" s="117">
        <f t="shared" si="51"/>
        <v>0</v>
      </c>
    </row>
    <row r="1029" spans="1:10" x14ac:dyDescent="0.3">
      <c r="A1029" s="115" t="s">
        <v>189</v>
      </c>
      <c r="B1029" s="117" t="s">
        <v>274</v>
      </c>
      <c r="C1029" s="115" t="s">
        <v>149</v>
      </c>
      <c r="D1029" s="117">
        <v>0.50862939978528698</v>
      </c>
      <c r="E1029" s="117">
        <v>1</v>
      </c>
      <c r="F1029" s="117">
        <v>0</v>
      </c>
      <c r="G1029" s="117">
        <v>0</v>
      </c>
      <c r="H1029" s="117">
        <f t="shared" si="49"/>
        <v>0.50862939978528698</v>
      </c>
      <c r="I1029" s="117">
        <f t="shared" si="50"/>
        <v>0</v>
      </c>
      <c r="J1029" s="117">
        <f t="shared" si="51"/>
        <v>0</v>
      </c>
    </row>
    <row r="1030" spans="1:10" x14ac:dyDescent="0.3">
      <c r="A1030" s="115" t="s">
        <v>198</v>
      </c>
      <c r="B1030" s="117" t="s">
        <v>274</v>
      </c>
      <c r="C1030" s="115" t="s">
        <v>149</v>
      </c>
      <c r="D1030" s="117">
        <v>0.83861043084173703</v>
      </c>
      <c r="E1030" s="117" t="s">
        <v>314</v>
      </c>
      <c r="F1030" s="117" t="s">
        <v>314</v>
      </c>
      <c r="G1030" s="117" t="s">
        <v>314</v>
      </c>
      <c r="H1030" s="117">
        <f t="shared" si="49"/>
        <v>0.83861043084173703</v>
      </c>
      <c r="I1030" s="117">
        <f t="shared" si="50"/>
        <v>0</v>
      </c>
      <c r="J1030" s="117">
        <f t="shared" si="51"/>
        <v>0</v>
      </c>
    </row>
    <row r="1031" spans="1:10" x14ac:dyDescent="0.3">
      <c r="A1031" s="115" t="s">
        <v>202</v>
      </c>
      <c r="B1031" s="117" t="s">
        <v>274</v>
      </c>
      <c r="C1031" s="115" t="s">
        <v>149</v>
      </c>
      <c r="D1031" s="117">
        <v>1.8084917325274501E-2</v>
      </c>
      <c r="E1031" s="117" t="s">
        <v>314</v>
      </c>
      <c r="F1031" s="117" t="s">
        <v>314</v>
      </c>
      <c r="G1031" s="117" t="s">
        <v>314</v>
      </c>
      <c r="H1031" s="117">
        <f t="shared" si="49"/>
        <v>1.8084917325274501E-2</v>
      </c>
      <c r="I1031" s="117">
        <f t="shared" si="50"/>
        <v>0</v>
      </c>
      <c r="J1031" s="117">
        <f t="shared" si="51"/>
        <v>0</v>
      </c>
    </row>
    <row r="1032" spans="1:10" x14ac:dyDescent="0.3">
      <c r="A1032" s="115" t="s">
        <v>192</v>
      </c>
      <c r="B1032" s="117" t="s">
        <v>274</v>
      </c>
      <c r="C1032" s="115" t="s">
        <v>149</v>
      </c>
      <c r="D1032" s="117">
        <v>1.9362492047248401E-3</v>
      </c>
      <c r="E1032" s="117" t="s">
        <v>314</v>
      </c>
      <c r="F1032" s="117" t="s">
        <v>314</v>
      </c>
      <c r="G1032" s="117" t="s">
        <v>314</v>
      </c>
      <c r="H1032" s="117">
        <f t="shared" si="49"/>
        <v>1.9362492047248401E-3</v>
      </c>
      <c r="I1032" s="117">
        <f t="shared" si="50"/>
        <v>0</v>
      </c>
      <c r="J1032" s="117">
        <f t="shared" si="51"/>
        <v>0</v>
      </c>
    </row>
    <row r="1033" spans="1:10" x14ac:dyDescent="0.3">
      <c r="A1033" s="115" t="s">
        <v>188</v>
      </c>
      <c r="B1033" s="117" t="s">
        <v>274</v>
      </c>
      <c r="C1033" s="115" t="s">
        <v>149</v>
      </c>
      <c r="D1033" s="117">
        <v>0.41714229947986597</v>
      </c>
      <c r="E1033" s="117">
        <v>0.78518965779566297</v>
      </c>
      <c r="F1033" s="117">
        <v>0.21481034220433701</v>
      </c>
      <c r="G1033" s="117">
        <v>0</v>
      </c>
      <c r="H1033" s="117">
        <f t="shared" si="49"/>
        <v>0.32753581938069193</v>
      </c>
      <c r="I1033" s="117">
        <f t="shared" si="50"/>
        <v>8.9606480099174046E-2</v>
      </c>
      <c r="J1033" s="117">
        <f t="shared" si="51"/>
        <v>0</v>
      </c>
    </row>
    <row r="1034" spans="1:10" x14ac:dyDescent="0.3">
      <c r="A1034" s="115" t="s">
        <v>141</v>
      </c>
      <c r="B1034" s="117" t="s">
        <v>274</v>
      </c>
      <c r="C1034" s="115" t="s">
        <v>149</v>
      </c>
      <c r="D1034" s="117">
        <v>1</v>
      </c>
      <c r="E1034" s="117" t="s">
        <v>314</v>
      </c>
      <c r="F1034" s="117" t="s">
        <v>314</v>
      </c>
      <c r="G1034" s="117" t="s">
        <v>314</v>
      </c>
      <c r="H1034" s="117">
        <f t="shared" si="49"/>
        <v>1</v>
      </c>
      <c r="I1034" s="117">
        <f t="shared" si="50"/>
        <v>0</v>
      </c>
      <c r="J1034" s="117">
        <f t="shared" si="51"/>
        <v>0</v>
      </c>
    </row>
    <row r="1035" spans="1:10" x14ac:dyDescent="0.3">
      <c r="A1035" s="115" t="s">
        <v>209</v>
      </c>
      <c r="B1035" s="117" t="s">
        <v>274</v>
      </c>
      <c r="C1035" s="115" t="s">
        <v>149</v>
      </c>
      <c r="D1035" s="117">
        <v>0.19578247825817299</v>
      </c>
      <c r="E1035" s="117" t="s">
        <v>314</v>
      </c>
      <c r="F1035" s="117" t="s">
        <v>314</v>
      </c>
      <c r="G1035" s="117" t="s">
        <v>314</v>
      </c>
      <c r="H1035" s="117">
        <f t="shared" si="49"/>
        <v>0.19578247825817299</v>
      </c>
      <c r="I1035" s="117">
        <f t="shared" si="50"/>
        <v>0</v>
      </c>
      <c r="J1035" s="117">
        <f t="shared" si="51"/>
        <v>0</v>
      </c>
    </row>
    <row r="1036" spans="1:10" x14ac:dyDescent="0.3">
      <c r="A1036" s="115" t="s">
        <v>199</v>
      </c>
      <c r="B1036" s="117" t="s">
        <v>274</v>
      </c>
      <c r="C1036" s="115" t="s">
        <v>149</v>
      </c>
      <c r="D1036" s="117">
        <v>1</v>
      </c>
      <c r="E1036" s="117" t="s">
        <v>314</v>
      </c>
      <c r="F1036" s="117" t="s">
        <v>314</v>
      </c>
      <c r="G1036" s="117" t="s">
        <v>314</v>
      </c>
      <c r="H1036" s="117">
        <f t="shared" si="49"/>
        <v>1</v>
      </c>
      <c r="I1036" s="117">
        <f t="shared" si="50"/>
        <v>0</v>
      </c>
      <c r="J1036" s="117">
        <f t="shared" si="51"/>
        <v>0</v>
      </c>
    </row>
    <row r="1037" spans="1:10" x14ac:dyDescent="0.3">
      <c r="A1037" s="115" t="s">
        <v>191</v>
      </c>
      <c r="B1037" s="117" t="s">
        <v>274</v>
      </c>
      <c r="C1037" s="115" t="s">
        <v>149</v>
      </c>
      <c r="D1037" s="117">
        <v>1.23502097793771E-2</v>
      </c>
      <c r="E1037" s="117" t="s">
        <v>314</v>
      </c>
      <c r="F1037" s="117" t="s">
        <v>314</v>
      </c>
      <c r="G1037" s="117" t="s">
        <v>314</v>
      </c>
      <c r="H1037" s="117">
        <f t="shared" si="49"/>
        <v>1.23502097793771E-2</v>
      </c>
      <c r="I1037" s="117">
        <f t="shared" si="50"/>
        <v>0</v>
      </c>
      <c r="J1037" s="117">
        <f t="shared" si="51"/>
        <v>0</v>
      </c>
    </row>
    <row r="1038" spans="1:10" x14ac:dyDescent="0.3">
      <c r="A1038" s="115" t="s">
        <v>204</v>
      </c>
      <c r="B1038" s="117" t="s">
        <v>274</v>
      </c>
      <c r="C1038" s="115" t="s">
        <v>149</v>
      </c>
      <c r="D1038" s="117">
        <v>1</v>
      </c>
      <c r="E1038" s="117" t="s">
        <v>314</v>
      </c>
      <c r="F1038" s="117" t="s">
        <v>314</v>
      </c>
      <c r="G1038" s="117" t="s">
        <v>314</v>
      </c>
      <c r="H1038" s="117">
        <f t="shared" si="49"/>
        <v>1</v>
      </c>
      <c r="I1038" s="117">
        <f t="shared" si="50"/>
        <v>0</v>
      </c>
      <c r="J1038" s="117">
        <f t="shared" si="51"/>
        <v>0</v>
      </c>
    </row>
    <row r="1039" spans="1:10" x14ac:dyDescent="0.3">
      <c r="A1039" s="115" t="s">
        <v>206</v>
      </c>
      <c r="B1039" s="117" t="s">
        <v>274</v>
      </c>
      <c r="C1039" s="115" t="s">
        <v>149</v>
      </c>
      <c r="D1039" s="117">
        <v>1</v>
      </c>
      <c r="E1039" s="117" t="s">
        <v>314</v>
      </c>
      <c r="F1039" s="117" t="s">
        <v>314</v>
      </c>
      <c r="G1039" s="117" t="s">
        <v>314</v>
      </c>
      <c r="H1039" s="117">
        <f t="shared" si="49"/>
        <v>1</v>
      </c>
      <c r="I1039" s="117">
        <f t="shared" si="50"/>
        <v>0</v>
      </c>
      <c r="J1039" s="117">
        <f t="shared" si="51"/>
        <v>0</v>
      </c>
    </row>
    <row r="1040" spans="1:10" x14ac:dyDescent="0.3">
      <c r="A1040" s="115" t="s">
        <v>190</v>
      </c>
      <c r="B1040" s="117" t="s">
        <v>274</v>
      </c>
      <c r="C1040" s="115" t="s">
        <v>149</v>
      </c>
      <c r="D1040" s="117">
        <v>0.51013298602165602</v>
      </c>
      <c r="E1040" s="117" t="s">
        <v>314</v>
      </c>
      <c r="F1040" s="117" t="s">
        <v>314</v>
      </c>
      <c r="G1040" s="117" t="s">
        <v>314</v>
      </c>
      <c r="H1040" s="117">
        <f t="shared" si="49"/>
        <v>0.51013298602165602</v>
      </c>
      <c r="I1040" s="117">
        <f t="shared" si="50"/>
        <v>0</v>
      </c>
      <c r="J1040" s="117">
        <f t="shared" si="51"/>
        <v>0</v>
      </c>
    </row>
    <row r="1041" spans="1:10" x14ac:dyDescent="0.3">
      <c r="A1041" s="115" t="s">
        <v>195</v>
      </c>
      <c r="B1041" s="117" t="s">
        <v>274</v>
      </c>
      <c r="C1041" s="115" t="s">
        <v>149</v>
      </c>
      <c r="D1041" s="117">
        <v>0.55242342985903903</v>
      </c>
      <c r="E1041" s="117">
        <v>0.78233310564795</v>
      </c>
      <c r="F1041" s="117">
        <v>0.217666894352051</v>
      </c>
      <c r="G1041" s="117">
        <v>0</v>
      </c>
      <c r="H1041" s="117">
        <f t="shared" si="49"/>
        <v>0.43217913751431447</v>
      </c>
      <c r="I1041" s="117">
        <f t="shared" si="50"/>
        <v>0.1202442923447251</v>
      </c>
      <c r="J1041" s="117">
        <f t="shared" si="51"/>
        <v>0</v>
      </c>
    </row>
    <row r="1042" spans="1:10" x14ac:dyDescent="0.3">
      <c r="A1042" s="115" t="s">
        <v>210</v>
      </c>
      <c r="B1042" s="117" t="s">
        <v>289</v>
      </c>
      <c r="C1042" s="115" t="s">
        <v>179</v>
      </c>
      <c r="D1042" s="117">
        <v>0.247697351466661</v>
      </c>
      <c r="E1042" s="117" t="s">
        <v>314</v>
      </c>
      <c r="F1042" s="117" t="s">
        <v>314</v>
      </c>
      <c r="G1042" s="117" t="s">
        <v>314</v>
      </c>
      <c r="H1042" s="117">
        <f t="shared" si="49"/>
        <v>0.247697351466661</v>
      </c>
      <c r="I1042" s="117">
        <f t="shared" si="50"/>
        <v>0</v>
      </c>
      <c r="J1042" s="117">
        <f t="shared" si="51"/>
        <v>0</v>
      </c>
    </row>
    <row r="1043" spans="1:10" x14ac:dyDescent="0.3">
      <c r="A1043" s="115" t="s">
        <v>193</v>
      </c>
      <c r="B1043" s="117" t="s">
        <v>289</v>
      </c>
      <c r="C1043" s="115" t="s">
        <v>179</v>
      </c>
      <c r="D1043" s="117">
        <v>4.4693345576160497E-2</v>
      </c>
      <c r="E1043" s="117">
        <v>0.33671138137177198</v>
      </c>
      <c r="F1043" s="117">
        <v>0.615433753814006</v>
      </c>
      <c r="G1043" s="117">
        <v>4.7854864814221597E-2</v>
      </c>
      <c r="H1043" s="117">
        <f t="shared" si="49"/>
        <v>1.5048758127074974E-2</v>
      </c>
      <c r="I1043" s="117">
        <f t="shared" si="50"/>
        <v>2.7505793438443053E-2</v>
      </c>
      <c r="J1043" s="117">
        <f t="shared" si="51"/>
        <v>2.1387940106424494E-3</v>
      </c>
    </row>
    <row r="1044" spans="1:10" x14ac:dyDescent="0.3">
      <c r="A1044" s="115" t="s">
        <v>200</v>
      </c>
      <c r="B1044" s="117" t="s">
        <v>289</v>
      </c>
      <c r="C1044" s="115" t="s">
        <v>179</v>
      </c>
      <c r="D1044" s="117">
        <v>0.97629641574007897</v>
      </c>
      <c r="E1044" s="117">
        <v>0.98623450143050095</v>
      </c>
      <c r="F1044" s="117">
        <v>1.37654985694986E-2</v>
      </c>
      <c r="G1044" s="117">
        <v>0</v>
      </c>
      <c r="H1044" s="117">
        <f t="shared" si="49"/>
        <v>0.96285720882580184</v>
      </c>
      <c r="I1044" s="117">
        <f t="shared" si="50"/>
        <v>1.3439206914276669E-2</v>
      </c>
      <c r="J1044" s="117">
        <f t="shared" si="51"/>
        <v>0</v>
      </c>
    </row>
    <row r="1045" spans="1:10" x14ac:dyDescent="0.3">
      <c r="A1045" s="115" t="s">
        <v>189</v>
      </c>
      <c r="B1045" s="117" t="s">
        <v>289</v>
      </c>
      <c r="C1045" s="115" t="s">
        <v>179</v>
      </c>
      <c r="D1045" s="117">
        <v>0.78337907338254198</v>
      </c>
      <c r="E1045" s="117">
        <v>0.9997311781664</v>
      </c>
      <c r="F1045" s="117">
        <v>0</v>
      </c>
      <c r="G1045" s="117">
        <v>2.6882183359982001E-4</v>
      </c>
      <c r="H1045" s="117">
        <f t="shared" si="49"/>
        <v>0.78316848398363137</v>
      </c>
      <c r="I1045" s="117">
        <f t="shared" si="50"/>
        <v>0</v>
      </c>
      <c r="J1045" s="117">
        <f t="shared" si="51"/>
        <v>2.1058939891042288E-4</v>
      </c>
    </row>
    <row r="1046" spans="1:10" x14ac:dyDescent="0.3">
      <c r="A1046" s="115" t="s">
        <v>198</v>
      </c>
      <c r="B1046" s="117" t="s">
        <v>289</v>
      </c>
      <c r="C1046" s="115" t="s">
        <v>179</v>
      </c>
      <c r="D1046" s="117">
        <v>0.87374657412764101</v>
      </c>
      <c r="E1046" s="117" t="s">
        <v>314</v>
      </c>
      <c r="F1046" s="117" t="s">
        <v>314</v>
      </c>
      <c r="G1046" s="117" t="s">
        <v>314</v>
      </c>
      <c r="H1046" s="117">
        <f t="shared" si="49"/>
        <v>0.87374657412764101</v>
      </c>
      <c r="I1046" s="117">
        <f t="shared" si="50"/>
        <v>0</v>
      </c>
      <c r="J1046" s="117">
        <f t="shared" si="51"/>
        <v>0</v>
      </c>
    </row>
    <row r="1047" spans="1:10" x14ac:dyDescent="0.3">
      <c r="A1047" s="115" t="s">
        <v>202</v>
      </c>
      <c r="B1047" s="117" t="s">
        <v>289</v>
      </c>
      <c r="C1047" s="115" t="s">
        <v>179</v>
      </c>
      <c r="D1047" s="117">
        <v>0.25254395602102903</v>
      </c>
      <c r="E1047" s="117" t="s">
        <v>314</v>
      </c>
      <c r="F1047" s="117" t="s">
        <v>314</v>
      </c>
      <c r="G1047" s="117" t="s">
        <v>314</v>
      </c>
      <c r="H1047" s="117">
        <f t="shared" si="49"/>
        <v>0.25254395602102903</v>
      </c>
      <c r="I1047" s="117">
        <f t="shared" si="50"/>
        <v>0</v>
      </c>
      <c r="J1047" s="117">
        <f t="shared" si="51"/>
        <v>0</v>
      </c>
    </row>
    <row r="1048" spans="1:10" x14ac:dyDescent="0.3">
      <c r="A1048" s="115" t="s">
        <v>192</v>
      </c>
      <c r="B1048" s="117" t="s">
        <v>289</v>
      </c>
      <c r="C1048" s="115" t="s">
        <v>179</v>
      </c>
      <c r="D1048" s="117">
        <v>5.2720893542477897E-3</v>
      </c>
      <c r="E1048" s="117" t="s">
        <v>314</v>
      </c>
      <c r="F1048" s="117" t="s">
        <v>314</v>
      </c>
      <c r="G1048" s="117" t="s">
        <v>314</v>
      </c>
      <c r="H1048" s="117">
        <f t="shared" si="49"/>
        <v>5.2720893542477897E-3</v>
      </c>
      <c r="I1048" s="117">
        <f t="shared" si="50"/>
        <v>0</v>
      </c>
      <c r="J1048" s="117">
        <f t="shared" si="51"/>
        <v>0</v>
      </c>
    </row>
    <row r="1049" spans="1:10" x14ac:dyDescent="0.3">
      <c r="A1049" s="115" t="s">
        <v>188</v>
      </c>
      <c r="B1049" s="117" t="s">
        <v>289</v>
      </c>
      <c r="C1049" s="115" t="s">
        <v>179</v>
      </c>
      <c r="D1049" s="117">
        <v>0.77651972704660799</v>
      </c>
      <c r="E1049" s="117">
        <v>0.306034309338857</v>
      </c>
      <c r="F1049" s="117">
        <v>0.69251269551741401</v>
      </c>
      <c r="G1049" s="117">
        <v>1.45299514372905E-3</v>
      </c>
      <c r="H1049" s="117">
        <f t="shared" si="49"/>
        <v>0.23764167835470643</v>
      </c>
      <c r="I1049" s="117">
        <f t="shared" si="50"/>
        <v>0.53774976929949303</v>
      </c>
      <c r="J1049" s="117">
        <f t="shared" si="51"/>
        <v>1.1282793924085289E-3</v>
      </c>
    </row>
    <row r="1050" spans="1:10" x14ac:dyDescent="0.3">
      <c r="A1050" s="115" t="s">
        <v>141</v>
      </c>
      <c r="B1050" s="117" t="s">
        <v>289</v>
      </c>
      <c r="C1050" s="115" t="s">
        <v>179</v>
      </c>
      <c r="D1050" s="117">
        <v>0.99310438635411902</v>
      </c>
      <c r="E1050" s="117" t="s">
        <v>314</v>
      </c>
      <c r="F1050" s="117" t="s">
        <v>314</v>
      </c>
      <c r="G1050" s="117" t="s">
        <v>314</v>
      </c>
      <c r="H1050" s="117">
        <f t="shared" si="49"/>
        <v>0.99310438635411902</v>
      </c>
      <c r="I1050" s="117">
        <f t="shared" si="50"/>
        <v>0</v>
      </c>
      <c r="J1050" s="117">
        <f t="shared" si="51"/>
        <v>0</v>
      </c>
    </row>
    <row r="1051" spans="1:10" x14ac:dyDescent="0.3">
      <c r="A1051" s="115" t="s">
        <v>209</v>
      </c>
      <c r="B1051" s="117" t="s">
        <v>289</v>
      </c>
      <c r="C1051" s="115" t="s">
        <v>179</v>
      </c>
      <c r="D1051" s="117">
        <v>0.20461416742213501</v>
      </c>
      <c r="E1051" s="117" t="s">
        <v>314</v>
      </c>
      <c r="F1051" s="117" t="s">
        <v>314</v>
      </c>
      <c r="G1051" s="117" t="s">
        <v>314</v>
      </c>
      <c r="H1051" s="117">
        <f t="shared" si="49"/>
        <v>0.20461416742213501</v>
      </c>
      <c r="I1051" s="117">
        <f t="shared" si="50"/>
        <v>0</v>
      </c>
      <c r="J1051" s="117">
        <f t="shared" si="51"/>
        <v>0</v>
      </c>
    </row>
    <row r="1052" spans="1:10" x14ac:dyDescent="0.3">
      <c r="A1052" s="115" t="s">
        <v>199</v>
      </c>
      <c r="B1052" s="117" t="s">
        <v>289</v>
      </c>
      <c r="C1052" s="115" t="s">
        <v>179</v>
      </c>
      <c r="D1052" s="117">
        <v>1</v>
      </c>
      <c r="E1052" s="117" t="s">
        <v>314</v>
      </c>
      <c r="F1052" s="117" t="s">
        <v>314</v>
      </c>
      <c r="G1052" s="117" t="s">
        <v>314</v>
      </c>
      <c r="H1052" s="117">
        <f t="shared" si="49"/>
        <v>1</v>
      </c>
      <c r="I1052" s="117">
        <f t="shared" si="50"/>
        <v>0</v>
      </c>
      <c r="J1052" s="117">
        <f t="shared" si="51"/>
        <v>0</v>
      </c>
    </row>
    <row r="1053" spans="1:10" x14ac:dyDescent="0.3">
      <c r="A1053" s="115" t="s">
        <v>191</v>
      </c>
      <c r="B1053" s="117" t="s">
        <v>289</v>
      </c>
      <c r="C1053" s="115" t="s">
        <v>179</v>
      </c>
      <c r="D1053" s="117">
        <v>6.33799149608934E-3</v>
      </c>
      <c r="E1053" s="117" t="s">
        <v>314</v>
      </c>
      <c r="F1053" s="117" t="s">
        <v>314</v>
      </c>
      <c r="G1053" s="117" t="s">
        <v>314</v>
      </c>
      <c r="H1053" s="117">
        <f t="shared" si="49"/>
        <v>6.33799149608934E-3</v>
      </c>
      <c r="I1053" s="117">
        <f t="shared" si="50"/>
        <v>0</v>
      </c>
      <c r="J1053" s="117">
        <f t="shared" si="51"/>
        <v>0</v>
      </c>
    </row>
    <row r="1054" spans="1:10" x14ac:dyDescent="0.3">
      <c r="A1054" s="115" t="s">
        <v>204</v>
      </c>
      <c r="B1054" s="117" t="s">
        <v>289</v>
      </c>
      <c r="C1054" s="115" t="s">
        <v>179</v>
      </c>
      <c r="D1054" s="117">
        <v>0.92614256892895197</v>
      </c>
      <c r="E1054" s="117" t="s">
        <v>314</v>
      </c>
      <c r="F1054" s="117" t="s">
        <v>314</v>
      </c>
      <c r="G1054" s="117" t="s">
        <v>314</v>
      </c>
      <c r="H1054" s="117">
        <f t="shared" si="49"/>
        <v>0.92614256892895197</v>
      </c>
      <c r="I1054" s="117">
        <f t="shared" si="50"/>
        <v>0</v>
      </c>
      <c r="J1054" s="117">
        <f t="shared" si="51"/>
        <v>0</v>
      </c>
    </row>
    <row r="1055" spans="1:10" x14ac:dyDescent="0.3">
      <c r="A1055" s="115" t="s">
        <v>206</v>
      </c>
      <c r="B1055" s="117" t="s">
        <v>289</v>
      </c>
      <c r="C1055" s="115" t="s">
        <v>179</v>
      </c>
      <c r="D1055" s="117">
        <v>0.84364519827985196</v>
      </c>
      <c r="E1055" s="117" t="s">
        <v>314</v>
      </c>
      <c r="F1055" s="117" t="s">
        <v>314</v>
      </c>
      <c r="G1055" s="117" t="s">
        <v>314</v>
      </c>
      <c r="H1055" s="117">
        <f t="shared" si="49"/>
        <v>0.84364519827985196</v>
      </c>
      <c r="I1055" s="117">
        <f t="shared" si="50"/>
        <v>0</v>
      </c>
      <c r="J1055" s="117">
        <f t="shared" si="51"/>
        <v>0</v>
      </c>
    </row>
    <row r="1056" spans="1:10" x14ac:dyDescent="0.3">
      <c r="A1056" s="115" t="s">
        <v>190</v>
      </c>
      <c r="B1056" s="117" t="s">
        <v>289</v>
      </c>
      <c r="C1056" s="115" t="s">
        <v>179</v>
      </c>
      <c r="D1056" s="117">
        <v>0.795384257605114</v>
      </c>
      <c r="E1056" s="117" t="s">
        <v>314</v>
      </c>
      <c r="F1056" s="117" t="s">
        <v>314</v>
      </c>
      <c r="G1056" s="117" t="s">
        <v>314</v>
      </c>
      <c r="H1056" s="117">
        <f t="shared" si="49"/>
        <v>0.795384257605114</v>
      </c>
      <c r="I1056" s="117">
        <f t="shared" si="50"/>
        <v>0</v>
      </c>
      <c r="J1056" s="117">
        <f t="shared" si="51"/>
        <v>0</v>
      </c>
    </row>
    <row r="1057" spans="1:10" x14ac:dyDescent="0.3">
      <c r="A1057" s="115" t="s">
        <v>195</v>
      </c>
      <c r="B1057" s="117" t="s">
        <v>289</v>
      </c>
      <c r="C1057" s="115" t="s">
        <v>179</v>
      </c>
      <c r="D1057" s="117">
        <v>0.96009658350013105</v>
      </c>
      <c r="E1057" s="117">
        <v>0.38822006243370399</v>
      </c>
      <c r="F1057" s="117">
        <v>0.60021404519890598</v>
      </c>
      <c r="G1057" s="117">
        <v>1.15658923673901E-2</v>
      </c>
      <c r="H1057" s="117">
        <f t="shared" si="49"/>
        <v>0.3727287555888068</v>
      </c>
      <c r="I1057" s="117">
        <f t="shared" si="50"/>
        <v>0.57626345416426283</v>
      </c>
      <c r="J1057" s="117">
        <f t="shared" si="51"/>
        <v>1.1104373747061478E-2</v>
      </c>
    </row>
    <row r="1058" spans="1:10" x14ac:dyDescent="0.3">
      <c r="A1058" s="115" t="s">
        <v>210</v>
      </c>
      <c r="B1058" s="117" t="s">
        <v>289</v>
      </c>
      <c r="C1058" s="115" t="s">
        <v>144</v>
      </c>
      <c r="D1058" s="117">
        <v>0.11591434357856301</v>
      </c>
      <c r="E1058" s="117" t="s">
        <v>314</v>
      </c>
      <c r="F1058" s="117" t="s">
        <v>314</v>
      </c>
      <c r="G1058" s="117" t="s">
        <v>314</v>
      </c>
      <c r="H1058" s="117">
        <f t="shared" si="49"/>
        <v>0.11591434357856301</v>
      </c>
      <c r="I1058" s="117">
        <f t="shared" si="50"/>
        <v>0</v>
      </c>
      <c r="J1058" s="117">
        <f t="shared" si="51"/>
        <v>0</v>
      </c>
    </row>
    <row r="1059" spans="1:10" x14ac:dyDescent="0.3">
      <c r="A1059" s="115" t="s">
        <v>193</v>
      </c>
      <c r="B1059" s="117" t="s">
        <v>289</v>
      </c>
      <c r="C1059" s="115" t="s">
        <v>144</v>
      </c>
      <c r="D1059" s="117">
        <v>1.00205569115785E-2</v>
      </c>
      <c r="E1059" s="117">
        <v>0.206909998902882</v>
      </c>
      <c r="F1059" s="117">
        <v>0.79309000109711802</v>
      </c>
      <c r="G1059" s="117">
        <v>0</v>
      </c>
      <c r="H1059" s="117">
        <f t="shared" si="49"/>
        <v>2.0733534195809741E-3</v>
      </c>
      <c r="I1059" s="117">
        <f t="shared" si="50"/>
        <v>7.947203491997526E-3</v>
      </c>
      <c r="J1059" s="117">
        <f t="shared" si="51"/>
        <v>0</v>
      </c>
    </row>
    <row r="1060" spans="1:10" x14ac:dyDescent="0.3">
      <c r="A1060" s="115" t="s">
        <v>200</v>
      </c>
      <c r="B1060" s="117" t="s">
        <v>289</v>
      </c>
      <c r="C1060" s="115" t="s">
        <v>144</v>
      </c>
      <c r="D1060" s="117">
        <v>0.93781665593247698</v>
      </c>
      <c r="E1060" s="117">
        <v>0.96369413709252005</v>
      </c>
      <c r="F1060" s="117">
        <v>3.6305862907479801E-2</v>
      </c>
      <c r="G1060" s="117">
        <v>0</v>
      </c>
      <c r="H1060" s="117">
        <f t="shared" si="49"/>
        <v>0.90376841298984123</v>
      </c>
      <c r="I1060" s="117">
        <f t="shared" si="50"/>
        <v>3.4048242942635663E-2</v>
      </c>
      <c r="J1060" s="117">
        <f t="shared" si="51"/>
        <v>0</v>
      </c>
    </row>
    <row r="1061" spans="1:10" x14ac:dyDescent="0.3">
      <c r="A1061" s="115" t="s">
        <v>189</v>
      </c>
      <c r="B1061" s="117" t="s">
        <v>289</v>
      </c>
      <c r="C1061" s="115" t="s">
        <v>144</v>
      </c>
      <c r="D1061" s="117">
        <v>0.97600255827664395</v>
      </c>
      <c r="E1061" s="117">
        <v>1</v>
      </c>
      <c r="F1061" s="117">
        <v>0</v>
      </c>
      <c r="G1061" s="117">
        <v>0</v>
      </c>
      <c r="H1061" s="117">
        <f t="shared" si="49"/>
        <v>0.97600255827664395</v>
      </c>
      <c r="I1061" s="117">
        <f t="shared" si="50"/>
        <v>0</v>
      </c>
      <c r="J1061" s="117">
        <f t="shared" si="51"/>
        <v>0</v>
      </c>
    </row>
    <row r="1062" spans="1:10" x14ac:dyDescent="0.3">
      <c r="A1062" s="115" t="s">
        <v>198</v>
      </c>
      <c r="B1062" s="117" t="s">
        <v>289</v>
      </c>
      <c r="C1062" s="115" t="s">
        <v>144</v>
      </c>
      <c r="D1062" s="117">
        <v>0.86558067752851797</v>
      </c>
      <c r="E1062" s="117" t="s">
        <v>314</v>
      </c>
      <c r="F1062" s="117" t="s">
        <v>314</v>
      </c>
      <c r="G1062" s="117" t="s">
        <v>314</v>
      </c>
      <c r="H1062" s="117">
        <f t="shared" si="49"/>
        <v>0.86558067752851797</v>
      </c>
      <c r="I1062" s="117">
        <f t="shared" si="50"/>
        <v>0</v>
      </c>
      <c r="J1062" s="117">
        <f t="shared" si="51"/>
        <v>0</v>
      </c>
    </row>
    <row r="1063" spans="1:10" x14ac:dyDescent="0.3">
      <c r="A1063" s="115" t="s">
        <v>202</v>
      </c>
      <c r="B1063" s="117" t="s">
        <v>289</v>
      </c>
      <c r="C1063" s="115" t="s">
        <v>144</v>
      </c>
      <c r="D1063" s="117">
        <v>4.63914134339138E-2</v>
      </c>
      <c r="E1063" s="117" t="s">
        <v>314</v>
      </c>
      <c r="F1063" s="117" t="s">
        <v>314</v>
      </c>
      <c r="G1063" s="117" t="s">
        <v>314</v>
      </c>
      <c r="H1063" s="117">
        <f t="shared" si="49"/>
        <v>4.63914134339138E-2</v>
      </c>
      <c r="I1063" s="117">
        <f t="shared" si="50"/>
        <v>0</v>
      </c>
      <c r="J1063" s="117">
        <f t="shared" si="51"/>
        <v>0</v>
      </c>
    </row>
    <row r="1064" spans="1:10" x14ac:dyDescent="0.3">
      <c r="A1064" s="115" t="s">
        <v>192</v>
      </c>
      <c r="B1064" s="117" t="s">
        <v>289</v>
      </c>
      <c r="C1064" s="115" t="s">
        <v>144</v>
      </c>
      <c r="D1064" s="117">
        <v>0</v>
      </c>
      <c r="E1064" s="117" t="s">
        <v>314</v>
      </c>
      <c r="F1064" s="117" t="s">
        <v>314</v>
      </c>
      <c r="G1064" s="117" t="s">
        <v>314</v>
      </c>
      <c r="H1064" s="117">
        <f t="shared" si="49"/>
        <v>0</v>
      </c>
      <c r="I1064" s="117">
        <f t="shared" si="50"/>
        <v>0</v>
      </c>
      <c r="J1064" s="117">
        <f t="shared" si="51"/>
        <v>0</v>
      </c>
    </row>
    <row r="1065" spans="1:10" x14ac:dyDescent="0.3">
      <c r="A1065" s="115" t="s">
        <v>188</v>
      </c>
      <c r="B1065" s="117" t="s">
        <v>289</v>
      </c>
      <c r="C1065" s="115" t="s">
        <v>144</v>
      </c>
      <c r="D1065" s="117">
        <v>0.94497805365216303</v>
      </c>
      <c r="E1065" s="117">
        <v>0.12472559121868999</v>
      </c>
      <c r="F1065" s="117">
        <v>0.87527440878131002</v>
      </c>
      <c r="G1065" s="117">
        <v>0</v>
      </c>
      <c r="H1065" s="117">
        <f t="shared" si="49"/>
        <v>0.11786294643045299</v>
      </c>
      <c r="I1065" s="117">
        <f t="shared" si="50"/>
        <v>0.82711510722171011</v>
      </c>
      <c r="J1065" s="117">
        <f t="shared" si="51"/>
        <v>0</v>
      </c>
    </row>
    <row r="1066" spans="1:10" x14ac:dyDescent="0.3">
      <c r="A1066" s="115" t="s">
        <v>141</v>
      </c>
      <c r="B1066" s="117" t="s">
        <v>289</v>
      </c>
      <c r="C1066" s="115" t="s">
        <v>144</v>
      </c>
      <c r="D1066" s="117">
        <v>1</v>
      </c>
      <c r="E1066" s="117" t="s">
        <v>314</v>
      </c>
      <c r="F1066" s="117" t="s">
        <v>314</v>
      </c>
      <c r="G1066" s="117" t="s">
        <v>314</v>
      </c>
      <c r="H1066" s="117">
        <f t="shared" si="49"/>
        <v>1</v>
      </c>
      <c r="I1066" s="117">
        <f t="shared" si="50"/>
        <v>0</v>
      </c>
      <c r="J1066" s="117">
        <f t="shared" si="51"/>
        <v>0</v>
      </c>
    </row>
    <row r="1067" spans="1:10" x14ac:dyDescent="0.3">
      <c r="A1067" s="115" t="s">
        <v>209</v>
      </c>
      <c r="B1067" s="117" t="s">
        <v>289</v>
      </c>
      <c r="C1067" s="115" t="s">
        <v>144</v>
      </c>
      <c r="D1067" s="117">
        <v>0.16017204889429501</v>
      </c>
      <c r="E1067" s="117" t="s">
        <v>314</v>
      </c>
      <c r="F1067" s="117" t="s">
        <v>314</v>
      </c>
      <c r="G1067" s="117" t="s">
        <v>314</v>
      </c>
      <c r="H1067" s="117">
        <f t="shared" si="49"/>
        <v>0.16017204889429501</v>
      </c>
      <c r="I1067" s="117">
        <f t="shared" si="50"/>
        <v>0</v>
      </c>
      <c r="J1067" s="117">
        <f t="shared" si="51"/>
        <v>0</v>
      </c>
    </row>
    <row r="1068" spans="1:10" x14ac:dyDescent="0.3">
      <c r="A1068" s="115" t="s">
        <v>199</v>
      </c>
      <c r="B1068" s="117" t="s">
        <v>289</v>
      </c>
      <c r="C1068" s="115" t="s">
        <v>144</v>
      </c>
      <c r="D1068" s="117">
        <v>1</v>
      </c>
      <c r="E1068" s="117" t="s">
        <v>314</v>
      </c>
      <c r="F1068" s="117" t="s">
        <v>314</v>
      </c>
      <c r="G1068" s="117" t="s">
        <v>314</v>
      </c>
      <c r="H1068" s="117">
        <f t="shared" si="49"/>
        <v>1</v>
      </c>
      <c r="I1068" s="117">
        <f t="shared" si="50"/>
        <v>0</v>
      </c>
      <c r="J1068" s="117">
        <f t="shared" si="51"/>
        <v>0</v>
      </c>
    </row>
    <row r="1069" spans="1:10" x14ac:dyDescent="0.3">
      <c r="A1069" s="115" t="s">
        <v>191</v>
      </c>
      <c r="B1069" s="117" t="s">
        <v>289</v>
      </c>
      <c r="C1069" s="115" t="s">
        <v>144</v>
      </c>
      <c r="D1069" s="117">
        <v>0</v>
      </c>
      <c r="E1069" s="117" t="s">
        <v>314</v>
      </c>
      <c r="F1069" s="117" t="s">
        <v>314</v>
      </c>
      <c r="G1069" s="117" t="s">
        <v>314</v>
      </c>
      <c r="H1069" s="117">
        <f t="shared" si="49"/>
        <v>0</v>
      </c>
      <c r="I1069" s="117">
        <f t="shared" si="50"/>
        <v>0</v>
      </c>
      <c r="J1069" s="117">
        <f t="shared" si="51"/>
        <v>0</v>
      </c>
    </row>
    <row r="1070" spans="1:10" x14ac:dyDescent="0.3">
      <c r="A1070" s="115" t="s">
        <v>204</v>
      </c>
      <c r="B1070" s="117" t="s">
        <v>289</v>
      </c>
      <c r="C1070" s="115" t="s">
        <v>144</v>
      </c>
      <c r="D1070" s="117">
        <v>0.93781665593247698</v>
      </c>
      <c r="E1070" s="117" t="s">
        <v>314</v>
      </c>
      <c r="F1070" s="117" t="s">
        <v>314</v>
      </c>
      <c r="G1070" s="117" t="s">
        <v>314</v>
      </c>
      <c r="H1070" s="117">
        <f t="shared" si="49"/>
        <v>0.93781665593247698</v>
      </c>
      <c r="I1070" s="117">
        <f t="shared" si="50"/>
        <v>0</v>
      </c>
      <c r="J1070" s="117">
        <f t="shared" si="51"/>
        <v>0</v>
      </c>
    </row>
    <row r="1071" spans="1:10" x14ac:dyDescent="0.3">
      <c r="A1071" s="115" t="s">
        <v>206</v>
      </c>
      <c r="B1071" s="117" t="s">
        <v>289</v>
      </c>
      <c r="C1071" s="115" t="s">
        <v>144</v>
      </c>
      <c r="D1071" s="117">
        <v>0.93781665593247698</v>
      </c>
      <c r="E1071" s="117" t="s">
        <v>314</v>
      </c>
      <c r="F1071" s="117" t="s">
        <v>314</v>
      </c>
      <c r="G1071" s="117" t="s">
        <v>314</v>
      </c>
      <c r="H1071" s="117">
        <f t="shared" si="49"/>
        <v>0.93781665593247698</v>
      </c>
      <c r="I1071" s="117">
        <f t="shared" si="50"/>
        <v>0</v>
      </c>
      <c r="J1071" s="117">
        <f t="shared" si="51"/>
        <v>0</v>
      </c>
    </row>
    <row r="1072" spans="1:10" x14ac:dyDescent="0.3">
      <c r="A1072" s="115" t="s">
        <v>190</v>
      </c>
      <c r="B1072" s="117" t="s">
        <v>289</v>
      </c>
      <c r="C1072" s="115" t="s">
        <v>144</v>
      </c>
      <c r="D1072" s="117">
        <v>0.97600256201503299</v>
      </c>
      <c r="E1072" s="117" t="s">
        <v>314</v>
      </c>
      <c r="F1072" s="117" t="s">
        <v>314</v>
      </c>
      <c r="G1072" s="117" t="s">
        <v>314</v>
      </c>
      <c r="H1072" s="117">
        <f t="shared" si="49"/>
        <v>0.97600256201503299</v>
      </c>
      <c r="I1072" s="117">
        <f t="shared" si="50"/>
        <v>0</v>
      </c>
      <c r="J1072" s="117">
        <f t="shared" si="51"/>
        <v>0</v>
      </c>
    </row>
    <row r="1073" spans="1:10" x14ac:dyDescent="0.3">
      <c r="A1073" s="115" t="s">
        <v>195</v>
      </c>
      <c r="B1073" s="117" t="s">
        <v>289</v>
      </c>
      <c r="C1073" s="115" t="s">
        <v>144</v>
      </c>
      <c r="D1073" s="117">
        <v>0.99652631050263196</v>
      </c>
      <c r="E1073" s="117">
        <v>0.20319891941538701</v>
      </c>
      <c r="F1073" s="117">
        <v>0.79680108058461296</v>
      </c>
      <c r="G1073" s="117">
        <v>0</v>
      </c>
      <c r="H1073" s="117">
        <f t="shared" si="49"/>
        <v>0.20249306946313725</v>
      </c>
      <c r="I1073" s="117">
        <f t="shared" si="50"/>
        <v>0.79403324103949469</v>
      </c>
      <c r="J1073" s="117">
        <f t="shared" si="51"/>
        <v>0</v>
      </c>
    </row>
    <row r="1074" spans="1:10" x14ac:dyDescent="0.3">
      <c r="A1074" s="115" t="s">
        <v>210</v>
      </c>
      <c r="B1074" s="117" t="s">
        <v>289</v>
      </c>
      <c r="C1074" s="115" t="s">
        <v>142</v>
      </c>
      <c r="D1074" s="117">
        <v>0.26121985117841301</v>
      </c>
      <c r="E1074" s="117" t="s">
        <v>314</v>
      </c>
      <c r="F1074" s="117" t="s">
        <v>314</v>
      </c>
      <c r="G1074" s="117" t="s">
        <v>314</v>
      </c>
      <c r="H1074" s="117">
        <f t="shared" si="49"/>
        <v>0.26121985117841301</v>
      </c>
      <c r="I1074" s="117">
        <f t="shared" si="50"/>
        <v>0</v>
      </c>
      <c r="J1074" s="117">
        <f t="shared" si="51"/>
        <v>0</v>
      </c>
    </row>
    <row r="1075" spans="1:10" x14ac:dyDescent="0.3">
      <c r="A1075" s="115" t="s">
        <v>193</v>
      </c>
      <c r="B1075" s="117" t="s">
        <v>289</v>
      </c>
      <c r="C1075" s="115" t="s">
        <v>142</v>
      </c>
      <c r="D1075" s="117">
        <v>4.5143025715405002E-2</v>
      </c>
      <c r="E1075" s="117">
        <v>0.211733508108156</v>
      </c>
      <c r="F1075" s="117">
        <v>0.55669784244021303</v>
      </c>
      <c r="G1075" s="117">
        <v>0.231568649451631</v>
      </c>
      <c r="H1075" s="117">
        <f t="shared" si="49"/>
        <v>9.5582912013394E-3</v>
      </c>
      <c r="I1075" s="117">
        <f t="shared" si="50"/>
        <v>2.5131025016989019E-2</v>
      </c>
      <c r="J1075" s="117">
        <f t="shared" si="51"/>
        <v>1.0453709497076585E-2</v>
      </c>
    </row>
    <row r="1076" spans="1:10" x14ac:dyDescent="0.3">
      <c r="A1076" s="115" t="s">
        <v>200</v>
      </c>
      <c r="B1076" s="117" t="s">
        <v>289</v>
      </c>
      <c r="C1076" s="115" t="s">
        <v>142</v>
      </c>
      <c r="D1076" s="117">
        <v>1</v>
      </c>
      <c r="E1076" s="117">
        <v>1</v>
      </c>
      <c r="F1076" s="117">
        <v>0</v>
      </c>
      <c r="G1076" s="117">
        <v>0</v>
      </c>
      <c r="H1076" s="117">
        <f t="shared" si="49"/>
        <v>1</v>
      </c>
      <c r="I1076" s="117">
        <f t="shared" si="50"/>
        <v>0</v>
      </c>
      <c r="J1076" s="117">
        <f t="shared" si="51"/>
        <v>0</v>
      </c>
    </row>
    <row r="1077" spans="1:10" x14ac:dyDescent="0.3">
      <c r="A1077" s="115" t="s">
        <v>189</v>
      </c>
      <c r="B1077" s="117" t="s">
        <v>289</v>
      </c>
      <c r="C1077" s="115" t="s">
        <v>142</v>
      </c>
      <c r="D1077" s="117">
        <v>0.88472553756301597</v>
      </c>
      <c r="E1077" s="117">
        <v>1</v>
      </c>
      <c r="F1077" s="117">
        <v>0</v>
      </c>
      <c r="G1077" s="117">
        <v>0</v>
      </c>
      <c r="H1077" s="117">
        <f t="shared" si="49"/>
        <v>0.88472553756301597</v>
      </c>
      <c r="I1077" s="117">
        <f t="shared" si="50"/>
        <v>0</v>
      </c>
      <c r="J1077" s="117">
        <f t="shared" si="51"/>
        <v>0</v>
      </c>
    </row>
    <row r="1078" spans="1:10" x14ac:dyDescent="0.3">
      <c r="A1078" s="115" t="s">
        <v>198</v>
      </c>
      <c r="B1078" s="117" t="s">
        <v>289</v>
      </c>
      <c r="C1078" s="115" t="s">
        <v>142</v>
      </c>
      <c r="D1078" s="117">
        <v>0.90810078897413904</v>
      </c>
      <c r="E1078" s="117" t="s">
        <v>314</v>
      </c>
      <c r="F1078" s="117" t="s">
        <v>314</v>
      </c>
      <c r="G1078" s="117" t="s">
        <v>314</v>
      </c>
      <c r="H1078" s="117">
        <f t="shared" si="49"/>
        <v>0.90810078897413904</v>
      </c>
      <c r="I1078" s="117">
        <f t="shared" si="50"/>
        <v>0</v>
      </c>
      <c r="J1078" s="117">
        <f t="shared" si="51"/>
        <v>0</v>
      </c>
    </row>
    <row r="1079" spans="1:10" x14ac:dyDescent="0.3">
      <c r="A1079" s="115" t="s">
        <v>202</v>
      </c>
      <c r="B1079" s="117" t="s">
        <v>289</v>
      </c>
      <c r="C1079" s="115" t="s">
        <v>142</v>
      </c>
      <c r="D1079" s="117">
        <v>0.86844133134438295</v>
      </c>
      <c r="E1079" s="117" t="s">
        <v>314</v>
      </c>
      <c r="F1079" s="117" t="s">
        <v>314</v>
      </c>
      <c r="G1079" s="117" t="s">
        <v>314</v>
      </c>
      <c r="H1079" s="117">
        <f t="shared" si="49"/>
        <v>0.86844133134438295</v>
      </c>
      <c r="I1079" s="117">
        <f t="shared" si="50"/>
        <v>0</v>
      </c>
      <c r="J1079" s="117">
        <f t="shared" si="51"/>
        <v>0</v>
      </c>
    </row>
    <row r="1080" spans="1:10" x14ac:dyDescent="0.3">
      <c r="A1080" s="115" t="s">
        <v>192</v>
      </c>
      <c r="B1080" s="117" t="s">
        <v>289</v>
      </c>
      <c r="C1080" s="115" t="s">
        <v>142</v>
      </c>
      <c r="D1080" s="117">
        <v>3.7332086471821103E-2</v>
      </c>
      <c r="E1080" s="117" t="s">
        <v>314</v>
      </c>
      <c r="F1080" s="117" t="s">
        <v>314</v>
      </c>
      <c r="G1080" s="117" t="s">
        <v>314</v>
      </c>
      <c r="H1080" s="117">
        <f t="shared" si="49"/>
        <v>3.7332086471821103E-2</v>
      </c>
      <c r="I1080" s="117">
        <f t="shared" si="50"/>
        <v>0</v>
      </c>
      <c r="J1080" s="117">
        <f t="shared" si="51"/>
        <v>0</v>
      </c>
    </row>
    <row r="1081" spans="1:10" x14ac:dyDescent="0.3">
      <c r="A1081" s="115" t="s">
        <v>188</v>
      </c>
      <c r="B1081" s="117" t="s">
        <v>289</v>
      </c>
      <c r="C1081" s="115" t="s">
        <v>142</v>
      </c>
      <c r="D1081" s="117">
        <v>0.863918471360272</v>
      </c>
      <c r="E1081" s="117">
        <v>0.45272483523048701</v>
      </c>
      <c r="F1081" s="117">
        <v>0.54727516476951299</v>
      </c>
      <c r="G1081" s="117">
        <v>0</v>
      </c>
      <c r="H1081" s="117">
        <f t="shared" si="49"/>
        <v>0.39111734759915334</v>
      </c>
      <c r="I1081" s="117">
        <f t="shared" si="50"/>
        <v>0.47280112376111866</v>
      </c>
      <c r="J1081" s="117">
        <f t="shared" si="51"/>
        <v>0</v>
      </c>
    </row>
    <row r="1082" spans="1:10" x14ac:dyDescent="0.3">
      <c r="A1082" s="115" t="s">
        <v>141</v>
      </c>
      <c r="B1082" s="117" t="s">
        <v>289</v>
      </c>
      <c r="C1082" s="115" t="s">
        <v>142</v>
      </c>
      <c r="D1082" s="117">
        <v>0.99510677402532</v>
      </c>
      <c r="E1082" s="117" t="s">
        <v>314</v>
      </c>
      <c r="F1082" s="117" t="s">
        <v>314</v>
      </c>
      <c r="G1082" s="117" t="s">
        <v>314</v>
      </c>
      <c r="H1082" s="117">
        <f t="shared" si="49"/>
        <v>0.99510677402532</v>
      </c>
      <c r="I1082" s="117">
        <f t="shared" si="50"/>
        <v>0</v>
      </c>
      <c r="J1082" s="117">
        <f t="shared" si="51"/>
        <v>0</v>
      </c>
    </row>
    <row r="1083" spans="1:10" x14ac:dyDescent="0.3">
      <c r="A1083" s="115" t="s">
        <v>209</v>
      </c>
      <c r="B1083" s="117" t="s">
        <v>289</v>
      </c>
      <c r="C1083" s="115" t="s">
        <v>142</v>
      </c>
      <c r="D1083" s="117">
        <v>0.13466374477253801</v>
      </c>
      <c r="E1083" s="117" t="s">
        <v>314</v>
      </c>
      <c r="F1083" s="117" t="s">
        <v>314</v>
      </c>
      <c r="G1083" s="117" t="s">
        <v>314</v>
      </c>
      <c r="H1083" s="117">
        <f t="shared" si="49"/>
        <v>0.13466374477253801</v>
      </c>
      <c r="I1083" s="117">
        <f t="shared" si="50"/>
        <v>0</v>
      </c>
      <c r="J1083" s="117">
        <f t="shared" si="51"/>
        <v>0</v>
      </c>
    </row>
    <row r="1084" spans="1:10" x14ac:dyDescent="0.3">
      <c r="A1084" s="115" t="s">
        <v>199</v>
      </c>
      <c r="B1084" s="117" t="s">
        <v>289</v>
      </c>
      <c r="C1084" s="115" t="s">
        <v>142</v>
      </c>
      <c r="D1084" s="117">
        <v>1</v>
      </c>
      <c r="E1084" s="117" t="s">
        <v>314</v>
      </c>
      <c r="F1084" s="117" t="s">
        <v>314</v>
      </c>
      <c r="G1084" s="117" t="s">
        <v>314</v>
      </c>
      <c r="H1084" s="117">
        <f t="shared" si="49"/>
        <v>1</v>
      </c>
      <c r="I1084" s="117">
        <f t="shared" si="50"/>
        <v>0</v>
      </c>
      <c r="J1084" s="117">
        <f t="shared" si="51"/>
        <v>0</v>
      </c>
    </row>
    <row r="1085" spans="1:10" x14ac:dyDescent="0.3">
      <c r="A1085" s="115" t="s">
        <v>191</v>
      </c>
      <c r="B1085" s="117" t="s">
        <v>289</v>
      </c>
      <c r="C1085" s="115" t="s">
        <v>142</v>
      </c>
      <c r="D1085" s="117">
        <v>3.9233642079669402E-2</v>
      </c>
      <c r="E1085" s="117" t="s">
        <v>314</v>
      </c>
      <c r="F1085" s="117" t="s">
        <v>314</v>
      </c>
      <c r="G1085" s="117" t="s">
        <v>314</v>
      </c>
      <c r="H1085" s="117">
        <f t="shared" si="49"/>
        <v>3.9233642079669402E-2</v>
      </c>
      <c r="I1085" s="117">
        <f t="shared" si="50"/>
        <v>0</v>
      </c>
      <c r="J1085" s="117">
        <f t="shared" si="51"/>
        <v>0</v>
      </c>
    </row>
    <row r="1086" spans="1:10" x14ac:dyDescent="0.3">
      <c r="A1086" s="115" t="s">
        <v>204</v>
      </c>
      <c r="B1086" s="117" t="s">
        <v>289</v>
      </c>
      <c r="C1086" s="115" t="s">
        <v>142</v>
      </c>
      <c r="D1086" s="117">
        <v>1</v>
      </c>
      <c r="E1086" s="117" t="s">
        <v>314</v>
      </c>
      <c r="F1086" s="117" t="s">
        <v>314</v>
      </c>
      <c r="G1086" s="117" t="s">
        <v>314</v>
      </c>
      <c r="H1086" s="117">
        <f t="shared" si="49"/>
        <v>1</v>
      </c>
      <c r="I1086" s="117">
        <f t="shared" si="50"/>
        <v>0</v>
      </c>
      <c r="J1086" s="117">
        <f t="shared" si="51"/>
        <v>0</v>
      </c>
    </row>
    <row r="1087" spans="1:10" x14ac:dyDescent="0.3">
      <c r="A1087" s="115" t="s">
        <v>206</v>
      </c>
      <c r="B1087" s="117" t="s">
        <v>289</v>
      </c>
      <c r="C1087" s="115" t="s">
        <v>142</v>
      </c>
      <c r="D1087" s="117">
        <v>1</v>
      </c>
      <c r="E1087" s="117" t="s">
        <v>314</v>
      </c>
      <c r="F1087" s="117" t="s">
        <v>314</v>
      </c>
      <c r="G1087" s="117" t="s">
        <v>314</v>
      </c>
      <c r="H1087" s="117">
        <f t="shared" si="49"/>
        <v>1</v>
      </c>
      <c r="I1087" s="117">
        <f t="shared" si="50"/>
        <v>0</v>
      </c>
      <c r="J1087" s="117">
        <f t="shared" si="51"/>
        <v>0</v>
      </c>
    </row>
    <row r="1088" spans="1:10" x14ac:dyDescent="0.3">
      <c r="A1088" s="115" t="s">
        <v>190</v>
      </c>
      <c r="B1088" s="117" t="s">
        <v>289</v>
      </c>
      <c r="C1088" s="115" t="s">
        <v>142</v>
      </c>
      <c r="D1088" s="117">
        <v>0.88472553521025599</v>
      </c>
      <c r="E1088" s="117" t="s">
        <v>314</v>
      </c>
      <c r="F1088" s="117" t="s">
        <v>314</v>
      </c>
      <c r="G1088" s="117" t="s">
        <v>314</v>
      </c>
      <c r="H1088" s="117">
        <f t="shared" si="49"/>
        <v>0.88472553521025599</v>
      </c>
      <c r="I1088" s="117">
        <f t="shared" si="50"/>
        <v>0</v>
      </c>
      <c r="J1088" s="117">
        <f t="shared" si="51"/>
        <v>0</v>
      </c>
    </row>
    <row r="1089" spans="1:10" x14ac:dyDescent="0.3">
      <c r="A1089" s="115" t="s">
        <v>195</v>
      </c>
      <c r="B1089" s="117" t="s">
        <v>289</v>
      </c>
      <c r="C1089" s="115" t="s">
        <v>142</v>
      </c>
      <c r="D1089" s="117">
        <v>0.99267490761721799</v>
      </c>
      <c r="E1089" s="117">
        <v>0.24642396621329399</v>
      </c>
      <c r="F1089" s="117">
        <v>0.75357603378670601</v>
      </c>
      <c r="G1089" s="117">
        <v>0</v>
      </c>
      <c r="H1089" s="117">
        <f t="shared" si="49"/>
        <v>0.24461888789545005</v>
      </c>
      <c r="I1089" s="117">
        <f t="shared" si="50"/>
        <v>0.74805601972176794</v>
      </c>
      <c r="J1089" s="117">
        <f t="shared" si="51"/>
        <v>0</v>
      </c>
    </row>
    <row r="1090" spans="1:10" x14ac:dyDescent="0.3">
      <c r="A1090" s="115" t="s">
        <v>210</v>
      </c>
      <c r="B1090" s="117" t="s">
        <v>289</v>
      </c>
      <c r="C1090" s="115" t="s">
        <v>143</v>
      </c>
      <c r="D1090" s="117">
        <v>0.18826393483699799</v>
      </c>
      <c r="E1090" s="117" t="s">
        <v>314</v>
      </c>
      <c r="F1090" s="117" t="s">
        <v>314</v>
      </c>
      <c r="G1090" s="117" t="s">
        <v>314</v>
      </c>
      <c r="H1090" s="117">
        <f t="shared" si="49"/>
        <v>0.18826393483699799</v>
      </c>
      <c r="I1090" s="117">
        <f t="shared" si="50"/>
        <v>0</v>
      </c>
      <c r="J1090" s="117">
        <f t="shared" si="51"/>
        <v>0</v>
      </c>
    </row>
    <row r="1091" spans="1:10" x14ac:dyDescent="0.3">
      <c r="A1091" s="115" t="s">
        <v>193</v>
      </c>
      <c r="B1091" s="117" t="s">
        <v>289</v>
      </c>
      <c r="C1091" s="115" t="s">
        <v>143</v>
      </c>
      <c r="D1091" s="117">
        <v>2.75707254960935E-2</v>
      </c>
      <c r="E1091" s="117">
        <v>0.29624713901952299</v>
      </c>
      <c r="F1091" s="117">
        <v>0.69708632620058597</v>
      </c>
      <c r="G1091" s="117">
        <v>6.6665347798915602E-3</v>
      </c>
      <c r="H1091" s="117">
        <f t="shared" ref="H1091:H1154" si="52">IFERROR($D1091*E1091,$D1091)</f>
        <v>8.1677485489103172E-3</v>
      </c>
      <c r="I1091" s="117">
        <f t="shared" ref="I1091:I1154" si="53">IFERROR($D1091*F1091,0)</f>
        <v>1.9219175746756648E-2</v>
      </c>
      <c r="J1091" s="117">
        <f t="shared" ref="J1091:J1154" si="54">IFERROR($D1091*G1091,0)</f>
        <v>1.8380120042655031E-4</v>
      </c>
    </row>
    <row r="1092" spans="1:10" x14ac:dyDescent="0.3">
      <c r="A1092" s="115" t="s">
        <v>200</v>
      </c>
      <c r="B1092" s="117" t="s">
        <v>289</v>
      </c>
      <c r="C1092" s="115" t="s">
        <v>143</v>
      </c>
      <c r="D1092" s="117">
        <v>1</v>
      </c>
      <c r="E1092" s="117">
        <v>0.94668536894664901</v>
      </c>
      <c r="F1092" s="117">
        <v>5.3314631053350499E-2</v>
      </c>
      <c r="G1092" s="117">
        <v>0</v>
      </c>
      <c r="H1092" s="117">
        <f t="shared" si="52"/>
        <v>0.94668536894664901</v>
      </c>
      <c r="I1092" s="117">
        <f t="shared" si="53"/>
        <v>5.3314631053350499E-2</v>
      </c>
      <c r="J1092" s="117">
        <f t="shared" si="54"/>
        <v>0</v>
      </c>
    </row>
    <row r="1093" spans="1:10" x14ac:dyDescent="0.3">
      <c r="A1093" s="115" t="s">
        <v>189</v>
      </c>
      <c r="B1093" s="117" t="s">
        <v>289</v>
      </c>
      <c r="C1093" s="115" t="s">
        <v>143</v>
      </c>
      <c r="D1093" s="117">
        <v>0.97602509984409502</v>
      </c>
      <c r="E1093" s="117">
        <v>1</v>
      </c>
      <c r="F1093" s="117">
        <v>0</v>
      </c>
      <c r="G1093" s="117">
        <v>0</v>
      </c>
      <c r="H1093" s="117">
        <f t="shared" si="52"/>
        <v>0.97602509984409502</v>
      </c>
      <c r="I1093" s="117">
        <f t="shared" si="53"/>
        <v>0</v>
      </c>
      <c r="J1093" s="117">
        <f t="shared" si="54"/>
        <v>0</v>
      </c>
    </row>
    <row r="1094" spans="1:10" x14ac:dyDescent="0.3">
      <c r="A1094" s="115" t="s">
        <v>198</v>
      </c>
      <c r="B1094" s="117" t="s">
        <v>289</v>
      </c>
      <c r="C1094" s="115" t="s">
        <v>143</v>
      </c>
      <c r="D1094" s="117">
        <v>0.84102119298327704</v>
      </c>
      <c r="E1094" s="117" t="s">
        <v>314</v>
      </c>
      <c r="F1094" s="117" t="s">
        <v>314</v>
      </c>
      <c r="G1094" s="117" t="s">
        <v>314</v>
      </c>
      <c r="H1094" s="117">
        <f t="shared" si="52"/>
        <v>0.84102119298327704</v>
      </c>
      <c r="I1094" s="117">
        <f t="shared" si="53"/>
        <v>0</v>
      </c>
      <c r="J1094" s="117">
        <f t="shared" si="54"/>
        <v>0</v>
      </c>
    </row>
    <row r="1095" spans="1:10" x14ac:dyDescent="0.3">
      <c r="A1095" s="115" t="s">
        <v>202</v>
      </c>
      <c r="B1095" s="117" t="s">
        <v>289</v>
      </c>
      <c r="C1095" s="115" t="s">
        <v>143</v>
      </c>
      <c r="D1095" s="117">
        <v>0.50699995011321997</v>
      </c>
      <c r="E1095" s="117" t="s">
        <v>314</v>
      </c>
      <c r="F1095" s="117" t="s">
        <v>314</v>
      </c>
      <c r="G1095" s="117" t="s">
        <v>314</v>
      </c>
      <c r="H1095" s="117">
        <f t="shared" si="52"/>
        <v>0.50699995011321997</v>
      </c>
      <c r="I1095" s="117">
        <f t="shared" si="53"/>
        <v>0</v>
      </c>
      <c r="J1095" s="117">
        <f t="shared" si="54"/>
        <v>0</v>
      </c>
    </row>
    <row r="1096" spans="1:10" x14ac:dyDescent="0.3">
      <c r="A1096" s="115" t="s">
        <v>192</v>
      </c>
      <c r="B1096" s="117" t="s">
        <v>289</v>
      </c>
      <c r="C1096" s="115" t="s">
        <v>143</v>
      </c>
      <c r="D1096" s="117">
        <v>0</v>
      </c>
      <c r="E1096" s="117" t="s">
        <v>314</v>
      </c>
      <c r="F1096" s="117" t="s">
        <v>314</v>
      </c>
      <c r="G1096" s="117" t="s">
        <v>314</v>
      </c>
      <c r="H1096" s="117">
        <f t="shared" si="52"/>
        <v>0</v>
      </c>
      <c r="I1096" s="117">
        <f t="shared" si="53"/>
        <v>0</v>
      </c>
      <c r="J1096" s="117">
        <f t="shared" si="54"/>
        <v>0</v>
      </c>
    </row>
    <row r="1097" spans="1:10" x14ac:dyDescent="0.3">
      <c r="A1097" s="115" t="s">
        <v>188</v>
      </c>
      <c r="B1097" s="117" t="s">
        <v>289</v>
      </c>
      <c r="C1097" s="115" t="s">
        <v>143</v>
      </c>
      <c r="D1097" s="117">
        <v>0.97586236404512905</v>
      </c>
      <c r="E1097" s="117">
        <v>0.27815311567833401</v>
      </c>
      <c r="F1097" s="117">
        <v>0.72184688432166599</v>
      </c>
      <c r="G1097" s="117">
        <v>0</v>
      </c>
      <c r="H1097" s="117">
        <f t="shared" si="52"/>
        <v>0.27143915703237725</v>
      </c>
      <c r="I1097" s="117">
        <f t="shared" si="53"/>
        <v>0.70442320701275174</v>
      </c>
      <c r="J1097" s="117">
        <f t="shared" si="54"/>
        <v>0</v>
      </c>
    </row>
    <row r="1098" spans="1:10" x14ac:dyDescent="0.3">
      <c r="A1098" s="115" t="s">
        <v>141</v>
      </c>
      <c r="B1098" s="117" t="s">
        <v>289</v>
      </c>
      <c r="C1098" s="115" t="s">
        <v>143</v>
      </c>
      <c r="D1098" s="117">
        <v>1</v>
      </c>
      <c r="E1098" s="117" t="s">
        <v>314</v>
      </c>
      <c r="F1098" s="117" t="s">
        <v>314</v>
      </c>
      <c r="G1098" s="117" t="s">
        <v>314</v>
      </c>
      <c r="H1098" s="117">
        <f t="shared" si="52"/>
        <v>1</v>
      </c>
      <c r="I1098" s="117">
        <f t="shared" si="53"/>
        <v>0</v>
      </c>
      <c r="J1098" s="117">
        <f t="shared" si="54"/>
        <v>0</v>
      </c>
    </row>
    <row r="1099" spans="1:10" x14ac:dyDescent="0.3">
      <c r="A1099" s="115" t="s">
        <v>209</v>
      </c>
      <c r="B1099" s="117" t="s">
        <v>289</v>
      </c>
      <c r="C1099" s="115" t="s">
        <v>143</v>
      </c>
      <c r="D1099" s="117">
        <v>0.46277508158519798</v>
      </c>
      <c r="E1099" s="117" t="s">
        <v>314</v>
      </c>
      <c r="F1099" s="117" t="s">
        <v>314</v>
      </c>
      <c r="G1099" s="117" t="s">
        <v>314</v>
      </c>
      <c r="H1099" s="117">
        <f t="shared" si="52"/>
        <v>0.46277508158519798</v>
      </c>
      <c r="I1099" s="117">
        <f t="shared" si="53"/>
        <v>0</v>
      </c>
      <c r="J1099" s="117">
        <f t="shared" si="54"/>
        <v>0</v>
      </c>
    </row>
    <row r="1100" spans="1:10" x14ac:dyDescent="0.3">
      <c r="A1100" s="115" t="s">
        <v>199</v>
      </c>
      <c r="B1100" s="117" t="s">
        <v>289</v>
      </c>
      <c r="C1100" s="115" t="s">
        <v>143</v>
      </c>
      <c r="D1100" s="117">
        <v>1</v>
      </c>
      <c r="E1100" s="117" t="s">
        <v>314</v>
      </c>
      <c r="F1100" s="117" t="s">
        <v>314</v>
      </c>
      <c r="G1100" s="117" t="s">
        <v>314</v>
      </c>
      <c r="H1100" s="117">
        <f t="shared" si="52"/>
        <v>1</v>
      </c>
      <c r="I1100" s="117">
        <f t="shared" si="53"/>
        <v>0</v>
      </c>
      <c r="J1100" s="117">
        <f t="shared" si="54"/>
        <v>0</v>
      </c>
    </row>
    <row r="1101" spans="1:10" x14ac:dyDescent="0.3">
      <c r="A1101" s="115" t="s">
        <v>191</v>
      </c>
      <c r="B1101" s="117" t="s">
        <v>289</v>
      </c>
      <c r="C1101" s="115" t="s">
        <v>143</v>
      </c>
      <c r="D1101" s="117">
        <v>0</v>
      </c>
      <c r="E1101" s="117" t="s">
        <v>314</v>
      </c>
      <c r="F1101" s="117" t="s">
        <v>314</v>
      </c>
      <c r="G1101" s="117" t="s">
        <v>314</v>
      </c>
      <c r="H1101" s="117">
        <f t="shared" si="52"/>
        <v>0</v>
      </c>
      <c r="I1101" s="117">
        <f t="shared" si="53"/>
        <v>0</v>
      </c>
      <c r="J1101" s="117">
        <f t="shared" si="54"/>
        <v>0</v>
      </c>
    </row>
    <row r="1102" spans="1:10" x14ac:dyDescent="0.3">
      <c r="A1102" s="115" t="s">
        <v>204</v>
      </c>
      <c r="B1102" s="117" t="s">
        <v>289</v>
      </c>
      <c r="C1102" s="115" t="s">
        <v>143</v>
      </c>
      <c r="D1102" s="117">
        <v>0.96635409929375604</v>
      </c>
      <c r="E1102" s="117" t="s">
        <v>314</v>
      </c>
      <c r="F1102" s="117" t="s">
        <v>314</v>
      </c>
      <c r="G1102" s="117" t="s">
        <v>314</v>
      </c>
      <c r="H1102" s="117">
        <f t="shared" si="52"/>
        <v>0.96635409929375604</v>
      </c>
      <c r="I1102" s="117">
        <f t="shared" si="53"/>
        <v>0</v>
      </c>
      <c r="J1102" s="117">
        <f t="shared" si="54"/>
        <v>0</v>
      </c>
    </row>
    <row r="1103" spans="1:10" x14ac:dyDescent="0.3">
      <c r="A1103" s="115" t="s">
        <v>206</v>
      </c>
      <c r="B1103" s="117" t="s">
        <v>289</v>
      </c>
      <c r="C1103" s="115" t="s">
        <v>143</v>
      </c>
      <c r="D1103" s="117">
        <v>0.96635409929375604</v>
      </c>
      <c r="E1103" s="117" t="s">
        <v>314</v>
      </c>
      <c r="F1103" s="117" t="s">
        <v>314</v>
      </c>
      <c r="G1103" s="117" t="s">
        <v>314</v>
      </c>
      <c r="H1103" s="117">
        <f t="shared" si="52"/>
        <v>0.96635409929375604</v>
      </c>
      <c r="I1103" s="117">
        <f t="shared" si="53"/>
        <v>0</v>
      </c>
      <c r="J1103" s="117">
        <f t="shared" si="54"/>
        <v>0</v>
      </c>
    </row>
    <row r="1104" spans="1:10" x14ac:dyDescent="0.3">
      <c r="A1104" s="115" t="s">
        <v>190</v>
      </c>
      <c r="B1104" s="117" t="s">
        <v>289</v>
      </c>
      <c r="C1104" s="115" t="s">
        <v>143</v>
      </c>
      <c r="D1104" s="117">
        <v>0.97602509998882503</v>
      </c>
      <c r="E1104" s="117" t="s">
        <v>314</v>
      </c>
      <c r="F1104" s="117" t="s">
        <v>314</v>
      </c>
      <c r="G1104" s="117" t="s">
        <v>314</v>
      </c>
      <c r="H1104" s="117">
        <f t="shared" si="52"/>
        <v>0.97602509998882503</v>
      </c>
      <c r="I1104" s="117">
        <f t="shared" si="53"/>
        <v>0</v>
      </c>
      <c r="J1104" s="117">
        <f t="shared" si="54"/>
        <v>0</v>
      </c>
    </row>
    <row r="1105" spans="1:10" x14ac:dyDescent="0.3">
      <c r="A1105" s="115" t="s">
        <v>195</v>
      </c>
      <c r="B1105" s="117" t="s">
        <v>289</v>
      </c>
      <c r="C1105" s="115" t="s">
        <v>143</v>
      </c>
      <c r="D1105" s="117">
        <v>1</v>
      </c>
      <c r="E1105" s="117">
        <v>0.14757183076397201</v>
      </c>
      <c r="F1105" s="117">
        <v>0.84578421580949203</v>
      </c>
      <c r="G1105" s="117">
        <v>6.64395342653663E-3</v>
      </c>
      <c r="H1105" s="117">
        <f t="shared" si="52"/>
        <v>0.14757183076397201</v>
      </c>
      <c r="I1105" s="117">
        <f t="shared" si="53"/>
        <v>0.84578421580949203</v>
      </c>
      <c r="J1105" s="117">
        <f t="shared" si="54"/>
        <v>6.64395342653663E-3</v>
      </c>
    </row>
    <row r="1106" spans="1:10" x14ac:dyDescent="0.3">
      <c r="A1106" s="115" t="s">
        <v>210</v>
      </c>
      <c r="B1106" s="117" t="s">
        <v>289</v>
      </c>
      <c r="C1106" s="115" t="s">
        <v>139</v>
      </c>
      <c r="D1106" s="117">
        <v>0.16192617993036801</v>
      </c>
      <c r="E1106" s="117" t="s">
        <v>314</v>
      </c>
      <c r="F1106" s="117" t="s">
        <v>314</v>
      </c>
      <c r="G1106" s="117" t="s">
        <v>314</v>
      </c>
      <c r="H1106" s="117">
        <f t="shared" si="52"/>
        <v>0.16192617993036801</v>
      </c>
      <c r="I1106" s="117">
        <f t="shared" si="53"/>
        <v>0</v>
      </c>
      <c r="J1106" s="117">
        <f t="shared" si="54"/>
        <v>0</v>
      </c>
    </row>
    <row r="1107" spans="1:10" x14ac:dyDescent="0.3">
      <c r="A1107" s="115" t="s">
        <v>193</v>
      </c>
      <c r="B1107" s="117" t="s">
        <v>289</v>
      </c>
      <c r="C1107" s="115" t="s">
        <v>139</v>
      </c>
      <c r="D1107" s="117">
        <v>8.14812305796591E-3</v>
      </c>
      <c r="E1107" s="117">
        <v>0.65288659317989395</v>
      </c>
      <c r="F1107" s="117">
        <v>0.347113406820106</v>
      </c>
      <c r="G1107" s="117">
        <v>0</v>
      </c>
      <c r="H1107" s="117">
        <f t="shared" si="52"/>
        <v>5.3198003041259028E-3</v>
      </c>
      <c r="I1107" s="117">
        <f t="shared" si="53"/>
        <v>2.8283227538400072E-3</v>
      </c>
      <c r="J1107" s="117">
        <f t="shared" si="54"/>
        <v>0</v>
      </c>
    </row>
    <row r="1108" spans="1:10" x14ac:dyDescent="0.3">
      <c r="A1108" s="115" t="s">
        <v>200</v>
      </c>
      <c r="B1108" s="117" t="s">
        <v>289</v>
      </c>
      <c r="C1108" s="115" t="s">
        <v>139</v>
      </c>
      <c r="D1108" s="117">
        <v>1</v>
      </c>
      <c r="E1108" s="117">
        <v>0.98520485475830299</v>
      </c>
      <c r="F1108" s="117">
        <v>1.47951452416965E-2</v>
      </c>
      <c r="G1108" s="117">
        <v>0</v>
      </c>
      <c r="H1108" s="117">
        <f t="shared" si="52"/>
        <v>0.98520485475830299</v>
      </c>
      <c r="I1108" s="117">
        <f t="shared" si="53"/>
        <v>1.47951452416965E-2</v>
      </c>
      <c r="J1108" s="117">
        <f t="shared" si="54"/>
        <v>0</v>
      </c>
    </row>
    <row r="1109" spans="1:10" x14ac:dyDescent="0.3">
      <c r="A1109" s="115" t="s">
        <v>189</v>
      </c>
      <c r="B1109" s="117" t="s">
        <v>289</v>
      </c>
      <c r="C1109" s="115" t="s">
        <v>139</v>
      </c>
      <c r="D1109" s="117">
        <v>1</v>
      </c>
      <c r="E1109" s="117">
        <v>1</v>
      </c>
      <c r="F1109" s="117">
        <v>0</v>
      </c>
      <c r="G1109" s="117">
        <v>0</v>
      </c>
      <c r="H1109" s="117">
        <f t="shared" si="52"/>
        <v>1</v>
      </c>
      <c r="I1109" s="117">
        <f t="shared" si="53"/>
        <v>0</v>
      </c>
      <c r="J1109" s="117">
        <f t="shared" si="54"/>
        <v>0</v>
      </c>
    </row>
    <row r="1110" spans="1:10" x14ac:dyDescent="0.3">
      <c r="A1110" s="115" t="s">
        <v>198</v>
      </c>
      <c r="B1110" s="117" t="s">
        <v>289</v>
      </c>
      <c r="C1110" s="115" t="s">
        <v>139</v>
      </c>
      <c r="D1110" s="117">
        <v>1</v>
      </c>
      <c r="E1110" s="117" t="s">
        <v>314</v>
      </c>
      <c r="F1110" s="117" t="s">
        <v>314</v>
      </c>
      <c r="G1110" s="117" t="s">
        <v>314</v>
      </c>
      <c r="H1110" s="117">
        <f t="shared" si="52"/>
        <v>1</v>
      </c>
      <c r="I1110" s="117">
        <f t="shared" si="53"/>
        <v>0</v>
      </c>
      <c r="J1110" s="117">
        <f t="shared" si="54"/>
        <v>0</v>
      </c>
    </row>
    <row r="1111" spans="1:10" x14ac:dyDescent="0.3">
      <c r="A1111" s="115" t="s">
        <v>202</v>
      </c>
      <c r="B1111" s="117" t="s">
        <v>289</v>
      </c>
      <c r="C1111" s="115" t="s">
        <v>139</v>
      </c>
      <c r="D1111" s="117">
        <v>0.74330170514127303</v>
      </c>
      <c r="E1111" s="117" t="s">
        <v>314</v>
      </c>
      <c r="F1111" s="117" t="s">
        <v>314</v>
      </c>
      <c r="G1111" s="117" t="s">
        <v>314</v>
      </c>
      <c r="H1111" s="117">
        <f t="shared" si="52"/>
        <v>0.74330170514127303</v>
      </c>
      <c r="I1111" s="117">
        <f t="shared" si="53"/>
        <v>0</v>
      </c>
      <c r="J1111" s="117">
        <f t="shared" si="54"/>
        <v>0</v>
      </c>
    </row>
    <row r="1112" spans="1:10" x14ac:dyDescent="0.3">
      <c r="A1112" s="115" t="s">
        <v>192</v>
      </c>
      <c r="B1112" s="117" t="s">
        <v>289</v>
      </c>
      <c r="C1112" s="115" t="s">
        <v>139</v>
      </c>
      <c r="D1112" s="117">
        <v>0</v>
      </c>
      <c r="E1112" s="117" t="s">
        <v>314</v>
      </c>
      <c r="F1112" s="117" t="s">
        <v>314</v>
      </c>
      <c r="G1112" s="117" t="s">
        <v>314</v>
      </c>
      <c r="H1112" s="117">
        <f t="shared" si="52"/>
        <v>0</v>
      </c>
      <c r="I1112" s="117">
        <f t="shared" si="53"/>
        <v>0</v>
      </c>
      <c r="J1112" s="117">
        <f t="shared" si="54"/>
        <v>0</v>
      </c>
    </row>
    <row r="1113" spans="1:10" x14ac:dyDescent="0.3">
      <c r="A1113" s="115" t="s">
        <v>188</v>
      </c>
      <c r="B1113" s="117" t="s">
        <v>289</v>
      </c>
      <c r="C1113" s="115" t="s">
        <v>139</v>
      </c>
      <c r="D1113" s="117">
        <v>1</v>
      </c>
      <c r="E1113" s="117">
        <v>0.45244121084569799</v>
      </c>
      <c r="F1113" s="117">
        <v>0.54755878915430201</v>
      </c>
      <c r="G1113" s="117">
        <v>0</v>
      </c>
      <c r="H1113" s="117">
        <f t="shared" si="52"/>
        <v>0.45244121084569799</v>
      </c>
      <c r="I1113" s="117">
        <f t="shared" si="53"/>
        <v>0.54755878915430201</v>
      </c>
      <c r="J1113" s="117">
        <f t="shared" si="54"/>
        <v>0</v>
      </c>
    </row>
    <row r="1114" spans="1:10" x14ac:dyDescent="0.3">
      <c r="A1114" s="115" t="s">
        <v>141</v>
      </c>
      <c r="B1114" s="117" t="s">
        <v>289</v>
      </c>
      <c r="C1114" s="115" t="s">
        <v>139</v>
      </c>
      <c r="D1114" s="117">
        <v>1</v>
      </c>
      <c r="E1114" s="117" t="s">
        <v>314</v>
      </c>
      <c r="F1114" s="117" t="s">
        <v>314</v>
      </c>
      <c r="G1114" s="117" t="s">
        <v>314</v>
      </c>
      <c r="H1114" s="117">
        <f t="shared" si="52"/>
        <v>1</v>
      </c>
      <c r="I1114" s="117">
        <f t="shared" si="53"/>
        <v>0</v>
      </c>
      <c r="J1114" s="117">
        <f t="shared" si="54"/>
        <v>0</v>
      </c>
    </row>
    <row r="1115" spans="1:10" x14ac:dyDescent="0.3">
      <c r="A1115" s="115" t="s">
        <v>209</v>
      </c>
      <c r="B1115" s="117" t="s">
        <v>289</v>
      </c>
      <c r="C1115" s="115" t="s">
        <v>139</v>
      </c>
      <c r="D1115" s="117">
        <v>0.775831132701569</v>
      </c>
      <c r="E1115" s="117" t="s">
        <v>314</v>
      </c>
      <c r="F1115" s="117" t="s">
        <v>314</v>
      </c>
      <c r="G1115" s="117" t="s">
        <v>314</v>
      </c>
      <c r="H1115" s="117">
        <f t="shared" si="52"/>
        <v>0.775831132701569</v>
      </c>
      <c r="I1115" s="117">
        <f t="shared" si="53"/>
        <v>0</v>
      </c>
      <c r="J1115" s="117">
        <f t="shared" si="54"/>
        <v>0</v>
      </c>
    </row>
    <row r="1116" spans="1:10" x14ac:dyDescent="0.3">
      <c r="A1116" s="115" t="s">
        <v>199</v>
      </c>
      <c r="B1116" s="117" t="s">
        <v>289</v>
      </c>
      <c r="C1116" s="115" t="s">
        <v>139</v>
      </c>
      <c r="D1116" s="117">
        <v>1</v>
      </c>
      <c r="E1116" s="117" t="s">
        <v>314</v>
      </c>
      <c r="F1116" s="117" t="s">
        <v>314</v>
      </c>
      <c r="G1116" s="117" t="s">
        <v>314</v>
      </c>
      <c r="H1116" s="117">
        <f t="shared" si="52"/>
        <v>1</v>
      </c>
      <c r="I1116" s="117">
        <f t="shared" si="53"/>
        <v>0</v>
      </c>
      <c r="J1116" s="117">
        <f t="shared" si="54"/>
        <v>0</v>
      </c>
    </row>
    <row r="1117" spans="1:10" x14ac:dyDescent="0.3">
      <c r="A1117" s="115" t="s">
        <v>191</v>
      </c>
      <c r="B1117" s="117" t="s">
        <v>289</v>
      </c>
      <c r="C1117" s="115" t="s">
        <v>139</v>
      </c>
      <c r="D1117" s="117">
        <v>0</v>
      </c>
      <c r="E1117" s="117" t="s">
        <v>314</v>
      </c>
      <c r="F1117" s="117" t="s">
        <v>314</v>
      </c>
      <c r="G1117" s="117" t="s">
        <v>314</v>
      </c>
      <c r="H1117" s="117">
        <f t="shared" si="52"/>
        <v>0</v>
      </c>
      <c r="I1117" s="117">
        <f t="shared" si="53"/>
        <v>0</v>
      </c>
      <c r="J1117" s="117">
        <f t="shared" si="54"/>
        <v>0</v>
      </c>
    </row>
    <row r="1118" spans="1:10" x14ac:dyDescent="0.3">
      <c r="A1118" s="115" t="s">
        <v>204</v>
      </c>
      <c r="B1118" s="117" t="s">
        <v>289</v>
      </c>
      <c r="C1118" s="115" t="s">
        <v>139</v>
      </c>
      <c r="D1118" s="117">
        <v>1</v>
      </c>
      <c r="E1118" s="117" t="s">
        <v>314</v>
      </c>
      <c r="F1118" s="117" t="s">
        <v>314</v>
      </c>
      <c r="G1118" s="117" t="s">
        <v>314</v>
      </c>
      <c r="H1118" s="117">
        <f t="shared" si="52"/>
        <v>1</v>
      </c>
      <c r="I1118" s="117">
        <f t="shared" si="53"/>
        <v>0</v>
      </c>
      <c r="J1118" s="117">
        <f t="shared" si="54"/>
        <v>0</v>
      </c>
    </row>
    <row r="1119" spans="1:10" x14ac:dyDescent="0.3">
      <c r="A1119" s="115" t="s">
        <v>206</v>
      </c>
      <c r="B1119" s="117" t="s">
        <v>289</v>
      </c>
      <c r="C1119" s="115" t="s">
        <v>139</v>
      </c>
      <c r="D1119" s="117">
        <v>1</v>
      </c>
      <c r="E1119" s="117" t="s">
        <v>314</v>
      </c>
      <c r="F1119" s="117" t="s">
        <v>314</v>
      </c>
      <c r="G1119" s="117" t="s">
        <v>314</v>
      </c>
      <c r="H1119" s="117">
        <f t="shared" si="52"/>
        <v>1</v>
      </c>
      <c r="I1119" s="117">
        <f t="shared" si="53"/>
        <v>0</v>
      </c>
      <c r="J1119" s="117">
        <f t="shared" si="54"/>
        <v>0</v>
      </c>
    </row>
    <row r="1120" spans="1:10" x14ac:dyDescent="0.3">
      <c r="A1120" s="115" t="s">
        <v>190</v>
      </c>
      <c r="B1120" s="117" t="s">
        <v>289</v>
      </c>
      <c r="C1120" s="115" t="s">
        <v>139</v>
      </c>
      <c r="D1120" s="117">
        <v>1</v>
      </c>
      <c r="E1120" s="117" t="s">
        <v>314</v>
      </c>
      <c r="F1120" s="117" t="s">
        <v>314</v>
      </c>
      <c r="G1120" s="117" t="s">
        <v>314</v>
      </c>
      <c r="H1120" s="117">
        <f t="shared" si="52"/>
        <v>1</v>
      </c>
      <c r="I1120" s="117">
        <f t="shared" si="53"/>
        <v>0</v>
      </c>
      <c r="J1120" s="117">
        <f t="shared" si="54"/>
        <v>0</v>
      </c>
    </row>
    <row r="1121" spans="1:10" x14ac:dyDescent="0.3">
      <c r="A1121" s="115" t="s">
        <v>195</v>
      </c>
      <c r="B1121" s="117" t="s">
        <v>289</v>
      </c>
      <c r="C1121" s="115" t="s">
        <v>139</v>
      </c>
      <c r="D1121" s="117">
        <v>1</v>
      </c>
      <c r="E1121" s="117">
        <v>0</v>
      </c>
      <c r="F1121" s="117">
        <v>1</v>
      </c>
      <c r="G1121" s="117">
        <v>0</v>
      </c>
      <c r="H1121" s="117">
        <f t="shared" si="52"/>
        <v>0</v>
      </c>
      <c r="I1121" s="117">
        <f t="shared" si="53"/>
        <v>1</v>
      </c>
      <c r="J1121" s="117">
        <f t="shared" si="54"/>
        <v>0</v>
      </c>
    </row>
    <row r="1122" spans="1:10" x14ac:dyDescent="0.3">
      <c r="A1122" s="115" t="s">
        <v>210</v>
      </c>
      <c r="B1122" s="117" t="s">
        <v>289</v>
      </c>
      <c r="C1122" s="115" t="s">
        <v>141</v>
      </c>
      <c r="D1122" s="117">
        <v>0.54964356448000196</v>
      </c>
      <c r="E1122" s="117" t="s">
        <v>314</v>
      </c>
      <c r="F1122" s="117" t="s">
        <v>314</v>
      </c>
      <c r="G1122" s="117" t="s">
        <v>314</v>
      </c>
      <c r="H1122" s="117">
        <f t="shared" si="52"/>
        <v>0.54964356448000196</v>
      </c>
      <c r="I1122" s="117">
        <f t="shared" si="53"/>
        <v>0</v>
      </c>
      <c r="J1122" s="117">
        <f t="shared" si="54"/>
        <v>0</v>
      </c>
    </row>
    <row r="1123" spans="1:10" x14ac:dyDescent="0.3">
      <c r="A1123" s="115" t="s">
        <v>193</v>
      </c>
      <c r="B1123" s="117" t="s">
        <v>289</v>
      </c>
      <c r="C1123" s="115" t="s">
        <v>141</v>
      </c>
      <c r="D1123" s="117">
        <v>2.0005446682897901E-2</v>
      </c>
      <c r="E1123" s="117">
        <v>0.51094500301899204</v>
      </c>
      <c r="F1123" s="117">
        <v>0.378039382023245</v>
      </c>
      <c r="G1123" s="117">
        <v>0.11101561495776301</v>
      </c>
      <c r="H1123" s="117">
        <f t="shared" si="52"/>
        <v>1.0221683015789552E-2</v>
      </c>
      <c r="I1123" s="117">
        <f t="shared" si="53"/>
        <v>7.5628467011016991E-3</v>
      </c>
      <c r="J1123" s="117">
        <f t="shared" si="54"/>
        <v>2.2209169660066504E-3</v>
      </c>
    </row>
    <row r="1124" spans="1:10" x14ac:dyDescent="0.3">
      <c r="A1124" s="115" t="s">
        <v>200</v>
      </c>
      <c r="B1124" s="117" t="s">
        <v>289</v>
      </c>
      <c r="C1124" s="115" t="s">
        <v>141</v>
      </c>
      <c r="D1124" s="117">
        <v>0.96369475357287104</v>
      </c>
      <c r="E1124" s="117">
        <v>0.97760578940264098</v>
      </c>
      <c r="F1124" s="117">
        <v>2.2394210597358601E-2</v>
      </c>
      <c r="G1124" s="117">
        <v>0</v>
      </c>
      <c r="H1124" s="117">
        <f t="shared" si="52"/>
        <v>0.94211357030979015</v>
      </c>
      <c r="I1124" s="117">
        <f t="shared" si="53"/>
        <v>2.1581183263080474E-2</v>
      </c>
      <c r="J1124" s="117">
        <f t="shared" si="54"/>
        <v>0</v>
      </c>
    </row>
    <row r="1125" spans="1:10" x14ac:dyDescent="0.3">
      <c r="A1125" s="115" t="s">
        <v>189</v>
      </c>
      <c r="B1125" s="117" t="s">
        <v>289</v>
      </c>
      <c r="C1125" s="115" t="s">
        <v>141</v>
      </c>
      <c r="D1125" s="117">
        <v>0.61331043980875399</v>
      </c>
      <c r="E1125" s="117">
        <v>1</v>
      </c>
      <c r="F1125" s="117">
        <v>0</v>
      </c>
      <c r="G1125" s="117">
        <v>0</v>
      </c>
      <c r="H1125" s="117">
        <f t="shared" si="52"/>
        <v>0.61331043980875399</v>
      </c>
      <c r="I1125" s="117">
        <f t="shared" si="53"/>
        <v>0</v>
      </c>
      <c r="J1125" s="117">
        <f t="shared" si="54"/>
        <v>0</v>
      </c>
    </row>
    <row r="1126" spans="1:10" x14ac:dyDescent="0.3">
      <c r="A1126" s="115" t="s">
        <v>198</v>
      </c>
      <c r="B1126" s="117" t="s">
        <v>289</v>
      </c>
      <c r="C1126" s="115" t="s">
        <v>141</v>
      </c>
      <c r="D1126" s="117">
        <v>0.93604455743007098</v>
      </c>
      <c r="E1126" s="117" t="s">
        <v>314</v>
      </c>
      <c r="F1126" s="117" t="s">
        <v>314</v>
      </c>
      <c r="G1126" s="117" t="s">
        <v>314</v>
      </c>
      <c r="H1126" s="117">
        <f t="shared" si="52"/>
        <v>0.93604455743007098</v>
      </c>
      <c r="I1126" s="117">
        <f t="shared" si="53"/>
        <v>0</v>
      </c>
      <c r="J1126" s="117">
        <f t="shared" si="54"/>
        <v>0</v>
      </c>
    </row>
    <row r="1127" spans="1:10" x14ac:dyDescent="0.3">
      <c r="A1127" s="115" t="s">
        <v>202</v>
      </c>
      <c r="B1127" s="117" t="s">
        <v>289</v>
      </c>
      <c r="C1127" s="115" t="s">
        <v>141</v>
      </c>
      <c r="D1127" s="117">
        <v>0.15609234139412501</v>
      </c>
      <c r="E1127" s="117" t="s">
        <v>314</v>
      </c>
      <c r="F1127" s="117" t="s">
        <v>314</v>
      </c>
      <c r="G1127" s="117" t="s">
        <v>314</v>
      </c>
      <c r="H1127" s="117">
        <f t="shared" si="52"/>
        <v>0.15609234139412501</v>
      </c>
      <c r="I1127" s="117">
        <f t="shared" si="53"/>
        <v>0</v>
      </c>
      <c r="J1127" s="117">
        <f t="shared" si="54"/>
        <v>0</v>
      </c>
    </row>
    <row r="1128" spans="1:10" x14ac:dyDescent="0.3">
      <c r="A1128" s="115" t="s">
        <v>192</v>
      </c>
      <c r="B1128" s="117" t="s">
        <v>289</v>
      </c>
      <c r="C1128" s="115" t="s">
        <v>141</v>
      </c>
      <c r="D1128" s="117">
        <v>0</v>
      </c>
      <c r="E1128" s="117" t="s">
        <v>314</v>
      </c>
      <c r="F1128" s="117" t="s">
        <v>314</v>
      </c>
      <c r="G1128" s="117" t="s">
        <v>314</v>
      </c>
      <c r="H1128" s="117">
        <f t="shared" si="52"/>
        <v>0</v>
      </c>
      <c r="I1128" s="117">
        <f t="shared" si="53"/>
        <v>0</v>
      </c>
      <c r="J1128" s="117">
        <f t="shared" si="54"/>
        <v>0</v>
      </c>
    </row>
    <row r="1129" spans="1:10" x14ac:dyDescent="0.3">
      <c r="A1129" s="115" t="s">
        <v>188</v>
      </c>
      <c r="B1129" s="117" t="s">
        <v>289</v>
      </c>
      <c r="C1129" s="115" t="s">
        <v>141</v>
      </c>
      <c r="D1129" s="117">
        <v>0.567483926211793</v>
      </c>
      <c r="E1129" s="117">
        <v>0.22708749454753299</v>
      </c>
      <c r="F1129" s="117">
        <v>0.77107786838457704</v>
      </c>
      <c r="G1129" s="117">
        <v>1.83463706788954E-3</v>
      </c>
      <c r="H1129" s="117">
        <f t="shared" si="52"/>
        <v>0.12886850299943317</v>
      </c>
      <c r="I1129" s="117">
        <f t="shared" si="53"/>
        <v>0.43757429616589993</v>
      </c>
      <c r="J1129" s="117">
        <f t="shared" si="54"/>
        <v>1.041127046459648E-3</v>
      </c>
    </row>
    <row r="1130" spans="1:10" x14ac:dyDescent="0.3">
      <c r="A1130" s="115" t="s">
        <v>141</v>
      </c>
      <c r="B1130" s="117" t="s">
        <v>289</v>
      </c>
      <c r="C1130" s="115" t="s">
        <v>141</v>
      </c>
      <c r="D1130" s="117">
        <v>0.99386562969982895</v>
      </c>
      <c r="E1130" s="117" t="s">
        <v>314</v>
      </c>
      <c r="F1130" s="117" t="s">
        <v>314</v>
      </c>
      <c r="G1130" s="117" t="s">
        <v>314</v>
      </c>
      <c r="H1130" s="117">
        <f t="shared" si="52"/>
        <v>0.99386562969982895</v>
      </c>
      <c r="I1130" s="117">
        <f t="shared" si="53"/>
        <v>0</v>
      </c>
      <c r="J1130" s="117">
        <f t="shared" si="54"/>
        <v>0</v>
      </c>
    </row>
    <row r="1131" spans="1:10" x14ac:dyDescent="0.3">
      <c r="A1131" s="115" t="s">
        <v>209</v>
      </c>
      <c r="B1131" s="117" t="s">
        <v>289</v>
      </c>
      <c r="C1131" s="115" t="s">
        <v>141</v>
      </c>
      <c r="D1131" s="117">
        <v>0.37867440858086399</v>
      </c>
      <c r="E1131" s="117" t="s">
        <v>314</v>
      </c>
      <c r="F1131" s="117" t="s">
        <v>314</v>
      </c>
      <c r="G1131" s="117" t="s">
        <v>314</v>
      </c>
      <c r="H1131" s="117">
        <f t="shared" si="52"/>
        <v>0.37867440858086399</v>
      </c>
      <c r="I1131" s="117">
        <f t="shared" si="53"/>
        <v>0</v>
      </c>
      <c r="J1131" s="117">
        <f t="shared" si="54"/>
        <v>0</v>
      </c>
    </row>
    <row r="1132" spans="1:10" x14ac:dyDescent="0.3">
      <c r="A1132" s="115" t="s">
        <v>199</v>
      </c>
      <c r="B1132" s="117" t="s">
        <v>289</v>
      </c>
      <c r="C1132" s="115" t="s">
        <v>141</v>
      </c>
      <c r="D1132" s="117">
        <v>1</v>
      </c>
      <c r="E1132" s="117" t="s">
        <v>314</v>
      </c>
      <c r="F1132" s="117" t="s">
        <v>314</v>
      </c>
      <c r="G1132" s="117" t="s">
        <v>314</v>
      </c>
      <c r="H1132" s="117">
        <f t="shared" si="52"/>
        <v>1</v>
      </c>
      <c r="I1132" s="117">
        <f t="shared" si="53"/>
        <v>0</v>
      </c>
      <c r="J1132" s="117">
        <f t="shared" si="54"/>
        <v>0</v>
      </c>
    </row>
    <row r="1133" spans="1:10" x14ac:dyDescent="0.3">
      <c r="A1133" s="115" t="s">
        <v>191</v>
      </c>
      <c r="B1133" s="117" t="s">
        <v>289</v>
      </c>
      <c r="C1133" s="115" t="s">
        <v>141</v>
      </c>
      <c r="D1133" s="117">
        <v>0</v>
      </c>
      <c r="E1133" s="117" t="s">
        <v>314</v>
      </c>
      <c r="F1133" s="117" t="s">
        <v>314</v>
      </c>
      <c r="G1133" s="117" t="s">
        <v>314</v>
      </c>
      <c r="H1133" s="117">
        <f t="shared" si="52"/>
        <v>0</v>
      </c>
      <c r="I1133" s="117">
        <f t="shared" si="53"/>
        <v>0</v>
      </c>
      <c r="J1133" s="117">
        <f t="shared" si="54"/>
        <v>0</v>
      </c>
    </row>
    <row r="1134" spans="1:10" x14ac:dyDescent="0.3">
      <c r="A1134" s="115" t="s">
        <v>204</v>
      </c>
      <c r="B1134" s="117" t="s">
        <v>289</v>
      </c>
      <c r="C1134" s="115" t="s">
        <v>141</v>
      </c>
      <c r="D1134" s="117">
        <v>0.90925399955506903</v>
      </c>
      <c r="E1134" s="117" t="s">
        <v>314</v>
      </c>
      <c r="F1134" s="117" t="s">
        <v>314</v>
      </c>
      <c r="G1134" s="117" t="s">
        <v>314</v>
      </c>
      <c r="H1134" s="117">
        <f t="shared" si="52"/>
        <v>0.90925399955506903</v>
      </c>
      <c r="I1134" s="117">
        <f t="shared" si="53"/>
        <v>0</v>
      </c>
      <c r="J1134" s="117">
        <f t="shared" si="54"/>
        <v>0</v>
      </c>
    </row>
    <row r="1135" spans="1:10" x14ac:dyDescent="0.3">
      <c r="A1135" s="115" t="s">
        <v>206</v>
      </c>
      <c r="B1135" s="117" t="s">
        <v>289</v>
      </c>
      <c r="C1135" s="115" t="s">
        <v>141</v>
      </c>
      <c r="D1135" s="117">
        <v>0.92393388954788702</v>
      </c>
      <c r="E1135" s="117" t="s">
        <v>314</v>
      </c>
      <c r="F1135" s="117" t="s">
        <v>314</v>
      </c>
      <c r="G1135" s="117" t="s">
        <v>314</v>
      </c>
      <c r="H1135" s="117">
        <f t="shared" si="52"/>
        <v>0.92393388954788702</v>
      </c>
      <c r="I1135" s="117">
        <f t="shared" si="53"/>
        <v>0</v>
      </c>
      <c r="J1135" s="117">
        <f t="shared" si="54"/>
        <v>0</v>
      </c>
    </row>
    <row r="1136" spans="1:10" x14ac:dyDescent="0.3">
      <c r="A1136" s="115" t="s">
        <v>190</v>
      </c>
      <c r="B1136" s="117" t="s">
        <v>289</v>
      </c>
      <c r="C1136" s="115" t="s">
        <v>141</v>
      </c>
      <c r="D1136" s="117">
        <v>0.62863462476756704</v>
      </c>
      <c r="E1136" s="117" t="s">
        <v>314</v>
      </c>
      <c r="F1136" s="117" t="s">
        <v>314</v>
      </c>
      <c r="G1136" s="117" t="s">
        <v>314</v>
      </c>
      <c r="H1136" s="117">
        <f t="shared" si="52"/>
        <v>0.62863462476756704</v>
      </c>
      <c r="I1136" s="117">
        <f t="shared" si="53"/>
        <v>0</v>
      </c>
      <c r="J1136" s="117">
        <f t="shared" si="54"/>
        <v>0</v>
      </c>
    </row>
    <row r="1137" spans="1:10" x14ac:dyDescent="0.3">
      <c r="A1137" s="115" t="s">
        <v>195</v>
      </c>
      <c r="B1137" s="117" t="s">
        <v>289</v>
      </c>
      <c r="C1137" s="115" t="s">
        <v>141</v>
      </c>
      <c r="D1137" s="117">
        <v>0.94434903950568205</v>
      </c>
      <c r="E1137" s="117">
        <v>0.39020701660707702</v>
      </c>
      <c r="F1137" s="117">
        <v>0.60593116189605001</v>
      </c>
      <c r="G1137" s="117">
        <v>3.8618214968725302E-3</v>
      </c>
      <c r="H1137" s="117">
        <f t="shared" si="52"/>
        <v>0.36849162134127089</v>
      </c>
      <c r="I1137" s="117">
        <f t="shared" si="53"/>
        <v>0.57221051074309681</v>
      </c>
      <c r="J1137" s="117">
        <f t="shared" si="54"/>
        <v>3.6469074213139694E-3</v>
      </c>
    </row>
    <row r="1138" spans="1:10" x14ac:dyDescent="0.3">
      <c r="A1138" s="115" t="s">
        <v>210</v>
      </c>
      <c r="B1138" s="117" t="s">
        <v>289</v>
      </c>
      <c r="C1138" s="115" t="s">
        <v>146</v>
      </c>
      <c r="D1138" s="117">
        <v>0.12578869398872</v>
      </c>
      <c r="E1138" s="117" t="s">
        <v>314</v>
      </c>
      <c r="F1138" s="117" t="s">
        <v>314</v>
      </c>
      <c r="G1138" s="117" t="s">
        <v>314</v>
      </c>
      <c r="H1138" s="117">
        <f t="shared" si="52"/>
        <v>0.12578869398872</v>
      </c>
      <c r="I1138" s="117">
        <f t="shared" si="53"/>
        <v>0</v>
      </c>
      <c r="J1138" s="117">
        <f t="shared" si="54"/>
        <v>0</v>
      </c>
    </row>
    <row r="1139" spans="1:10" x14ac:dyDescent="0.3">
      <c r="A1139" s="115" t="s">
        <v>193</v>
      </c>
      <c r="B1139" s="117" t="s">
        <v>289</v>
      </c>
      <c r="C1139" s="115" t="s">
        <v>146</v>
      </c>
      <c r="D1139" s="117">
        <v>3.14507451120505E-3</v>
      </c>
      <c r="E1139" s="117">
        <v>0.412986196521409</v>
      </c>
      <c r="F1139" s="117">
        <v>0.587013803478591</v>
      </c>
      <c r="G1139" s="117">
        <v>0</v>
      </c>
      <c r="H1139" s="117">
        <f t="shared" si="52"/>
        <v>1.2988723601590031E-3</v>
      </c>
      <c r="I1139" s="117">
        <f t="shared" si="53"/>
        <v>1.8462021510460469E-3</v>
      </c>
      <c r="J1139" s="117">
        <f t="shared" si="54"/>
        <v>0</v>
      </c>
    </row>
    <row r="1140" spans="1:10" x14ac:dyDescent="0.3">
      <c r="A1140" s="115" t="s">
        <v>200</v>
      </c>
      <c r="B1140" s="117" t="s">
        <v>289</v>
      </c>
      <c r="C1140" s="115" t="s">
        <v>146</v>
      </c>
      <c r="D1140" s="117">
        <v>1</v>
      </c>
      <c r="E1140" s="117">
        <v>1</v>
      </c>
      <c r="F1140" s="117">
        <v>0</v>
      </c>
      <c r="G1140" s="117">
        <v>0</v>
      </c>
      <c r="H1140" s="117">
        <f t="shared" si="52"/>
        <v>1</v>
      </c>
      <c r="I1140" s="117">
        <f t="shared" si="53"/>
        <v>0</v>
      </c>
      <c r="J1140" s="117">
        <f t="shared" si="54"/>
        <v>0</v>
      </c>
    </row>
    <row r="1141" spans="1:10" x14ac:dyDescent="0.3">
      <c r="A1141" s="115" t="s">
        <v>189</v>
      </c>
      <c r="B1141" s="117" t="s">
        <v>289</v>
      </c>
      <c r="C1141" s="115" t="s">
        <v>146</v>
      </c>
      <c r="D1141" s="117">
        <v>0.93194213665615599</v>
      </c>
      <c r="E1141" s="117">
        <v>1</v>
      </c>
      <c r="F1141" s="117">
        <v>0</v>
      </c>
      <c r="G1141" s="117">
        <v>0</v>
      </c>
      <c r="H1141" s="117">
        <f t="shared" si="52"/>
        <v>0.93194213665615599</v>
      </c>
      <c r="I1141" s="117">
        <f t="shared" si="53"/>
        <v>0</v>
      </c>
      <c r="J1141" s="117">
        <f t="shared" si="54"/>
        <v>0</v>
      </c>
    </row>
    <row r="1142" spans="1:10" x14ac:dyDescent="0.3">
      <c r="A1142" s="115" t="s">
        <v>198</v>
      </c>
      <c r="B1142" s="117" t="s">
        <v>289</v>
      </c>
      <c r="C1142" s="115" t="s">
        <v>146</v>
      </c>
      <c r="D1142" s="117">
        <v>1</v>
      </c>
      <c r="E1142" s="117" t="s">
        <v>314</v>
      </c>
      <c r="F1142" s="117" t="s">
        <v>314</v>
      </c>
      <c r="G1142" s="117" t="s">
        <v>314</v>
      </c>
      <c r="H1142" s="117">
        <f t="shared" si="52"/>
        <v>1</v>
      </c>
      <c r="I1142" s="117">
        <f t="shared" si="53"/>
        <v>0</v>
      </c>
      <c r="J1142" s="117">
        <f t="shared" si="54"/>
        <v>0</v>
      </c>
    </row>
    <row r="1143" spans="1:10" x14ac:dyDescent="0.3">
      <c r="A1143" s="115" t="s">
        <v>202</v>
      </c>
      <c r="B1143" s="117" t="s">
        <v>289</v>
      </c>
      <c r="C1143" s="115" t="s">
        <v>146</v>
      </c>
      <c r="D1143" s="117">
        <v>0.354281614534044</v>
      </c>
      <c r="E1143" s="117" t="s">
        <v>314</v>
      </c>
      <c r="F1143" s="117" t="s">
        <v>314</v>
      </c>
      <c r="G1143" s="117" t="s">
        <v>314</v>
      </c>
      <c r="H1143" s="117">
        <f t="shared" si="52"/>
        <v>0.354281614534044</v>
      </c>
      <c r="I1143" s="117">
        <f t="shared" si="53"/>
        <v>0</v>
      </c>
      <c r="J1143" s="117">
        <f t="shared" si="54"/>
        <v>0</v>
      </c>
    </row>
    <row r="1144" spans="1:10" x14ac:dyDescent="0.3">
      <c r="A1144" s="115" t="s">
        <v>192</v>
      </c>
      <c r="B1144" s="117" t="s">
        <v>289</v>
      </c>
      <c r="C1144" s="115" t="s">
        <v>146</v>
      </c>
      <c r="D1144" s="117">
        <v>9.2990175826819803E-4</v>
      </c>
      <c r="E1144" s="117" t="s">
        <v>314</v>
      </c>
      <c r="F1144" s="117" t="s">
        <v>314</v>
      </c>
      <c r="G1144" s="117" t="s">
        <v>314</v>
      </c>
      <c r="H1144" s="117">
        <f t="shared" si="52"/>
        <v>9.2990175826819803E-4</v>
      </c>
      <c r="I1144" s="117">
        <f t="shared" si="53"/>
        <v>0</v>
      </c>
      <c r="J1144" s="117">
        <f t="shared" si="54"/>
        <v>0</v>
      </c>
    </row>
    <row r="1145" spans="1:10" x14ac:dyDescent="0.3">
      <c r="A1145" s="115" t="s">
        <v>188</v>
      </c>
      <c r="B1145" s="117" t="s">
        <v>289</v>
      </c>
      <c r="C1145" s="115" t="s">
        <v>146</v>
      </c>
      <c r="D1145" s="117">
        <v>0.93035384440382296</v>
      </c>
      <c r="E1145" s="117">
        <v>0.28373486111115698</v>
      </c>
      <c r="F1145" s="117">
        <v>0.71626513888884302</v>
      </c>
      <c r="G1145" s="117">
        <v>0</v>
      </c>
      <c r="H1145" s="117">
        <f t="shared" si="52"/>
        <v>0.26397381882614968</v>
      </c>
      <c r="I1145" s="117">
        <f t="shared" si="53"/>
        <v>0.66638002557767329</v>
      </c>
      <c r="J1145" s="117">
        <f t="shared" si="54"/>
        <v>0</v>
      </c>
    </row>
    <row r="1146" spans="1:10" x14ac:dyDescent="0.3">
      <c r="A1146" s="115" t="s">
        <v>141</v>
      </c>
      <c r="B1146" s="117" t="s">
        <v>289</v>
      </c>
      <c r="C1146" s="115" t="s">
        <v>146</v>
      </c>
      <c r="D1146" s="117">
        <v>1</v>
      </c>
      <c r="E1146" s="117" t="s">
        <v>314</v>
      </c>
      <c r="F1146" s="117" t="s">
        <v>314</v>
      </c>
      <c r="G1146" s="117" t="s">
        <v>314</v>
      </c>
      <c r="H1146" s="117">
        <f t="shared" si="52"/>
        <v>1</v>
      </c>
      <c r="I1146" s="117">
        <f t="shared" si="53"/>
        <v>0</v>
      </c>
      <c r="J1146" s="117">
        <f t="shared" si="54"/>
        <v>0</v>
      </c>
    </row>
    <row r="1147" spans="1:10" x14ac:dyDescent="0.3">
      <c r="A1147" s="115" t="s">
        <v>209</v>
      </c>
      <c r="B1147" s="117" t="s">
        <v>289</v>
      </c>
      <c r="C1147" s="115" t="s">
        <v>146</v>
      </c>
      <c r="D1147" s="117">
        <v>0.81069936763289396</v>
      </c>
      <c r="E1147" s="117" t="s">
        <v>314</v>
      </c>
      <c r="F1147" s="117" t="s">
        <v>314</v>
      </c>
      <c r="G1147" s="117" t="s">
        <v>314</v>
      </c>
      <c r="H1147" s="117">
        <f t="shared" si="52"/>
        <v>0.81069936763289396</v>
      </c>
      <c r="I1147" s="117">
        <f t="shared" si="53"/>
        <v>0</v>
      </c>
      <c r="J1147" s="117">
        <f t="shared" si="54"/>
        <v>0</v>
      </c>
    </row>
    <row r="1148" spans="1:10" x14ac:dyDescent="0.3">
      <c r="A1148" s="115" t="s">
        <v>199</v>
      </c>
      <c r="B1148" s="117" t="s">
        <v>289</v>
      </c>
      <c r="C1148" s="115" t="s">
        <v>146</v>
      </c>
      <c r="D1148" s="117">
        <v>1</v>
      </c>
      <c r="E1148" s="117" t="s">
        <v>314</v>
      </c>
      <c r="F1148" s="117" t="s">
        <v>314</v>
      </c>
      <c r="G1148" s="117" t="s">
        <v>314</v>
      </c>
      <c r="H1148" s="117">
        <f t="shared" si="52"/>
        <v>1</v>
      </c>
      <c r="I1148" s="117">
        <f t="shared" si="53"/>
        <v>0</v>
      </c>
      <c r="J1148" s="117">
        <f t="shared" si="54"/>
        <v>0</v>
      </c>
    </row>
    <row r="1149" spans="1:10" x14ac:dyDescent="0.3">
      <c r="A1149" s="115" t="s">
        <v>191</v>
      </c>
      <c r="B1149" s="117" t="s">
        <v>289</v>
      </c>
      <c r="C1149" s="115" t="s">
        <v>146</v>
      </c>
      <c r="D1149" s="117">
        <v>1.8598035165364E-3</v>
      </c>
      <c r="E1149" s="117" t="s">
        <v>314</v>
      </c>
      <c r="F1149" s="117" t="s">
        <v>314</v>
      </c>
      <c r="G1149" s="117" t="s">
        <v>314</v>
      </c>
      <c r="H1149" s="117">
        <f t="shared" si="52"/>
        <v>1.8598035165364E-3</v>
      </c>
      <c r="I1149" s="117">
        <f t="shared" si="53"/>
        <v>0</v>
      </c>
      <c r="J1149" s="117">
        <f t="shared" si="54"/>
        <v>0</v>
      </c>
    </row>
    <row r="1150" spans="1:10" x14ac:dyDescent="0.3">
      <c r="A1150" s="115" t="s">
        <v>204</v>
      </c>
      <c r="B1150" s="117" t="s">
        <v>289</v>
      </c>
      <c r="C1150" s="115" t="s">
        <v>146</v>
      </c>
      <c r="D1150" s="117">
        <v>1</v>
      </c>
      <c r="E1150" s="117" t="s">
        <v>314</v>
      </c>
      <c r="F1150" s="117" t="s">
        <v>314</v>
      </c>
      <c r="G1150" s="117" t="s">
        <v>314</v>
      </c>
      <c r="H1150" s="117">
        <f t="shared" si="52"/>
        <v>1</v>
      </c>
      <c r="I1150" s="117">
        <f t="shared" si="53"/>
        <v>0</v>
      </c>
      <c r="J1150" s="117">
        <f t="shared" si="54"/>
        <v>0</v>
      </c>
    </row>
    <row r="1151" spans="1:10" x14ac:dyDescent="0.3">
      <c r="A1151" s="115" t="s">
        <v>206</v>
      </c>
      <c r="B1151" s="117" t="s">
        <v>289</v>
      </c>
      <c r="C1151" s="115" t="s">
        <v>146</v>
      </c>
      <c r="D1151" s="117">
        <v>1</v>
      </c>
      <c r="E1151" s="117" t="s">
        <v>314</v>
      </c>
      <c r="F1151" s="117" t="s">
        <v>314</v>
      </c>
      <c r="G1151" s="117" t="s">
        <v>314</v>
      </c>
      <c r="H1151" s="117">
        <f t="shared" si="52"/>
        <v>1</v>
      </c>
      <c r="I1151" s="117">
        <f t="shared" si="53"/>
        <v>0</v>
      </c>
      <c r="J1151" s="117">
        <f t="shared" si="54"/>
        <v>0</v>
      </c>
    </row>
    <row r="1152" spans="1:10" x14ac:dyDescent="0.3">
      <c r="A1152" s="115" t="s">
        <v>190</v>
      </c>
      <c r="B1152" s="117" t="s">
        <v>289</v>
      </c>
      <c r="C1152" s="115" t="s">
        <v>146</v>
      </c>
      <c r="D1152" s="117">
        <v>0.934731841474437</v>
      </c>
      <c r="E1152" s="117" t="s">
        <v>314</v>
      </c>
      <c r="F1152" s="117" t="s">
        <v>314</v>
      </c>
      <c r="G1152" s="117" t="s">
        <v>314</v>
      </c>
      <c r="H1152" s="117">
        <f t="shared" si="52"/>
        <v>0.934731841474437</v>
      </c>
      <c r="I1152" s="117">
        <f t="shared" si="53"/>
        <v>0</v>
      </c>
      <c r="J1152" s="117">
        <f t="shared" si="54"/>
        <v>0</v>
      </c>
    </row>
    <row r="1153" spans="1:10" x14ac:dyDescent="0.3">
      <c r="A1153" s="115" t="s">
        <v>195</v>
      </c>
      <c r="B1153" s="117" t="s">
        <v>289</v>
      </c>
      <c r="C1153" s="115" t="s">
        <v>146</v>
      </c>
      <c r="D1153" s="117">
        <v>1</v>
      </c>
      <c r="E1153" s="117">
        <v>0.45888373586312903</v>
      </c>
      <c r="F1153" s="117">
        <v>0.49555300250071699</v>
      </c>
      <c r="G1153" s="117">
        <v>4.5563261636154803E-2</v>
      </c>
      <c r="H1153" s="117">
        <f t="shared" si="52"/>
        <v>0.45888373586312903</v>
      </c>
      <c r="I1153" s="117">
        <f t="shared" si="53"/>
        <v>0.49555300250071699</v>
      </c>
      <c r="J1153" s="117">
        <f t="shared" si="54"/>
        <v>4.5563261636154803E-2</v>
      </c>
    </row>
    <row r="1154" spans="1:10" x14ac:dyDescent="0.3">
      <c r="A1154" s="115" t="s">
        <v>210</v>
      </c>
      <c r="B1154" s="117" t="s">
        <v>289</v>
      </c>
      <c r="C1154" s="115" t="s">
        <v>147</v>
      </c>
      <c r="D1154" s="117">
        <v>0.18422964650607099</v>
      </c>
      <c r="E1154" s="117" t="s">
        <v>314</v>
      </c>
      <c r="F1154" s="117" t="s">
        <v>314</v>
      </c>
      <c r="G1154" s="117" t="s">
        <v>314</v>
      </c>
      <c r="H1154" s="117">
        <f t="shared" si="52"/>
        <v>0.18422964650607099</v>
      </c>
      <c r="I1154" s="117">
        <f t="shared" si="53"/>
        <v>0</v>
      </c>
      <c r="J1154" s="117">
        <f t="shared" si="54"/>
        <v>0</v>
      </c>
    </row>
    <row r="1155" spans="1:10" x14ac:dyDescent="0.3">
      <c r="A1155" s="115" t="s">
        <v>193</v>
      </c>
      <c r="B1155" s="117" t="s">
        <v>289</v>
      </c>
      <c r="C1155" s="115" t="s">
        <v>147</v>
      </c>
      <c r="D1155" s="117">
        <v>6.3769933116409501E-3</v>
      </c>
      <c r="E1155" s="117">
        <v>0.48031792809513002</v>
      </c>
      <c r="F1155" s="117">
        <v>0.51383014843259001</v>
      </c>
      <c r="G1155" s="117">
        <v>5.8519234722807902E-3</v>
      </c>
      <c r="H1155" s="117">
        <f t="shared" ref="H1155:H1218" si="55">IFERROR($D1155*E1155,$D1155)</f>
        <v>3.0629842149238829E-3</v>
      </c>
      <c r="I1155" s="117">
        <f t="shared" ref="I1155:I1218" si="56">IFERROR($D1155*F1155,0)</f>
        <v>3.2766914198741029E-3</v>
      </c>
      <c r="J1155" s="117">
        <f t="shared" ref="J1155:J1218" si="57">IFERROR($D1155*G1155,0)</f>
        <v>3.7317676842969281E-5</v>
      </c>
    </row>
    <row r="1156" spans="1:10" x14ac:dyDescent="0.3">
      <c r="A1156" s="115" t="s">
        <v>200</v>
      </c>
      <c r="B1156" s="117" t="s">
        <v>289</v>
      </c>
      <c r="C1156" s="115" t="s">
        <v>147</v>
      </c>
      <c r="D1156" s="117">
        <v>0.96593393988007603</v>
      </c>
      <c r="E1156" s="117">
        <v>0.97643347496176802</v>
      </c>
      <c r="F1156" s="117">
        <v>2.3566525038231499E-2</v>
      </c>
      <c r="G1156" s="117">
        <v>0</v>
      </c>
      <c r="H1156" s="117">
        <f t="shared" si="55"/>
        <v>0.94317023350061413</v>
      </c>
      <c r="I1156" s="117">
        <f t="shared" si="56"/>
        <v>2.2763706379461412E-2</v>
      </c>
      <c r="J1156" s="117">
        <f t="shared" si="57"/>
        <v>0</v>
      </c>
    </row>
    <row r="1157" spans="1:10" x14ac:dyDescent="0.3">
      <c r="A1157" s="115" t="s">
        <v>189</v>
      </c>
      <c r="B1157" s="117" t="s">
        <v>289</v>
      </c>
      <c r="C1157" s="115" t="s">
        <v>147</v>
      </c>
      <c r="D1157" s="117">
        <v>0.85900945727748701</v>
      </c>
      <c r="E1157" s="117">
        <v>1</v>
      </c>
      <c r="F1157" s="117">
        <v>0</v>
      </c>
      <c r="G1157" s="117">
        <v>0</v>
      </c>
      <c r="H1157" s="117">
        <f t="shared" si="55"/>
        <v>0.85900945727748701</v>
      </c>
      <c r="I1157" s="117">
        <f t="shared" si="56"/>
        <v>0</v>
      </c>
      <c r="J1157" s="117">
        <f t="shared" si="57"/>
        <v>0</v>
      </c>
    </row>
    <row r="1158" spans="1:10" x14ac:dyDescent="0.3">
      <c r="A1158" s="115" t="s">
        <v>198</v>
      </c>
      <c r="B1158" s="117" t="s">
        <v>289</v>
      </c>
      <c r="C1158" s="115" t="s">
        <v>147</v>
      </c>
      <c r="D1158" s="117">
        <v>0.82913185695368397</v>
      </c>
      <c r="E1158" s="117" t="s">
        <v>314</v>
      </c>
      <c r="F1158" s="117" t="s">
        <v>314</v>
      </c>
      <c r="G1158" s="117" t="s">
        <v>314</v>
      </c>
      <c r="H1158" s="117">
        <f t="shared" si="55"/>
        <v>0.82913185695368397</v>
      </c>
      <c r="I1158" s="117">
        <f t="shared" si="56"/>
        <v>0</v>
      </c>
      <c r="J1158" s="117">
        <f t="shared" si="57"/>
        <v>0</v>
      </c>
    </row>
    <row r="1159" spans="1:10" x14ac:dyDescent="0.3">
      <c r="A1159" s="115" t="s">
        <v>202</v>
      </c>
      <c r="B1159" s="117" t="s">
        <v>289</v>
      </c>
      <c r="C1159" s="115" t="s">
        <v>147</v>
      </c>
      <c r="D1159" s="117">
        <v>4.5894929134666397E-2</v>
      </c>
      <c r="E1159" s="117" t="s">
        <v>314</v>
      </c>
      <c r="F1159" s="117" t="s">
        <v>314</v>
      </c>
      <c r="G1159" s="117" t="s">
        <v>314</v>
      </c>
      <c r="H1159" s="117">
        <f t="shared" si="55"/>
        <v>4.5894929134666397E-2</v>
      </c>
      <c r="I1159" s="117">
        <f t="shared" si="56"/>
        <v>0</v>
      </c>
      <c r="J1159" s="117">
        <f t="shared" si="57"/>
        <v>0</v>
      </c>
    </row>
    <row r="1160" spans="1:10" x14ac:dyDescent="0.3">
      <c r="A1160" s="115" t="s">
        <v>192</v>
      </c>
      <c r="B1160" s="117" t="s">
        <v>289</v>
      </c>
      <c r="C1160" s="115" t="s">
        <v>147</v>
      </c>
      <c r="D1160" s="117">
        <v>0</v>
      </c>
      <c r="E1160" s="117" t="s">
        <v>314</v>
      </c>
      <c r="F1160" s="117" t="s">
        <v>314</v>
      </c>
      <c r="G1160" s="117" t="s">
        <v>314</v>
      </c>
      <c r="H1160" s="117">
        <f t="shared" si="55"/>
        <v>0</v>
      </c>
      <c r="I1160" s="117">
        <f t="shared" si="56"/>
        <v>0</v>
      </c>
      <c r="J1160" s="117">
        <f t="shared" si="57"/>
        <v>0</v>
      </c>
    </row>
    <row r="1161" spans="1:10" x14ac:dyDescent="0.3">
      <c r="A1161" s="115" t="s">
        <v>188</v>
      </c>
      <c r="B1161" s="117" t="s">
        <v>289</v>
      </c>
      <c r="C1161" s="115" t="s">
        <v>147</v>
      </c>
      <c r="D1161" s="117">
        <v>0.86848685189464703</v>
      </c>
      <c r="E1161" s="117">
        <v>0.38547467577294903</v>
      </c>
      <c r="F1161" s="117">
        <v>0.61452532422705097</v>
      </c>
      <c r="G1161" s="117">
        <v>0</v>
      </c>
      <c r="H1161" s="117">
        <f t="shared" si="55"/>
        <v>0.33477968764715826</v>
      </c>
      <c r="I1161" s="117">
        <f t="shared" si="56"/>
        <v>0.53370716424748876</v>
      </c>
      <c r="J1161" s="117">
        <f t="shared" si="57"/>
        <v>0</v>
      </c>
    </row>
    <row r="1162" spans="1:10" x14ac:dyDescent="0.3">
      <c r="A1162" s="115" t="s">
        <v>141</v>
      </c>
      <c r="B1162" s="117" t="s">
        <v>289</v>
      </c>
      <c r="C1162" s="115" t="s">
        <v>147</v>
      </c>
      <c r="D1162" s="117">
        <v>0.99066066490148796</v>
      </c>
      <c r="E1162" s="117" t="s">
        <v>314</v>
      </c>
      <c r="F1162" s="117" t="s">
        <v>314</v>
      </c>
      <c r="G1162" s="117" t="s">
        <v>314</v>
      </c>
      <c r="H1162" s="117">
        <f t="shared" si="55"/>
        <v>0.99066066490148796</v>
      </c>
      <c r="I1162" s="117">
        <f t="shared" si="56"/>
        <v>0</v>
      </c>
      <c r="J1162" s="117">
        <f t="shared" si="57"/>
        <v>0</v>
      </c>
    </row>
    <row r="1163" spans="1:10" x14ac:dyDescent="0.3">
      <c r="A1163" s="115" t="s">
        <v>209</v>
      </c>
      <c r="B1163" s="117" t="s">
        <v>289</v>
      </c>
      <c r="C1163" s="115" t="s">
        <v>147</v>
      </c>
      <c r="D1163" s="117">
        <v>0.19656419102938699</v>
      </c>
      <c r="E1163" s="117" t="s">
        <v>314</v>
      </c>
      <c r="F1163" s="117" t="s">
        <v>314</v>
      </c>
      <c r="G1163" s="117" t="s">
        <v>314</v>
      </c>
      <c r="H1163" s="117">
        <f t="shared" si="55"/>
        <v>0.19656419102938699</v>
      </c>
      <c r="I1163" s="117">
        <f t="shared" si="56"/>
        <v>0</v>
      </c>
      <c r="J1163" s="117">
        <f t="shared" si="57"/>
        <v>0</v>
      </c>
    </row>
    <row r="1164" spans="1:10" x14ac:dyDescent="0.3">
      <c r="A1164" s="115" t="s">
        <v>199</v>
      </c>
      <c r="B1164" s="117" t="s">
        <v>289</v>
      </c>
      <c r="C1164" s="115" t="s">
        <v>147</v>
      </c>
      <c r="D1164" s="117">
        <v>1</v>
      </c>
      <c r="E1164" s="117" t="s">
        <v>314</v>
      </c>
      <c r="F1164" s="117" t="s">
        <v>314</v>
      </c>
      <c r="G1164" s="117" t="s">
        <v>314</v>
      </c>
      <c r="H1164" s="117">
        <f t="shared" si="55"/>
        <v>1</v>
      </c>
      <c r="I1164" s="117">
        <f t="shared" si="56"/>
        <v>0</v>
      </c>
      <c r="J1164" s="117">
        <f t="shared" si="57"/>
        <v>0</v>
      </c>
    </row>
    <row r="1165" spans="1:10" x14ac:dyDescent="0.3">
      <c r="A1165" s="115" t="s">
        <v>191</v>
      </c>
      <c r="B1165" s="117" t="s">
        <v>289</v>
      </c>
      <c r="C1165" s="115" t="s">
        <v>147</v>
      </c>
      <c r="D1165" s="117">
        <v>0</v>
      </c>
      <c r="E1165" s="117" t="s">
        <v>314</v>
      </c>
      <c r="F1165" s="117" t="s">
        <v>314</v>
      </c>
      <c r="G1165" s="117" t="s">
        <v>314</v>
      </c>
      <c r="H1165" s="117">
        <f t="shared" si="55"/>
        <v>0</v>
      </c>
      <c r="I1165" s="117">
        <f t="shared" si="56"/>
        <v>0</v>
      </c>
      <c r="J1165" s="117">
        <f t="shared" si="57"/>
        <v>0</v>
      </c>
    </row>
    <row r="1166" spans="1:10" x14ac:dyDescent="0.3">
      <c r="A1166" s="115" t="s">
        <v>204</v>
      </c>
      <c r="B1166" s="117" t="s">
        <v>289</v>
      </c>
      <c r="C1166" s="115" t="s">
        <v>147</v>
      </c>
      <c r="D1166" s="117">
        <v>0.89380105166034596</v>
      </c>
      <c r="E1166" s="117" t="s">
        <v>314</v>
      </c>
      <c r="F1166" s="117" t="s">
        <v>314</v>
      </c>
      <c r="G1166" s="117" t="s">
        <v>314</v>
      </c>
      <c r="H1166" s="117">
        <f t="shared" si="55"/>
        <v>0.89380105166034596</v>
      </c>
      <c r="I1166" s="117">
        <f t="shared" si="56"/>
        <v>0</v>
      </c>
      <c r="J1166" s="117">
        <f t="shared" si="57"/>
        <v>0</v>
      </c>
    </row>
    <row r="1167" spans="1:10" x14ac:dyDescent="0.3">
      <c r="A1167" s="115" t="s">
        <v>206</v>
      </c>
      <c r="B1167" s="117" t="s">
        <v>289</v>
      </c>
      <c r="C1167" s="115" t="s">
        <v>147</v>
      </c>
      <c r="D1167" s="117">
        <v>0.90125160437279195</v>
      </c>
      <c r="E1167" s="117" t="s">
        <v>314</v>
      </c>
      <c r="F1167" s="117" t="s">
        <v>314</v>
      </c>
      <c r="G1167" s="117" t="s">
        <v>314</v>
      </c>
      <c r="H1167" s="117">
        <f t="shared" si="55"/>
        <v>0.90125160437279195</v>
      </c>
      <c r="I1167" s="117">
        <f t="shared" si="56"/>
        <v>0</v>
      </c>
      <c r="J1167" s="117">
        <f t="shared" si="57"/>
        <v>0</v>
      </c>
    </row>
    <row r="1168" spans="1:10" x14ac:dyDescent="0.3">
      <c r="A1168" s="115" t="s">
        <v>190</v>
      </c>
      <c r="B1168" s="117" t="s">
        <v>289</v>
      </c>
      <c r="C1168" s="115" t="s">
        <v>147</v>
      </c>
      <c r="D1168" s="117">
        <v>0.87254045332653196</v>
      </c>
      <c r="E1168" s="117" t="s">
        <v>314</v>
      </c>
      <c r="F1168" s="117" t="s">
        <v>314</v>
      </c>
      <c r="G1168" s="117" t="s">
        <v>314</v>
      </c>
      <c r="H1168" s="117">
        <f t="shared" si="55"/>
        <v>0.87254045332653196</v>
      </c>
      <c r="I1168" s="117">
        <f t="shared" si="56"/>
        <v>0</v>
      </c>
      <c r="J1168" s="117">
        <f t="shared" si="57"/>
        <v>0</v>
      </c>
    </row>
    <row r="1169" spans="1:10" x14ac:dyDescent="0.3">
      <c r="A1169" s="115" t="s">
        <v>195</v>
      </c>
      <c r="B1169" s="117" t="s">
        <v>289</v>
      </c>
      <c r="C1169" s="115" t="s">
        <v>147</v>
      </c>
      <c r="D1169" s="117">
        <v>0.93479539637147502</v>
      </c>
      <c r="E1169" s="117">
        <v>0.46221215509339397</v>
      </c>
      <c r="F1169" s="117">
        <v>0.51590142235317404</v>
      </c>
      <c r="G1169" s="117">
        <v>2.1886422553432199E-2</v>
      </c>
      <c r="H1169" s="117">
        <f t="shared" si="55"/>
        <v>0.43207379472824292</v>
      </c>
      <c r="I1169" s="117">
        <f t="shared" si="56"/>
        <v>0.48226227459724308</v>
      </c>
      <c r="J1169" s="117">
        <f t="shared" si="57"/>
        <v>2.0459327045989243E-2</v>
      </c>
    </row>
    <row r="1170" spans="1:10" x14ac:dyDescent="0.3">
      <c r="A1170" s="115" t="s">
        <v>210</v>
      </c>
      <c r="B1170" s="117" t="s">
        <v>289</v>
      </c>
      <c r="C1170" s="115" t="s">
        <v>148</v>
      </c>
      <c r="D1170" s="117">
        <v>0.534589571787771</v>
      </c>
      <c r="E1170" s="117" t="s">
        <v>314</v>
      </c>
      <c r="F1170" s="117" t="s">
        <v>314</v>
      </c>
      <c r="G1170" s="117" t="s">
        <v>314</v>
      </c>
      <c r="H1170" s="117">
        <f t="shared" si="55"/>
        <v>0.534589571787771</v>
      </c>
      <c r="I1170" s="117">
        <f t="shared" si="56"/>
        <v>0</v>
      </c>
      <c r="J1170" s="117">
        <f t="shared" si="57"/>
        <v>0</v>
      </c>
    </row>
    <row r="1171" spans="1:10" x14ac:dyDescent="0.3">
      <c r="A1171" s="115" t="s">
        <v>193</v>
      </c>
      <c r="B1171" s="117" t="s">
        <v>289</v>
      </c>
      <c r="C1171" s="115" t="s">
        <v>148</v>
      </c>
      <c r="D1171" s="117">
        <v>1.27149794245117E-3</v>
      </c>
      <c r="E1171" s="117">
        <v>0.332117013025722</v>
      </c>
      <c r="F1171" s="117">
        <v>0.66788298697427795</v>
      </c>
      <c r="G1171" s="117">
        <v>0</v>
      </c>
      <c r="H1171" s="117">
        <f t="shared" si="55"/>
        <v>4.2228609871523392E-4</v>
      </c>
      <c r="I1171" s="117">
        <f t="shared" si="56"/>
        <v>8.4921184373593593E-4</v>
      </c>
      <c r="J1171" s="117">
        <f t="shared" si="57"/>
        <v>0</v>
      </c>
    </row>
    <row r="1172" spans="1:10" x14ac:dyDescent="0.3">
      <c r="A1172" s="115" t="s">
        <v>200</v>
      </c>
      <c r="B1172" s="117" t="s">
        <v>289</v>
      </c>
      <c r="C1172" s="115" t="s">
        <v>148</v>
      </c>
      <c r="D1172" s="117">
        <v>1</v>
      </c>
      <c r="E1172" s="117">
        <v>1</v>
      </c>
      <c r="F1172" s="117">
        <v>0</v>
      </c>
      <c r="G1172" s="117">
        <v>0</v>
      </c>
      <c r="H1172" s="117">
        <f t="shared" si="55"/>
        <v>1</v>
      </c>
      <c r="I1172" s="117">
        <f t="shared" si="56"/>
        <v>0</v>
      </c>
      <c r="J1172" s="117">
        <f t="shared" si="57"/>
        <v>0</v>
      </c>
    </row>
    <row r="1173" spans="1:10" x14ac:dyDescent="0.3">
      <c r="A1173" s="115" t="s">
        <v>189</v>
      </c>
      <c r="B1173" s="117" t="s">
        <v>289</v>
      </c>
      <c r="C1173" s="115" t="s">
        <v>148</v>
      </c>
      <c r="D1173" s="117">
        <v>0.15196852730841401</v>
      </c>
      <c r="E1173" s="117">
        <v>1</v>
      </c>
      <c r="F1173" s="117">
        <v>0</v>
      </c>
      <c r="G1173" s="117">
        <v>0</v>
      </c>
      <c r="H1173" s="117">
        <f t="shared" si="55"/>
        <v>0.15196852730841401</v>
      </c>
      <c r="I1173" s="117">
        <f t="shared" si="56"/>
        <v>0</v>
      </c>
      <c r="J1173" s="117">
        <f t="shared" si="57"/>
        <v>0</v>
      </c>
    </row>
    <row r="1174" spans="1:10" x14ac:dyDescent="0.3">
      <c r="A1174" s="115" t="s">
        <v>198</v>
      </c>
      <c r="B1174" s="117" t="s">
        <v>289</v>
      </c>
      <c r="C1174" s="115" t="s">
        <v>148</v>
      </c>
      <c r="D1174" s="117">
        <v>1</v>
      </c>
      <c r="E1174" s="117" t="s">
        <v>314</v>
      </c>
      <c r="F1174" s="117" t="s">
        <v>314</v>
      </c>
      <c r="G1174" s="117" t="s">
        <v>314</v>
      </c>
      <c r="H1174" s="117">
        <f t="shared" si="55"/>
        <v>1</v>
      </c>
      <c r="I1174" s="117">
        <f t="shared" si="56"/>
        <v>0</v>
      </c>
      <c r="J1174" s="117">
        <f t="shared" si="57"/>
        <v>0</v>
      </c>
    </row>
    <row r="1175" spans="1:10" x14ac:dyDescent="0.3">
      <c r="A1175" s="115" t="s">
        <v>202</v>
      </c>
      <c r="B1175" s="117" t="s">
        <v>289</v>
      </c>
      <c r="C1175" s="115" t="s">
        <v>148</v>
      </c>
      <c r="D1175" s="117">
        <v>0.127541754191238</v>
      </c>
      <c r="E1175" s="117" t="s">
        <v>314</v>
      </c>
      <c r="F1175" s="117" t="s">
        <v>314</v>
      </c>
      <c r="G1175" s="117" t="s">
        <v>314</v>
      </c>
      <c r="H1175" s="117">
        <f t="shared" si="55"/>
        <v>0.127541754191238</v>
      </c>
      <c r="I1175" s="117">
        <f t="shared" si="56"/>
        <v>0</v>
      </c>
      <c r="J1175" s="117">
        <f t="shared" si="57"/>
        <v>0</v>
      </c>
    </row>
    <row r="1176" spans="1:10" x14ac:dyDescent="0.3">
      <c r="A1176" s="115" t="s">
        <v>192</v>
      </c>
      <c r="B1176" s="117" t="s">
        <v>289</v>
      </c>
      <c r="C1176" s="115" t="s">
        <v>148</v>
      </c>
      <c r="D1176" s="117">
        <v>0.27070338022336399</v>
      </c>
      <c r="E1176" s="117" t="s">
        <v>314</v>
      </c>
      <c r="F1176" s="117" t="s">
        <v>314</v>
      </c>
      <c r="G1176" s="117" t="s">
        <v>314</v>
      </c>
      <c r="H1176" s="117">
        <f t="shared" si="55"/>
        <v>0.27070338022336399</v>
      </c>
      <c r="I1176" s="117">
        <f t="shared" si="56"/>
        <v>0</v>
      </c>
      <c r="J1176" s="117">
        <f t="shared" si="57"/>
        <v>0</v>
      </c>
    </row>
    <row r="1177" spans="1:10" x14ac:dyDescent="0.3">
      <c r="A1177" s="115" t="s">
        <v>188</v>
      </c>
      <c r="B1177" s="117" t="s">
        <v>289</v>
      </c>
      <c r="C1177" s="115" t="s">
        <v>148</v>
      </c>
      <c r="D1177" s="117">
        <v>0.13183542410226801</v>
      </c>
      <c r="E1177" s="117">
        <v>0.71558179235809705</v>
      </c>
      <c r="F1177" s="117">
        <v>0.28441820764190301</v>
      </c>
      <c r="G1177" s="117">
        <v>0</v>
      </c>
      <c r="H1177" s="117">
        <f t="shared" si="55"/>
        <v>9.433902907539081E-2</v>
      </c>
      <c r="I1177" s="117">
        <f t="shared" si="56"/>
        <v>3.7496395026877204E-2</v>
      </c>
      <c r="J1177" s="117">
        <f t="shared" si="57"/>
        <v>0</v>
      </c>
    </row>
    <row r="1178" spans="1:10" x14ac:dyDescent="0.3">
      <c r="A1178" s="115" t="s">
        <v>141</v>
      </c>
      <c r="B1178" s="117" t="s">
        <v>289</v>
      </c>
      <c r="C1178" s="115" t="s">
        <v>148</v>
      </c>
      <c r="D1178" s="117">
        <v>1</v>
      </c>
      <c r="E1178" s="117" t="s">
        <v>314</v>
      </c>
      <c r="F1178" s="117" t="s">
        <v>314</v>
      </c>
      <c r="G1178" s="117" t="s">
        <v>314</v>
      </c>
      <c r="H1178" s="117">
        <f t="shared" si="55"/>
        <v>1</v>
      </c>
      <c r="I1178" s="117">
        <f t="shared" si="56"/>
        <v>0</v>
      </c>
      <c r="J1178" s="117">
        <f t="shared" si="57"/>
        <v>0</v>
      </c>
    </row>
    <row r="1179" spans="1:10" x14ac:dyDescent="0.3">
      <c r="A1179" s="115" t="s">
        <v>209</v>
      </c>
      <c r="B1179" s="117" t="s">
        <v>289</v>
      </c>
      <c r="C1179" s="115" t="s">
        <v>148</v>
      </c>
      <c r="D1179" s="117">
        <v>0.61216509551963805</v>
      </c>
      <c r="E1179" s="117" t="s">
        <v>314</v>
      </c>
      <c r="F1179" s="117" t="s">
        <v>314</v>
      </c>
      <c r="G1179" s="117" t="s">
        <v>314</v>
      </c>
      <c r="H1179" s="117">
        <f t="shared" si="55"/>
        <v>0.61216509551963805</v>
      </c>
      <c r="I1179" s="117">
        <f t="shared" si="56"/>
        <v>0</v>
      </c>
      <c r="J1179" s="117">
        <f t="shared" si="57"/>
        <v>0</v>
      </c>
    </row>
    <row r="1180" spans="1:10" x14ac:dyDescent="0.3">
      <c r="A1180" s="115" t="s">
        <v>199</v>
      </c>
      <c r="B1180" s="117" t="s">
        <v>289</v>
      </c>
      <c r="C1180" s="115" t="s">
        <v>148</v>
      </c>
      <c r="D1180" s="117">
        <v>1</v>
      </c>
      <c r="E1180" s="117" t="s">
        <v>314</v>
      </c>
      <c r="F1180" s="117" t="s">
        <v>314</v>
      </c>
      <c r="G1180" s="117" t="s">
        <v>314</v>
      </c>
      <c r="H1180" s="117">
        <f t="shared" si="55"/>
        <v>1</v>
      </c>
      <c r="I1180" s="117">
        <f t="shared" si="56"/>
        <v>0</v>
      </c>
      <c r="J1180" s="117">
        <f t="shared" si="57"/>
        <v>0</v>
      </c>
    </row>
    <row r="1181" spans="1:10" x14ac:dyDescent="0.3">
      <c r="A1181" s="115" t="s">
        <v>191</v>
      </c>
      <c r="B1181" s="117" t="s">
        <v>289</v>
      </c>
      <c r="C1181" s="115" t="s">
        <v>148</v>
      </c>
      <c r="D1181" s="117">
        <v>0.32735962869134499</v>
      </c>
      <c r="E1181" s="117" t="s">
        <v>314</v>
      </c>
      <c r="F1181" s="117" t="s">
        <v>314</v>
      </c>
      <c r="G1181" s="117" t="s">
        <v>314</v>
      </c>
      <c r="H1181" s="117">
        <f t="shared" si="55"/>
        <v>0.32735962869134499</v>
      </c>
      <c r="I1181" s="117">
        <f t="shared" si="56"/>
        <v>0</v>
      </c>
      <c r="J1181" s="117">
        <f t="shared" si="57"/>
        <v>0</v>
      </c>
    </row>
    <row r="1182" spans="1:10" x14ac:dyDescent="0.3">
      <c r="A1182" s="115" t="s">
        <v>204</v>
      </c>
      <c r="B1182" s="117" t="s">
        <v>289</v>
      </c>
      <c r="C1182" s="115" t="s">
        <v>148</v>
      </c>
      <c r="D1182" s="117">
        <v>1</v>
      </c>
      <c r="E1182" s="117" t="s">
        <v>314</v>
      </c>
      <c r="F1182" s="117" t="s">
        <v>314</v>
      </c>
      <c r="G1182" s="117" t="s">
        <v>314</v>
      </c>
      <c r="H1182" s="117">
        <f t="shared" si="55"/>
        <v>1</v>
      </c>
      <c r="I1182" s="117">
        <f t="shared" si="56"/>
        <v>0</v>
      </c>
      <c r="J1182" s="117">
        <f t="shared" si="57"/>
        <v>0</v>
      </c>
    </row>
    <row r="1183" spans="1:10" x14ac:dyDescent="0.3">
      <c r="A1183" s="115" t="s">
        <v>206</v>
      </c>
      <c r="B1183" s="117" t="s">
        <v>289</v>
      </c>
      <c r="C1183" s="115" t="s">
        <v>148</v>
      </c>
      <c r="D1183" s="117">
        <v>1</v>
      </c>
      <c r="E1183" s="117" t="s">
        <v>314</v>
      </c>
      <c r="F1183" s="117" t="s">
        <v>314</v>
      </c>
      <c r="G1183" s="117" t="s">
        <v>314</v>
      </c>
      <c r="H1183" s="117">
        <f t="shared" si="55"/>
        <v>1</v>
      </c>
      <c r="I1183" s="117">
        <f t="shared" si="56"/>
        <v>0</v>
      </c>
      <c r="J1183" s="117">
        <f t="shared" si="57"/>
        <v>0</v>
      </c>
    </row>
    <row r="1184" spans="1:10" x14ac:dyDescent="0.3">
      <c r="A1184" s="115" t="s">
        <v>190</v>
      </c>
      <c r="B1184" s="117" t="s">
        <v>289</v>
      </c>
      <c r="C1184" s="115" t="s">
        <v>148</v>
      </c>
      <c r="D1184" s="117">
        <v>0.34522359293493998</v>
      </c>
      <c r="E1184" s="117" t="s">
        <v>314</v>
      </c>
      <c r="F1184" s="117" t="s">
        <v>314</v>
      </c>
      <c r="G1184" s="117" t="s">
        <v>314</v>
      </c>
      <c r="H1184" s="117">
        <f t="shared" si="55"/>
        <v>0.34522359293493998</v>
      </c>
      <c r="I1184" s="117">
        <f t="shared" si="56"/>
        <v>0</v>
      </c>
      <c r="J1184" s="117">
        <f t="shared" si="57"/>
        <v>0</v>
      </c>
    </row>
    <row r="1185" spans="1:10" x14ac:dyDescent="0.3">
      <c r="A1185" s="115" t="s">
        <v>195</v>
      </c>
      <c r="B1185" s="117" t="s">
        <v>289</v>
      </c>
      <c r="C1185" s="115" t="s">
        <v>148</v>
      </c>
      <c r="D1185" s="117">
        <v>1</v>
      </c>
      <c r="E1185" s="117">
        <v>0.59436334301910299</v>
      </c>
      <c r="F1185" s="117">
        <v>0.40563665698089701</v>
      </c>
      <c r="G1185" s="117">
        <v>0</v>
      </c>
      <c r="H1185" s="117">
        <f t="shared" si="55"/>
        <v>0.59436334301910299</v>
      </c>
      <c r="I1185" s="117">
        <f t="shared" si="56"/>
        <v>0.40563665698089701</v>
      </c>
      <c r="J1185" s="117">
        <f t="shared" si="57"/>
        <v>0</v>
      </c>
    </row>
    <row r="1186" spans="1:10" x14ac:dyDescent="0.3">
      <c r="A1186" s="115" t="s">
        <v>210</v>
      </c>
      <c r="B1186" s="117" t="s">
        <v>289</v>
      </c>
      <c r="C1186" s="115" t="s">
        <v>138</v>
      </c>
      <c r="D1186" s="117">
        <v>2.3732760122159399E-2</v>
      </c>
      <c r="E1186" s="117" t="s">
        <v>314</v>
      </c>
      <c r="F1186" s="117" t="s">
        <v>314</v>
      </c>
      <c r="G1186" s="117" t="s">
        <v>314</v>
      </c>
      <c r="H1186" s="117">
        <f t="shared" si="55"/>
        <v>2.3732760122159399E-2</v>
      </c>
      <c r="I1186" s="117">
        <f t="shared" si="56"/>
        <v>0</v>
      </c>
      <c r="J1186" s="117">
        <f t="shared" si="57"/>
        <v>0</v>
      </c>
    </row>
    <row r="1187" spans="1:10" x14ac:dyDescent="0.3">
      <c r="A1187" s="115" t="s">
        <v>193</v>
      </c>
      <c r="B1187" s="117" t="s">
        <v>289</v>
      </c>
      <c r="C1187" s="115" t="s">
        <v>138</v>
      </c>
      <c r="D1187" s="117">
        <v>1</v>
      </c>
      <c r="E1187" s="117">
        <v>0.29122371585142998</v>
      </c>
      <c r="F1187" s="117">
        <v>0.664972935923413</v>
      </c>
      <c r="G1187" s="117">
        <v>4.3803348225157003E-2</v>
      </c>
      <c r="H1187" s="117">
        <f t="shared" si="55"/>
        <v>0.29122371585142998</v>
      </c>
      <c r="I1187" s="117">
        <f t="shared" si="56"/>
        <v>0.664972935923413</v>
      </c>
      <c r="J1187" s="117">
        <f t="shared" si="57"/>
        <v>4.3803348225157003E-2</v>
      </c>
    </row>
    <row r="1188" spans="1:10" x14ac:dyDescent="0.3">
      <c r="A1188" s="115" t="s">
        <v>200</v>
      </c>
      <c r="B1188" s="117" t="s">
        <v>289</v>
      </c>
      <c r="C1188" s="115" t="s">
        <v>138</v>
      </c>
      <c r="D1188" s="117">
        <v>1</v>
      </c>
      <c r="E1188" s="117">
        <v>0.99278373131325903</v>
      </c>
      <c r="F1188" s="117">
        <v>7.2162686867408904E-3</v>
      </c>
      <c r="G1188" s="117">
        <v>0</v>
      </c>
      <c r="H1188" s="117">
        <f t="shared" si="55"/>
        <v>0.99278373131325903</v>
      </c>
      <c r="I1188" s="117">
        <f t="shared" si="56"/>
        <v>7.2162686867408904E-3</v>
      </c>
      <c r="J1188" s="117">
        <f t="shared" si="57"/>
        <v>0</v>
      </c>
    </row>
    <row r="1189" spans="1:10" x14ac:dyDescent="0.3">
      <c r="A1189" s="115" t="s">
        <v>189</v>
      </c>
      <c r="B1189" s="117" t="s">
        <v>289</v>
      </c>
      <c r="C1189" s="115" t="s">
        <v>138</v>
      </c>
      <c r="D1189" s="117">
        <v>0.95187863860150002</v>
      </c>
      <c r="E1189" s="117">
        <v>0.99277114751697404</v>
      </c>
      <c r="F1189" s="117">
        <v>0</v>
      </c>
      <c r="G1189" s="117">
        <v>7.2288524830261E-3</v>
      </c>
      <c r="H1189" s="117">
        <f t="shared" si="55"/>
        <v>0.94499764834130617</v>
      </c>
      <c r="I1189" s="117">
        <f t="shared" si="56"/>
        <v>0</v>
      </c>
      <c r="J1189" s="117">
        <f t="shared" si="57"/>
        <v>6.8809902601939567E-3</v>
      </c>
    </row>
    <row r="1190" spans="1:10" x14ac:dyDescent="0.3">
      <c r="A1190" s="115" t="s">
        <v>198</v>
      </c>
      <c r="B1190" s="117" t="s">
        <v>289</v>
      </c>
      <c r="C1190" s="115" t="s">
        <v>138</v>
      </c>
      <c r="D1190" s="117">
        <v>0.92173048164229299</v>
      </c>
      <c r="E1190" s="117" t="s">
        <v>314</v>
      </c>
      <c r="F1190" s="117" t="s">
        <v>314</v>
      </c>
      <c r="G1190" s="117" t="s">
        <v>314</v>
      </c>
      <c r="H1190" s="117">
        <f t="shared" si="55"/>
        <v>0.92173048164229299</v>
      </c>
      <c r="I1190" s="117">
        <f t="shared" si="56"/>
        <v>0</v>
      </c>
      <c r="J1190" s="117">
        <f t="shared" si="57"/>
        <v>0</v>
      </c>
    </row>
    <row r="1191" spans="1:10" x14ac:dyDescent="0.3">
      <c r="A1191" s="115" t="s">
        <v>202</v>
      </c>
      <c r="B1191" s="117" t="s">
        <v>289</v>
      </c>
      <c r="C1191" s="115" t="s">
        <v>138</v>
      </c>
      <c r="D1191" s="117">
        <v>0.93547839844467795</v>
      </c>
      <c r="E1191" s="117" t="s">
        <v>314</v>
      </c>
      <c r="F1191" s="117" t="s">
        <v>314</v>
      </c>
      <c r="G1191" s="117" t="s">
        <v>314</v>
      </c>
      <c r="H1191" s="117">
        <f t="shared" si="55"/>
        <v>0.93547839844467795</v>
      </c>
      <c r="I1191" s="117">
        <f t="shared" si="56"/>
        <v>0</v>
      </c>
      <c r="J1191" s="117">
        <f t="shared" si="57"/>
        <v>0</v>
      </c>
    </row>
    <row r="1192" spans="1:10" x14ac:dyDescent="0.3">
      <c r="A1192" s="115" t="s">
        <v>192</v>
      </c>
      <c r="B1192" s="117" t="s">
        <v>289</v>
      </c>
      <c r="C1192" s="115" t="s">
        <v>138</v>
      </c>
      <c r="D1192" s="117">
        <v>1.30605948067796E-2</v>
      </c>
      <c r="E1192" s="117" t="s">
        <v>314</v>
      </c>
      <c r="F1192" s="117" t="s">
        <v>314</v>
      </c>
      <c r="G1192" s="117" t="s">
        <v>314</v>
      </c>
      <c r="H1192" s="117">
        <f t="shared" si="55"/>
        <v>1.30605948067796E-2</v>
      </c>
      <c r="I1192" s="117">
        <f t="shared" si="56"/>
        <v>0</v>
      </c>
      <c r="J1192" s="117">
        <f t="shared" si="57"/>
        <v>0</v>
      </c>
    </row>
    <row r="1193" spans="1:10" x14ac:dyDescent="0.3">
      <c r="A1193" s="115" t="s">
        <v>188</v>
      </c>
      <c r="B1193" s="117" t="s">
        <v>289</v>
      </c>
      <c r="C1193" s="115" t="s">
        <v>138</v>
      </c>
      <c r="D1193" s="117">
        <v>0.94274938910737305</v>
      </c>
      <c r="E1193" s="117">
        <v>0.27252467617815401</v>
      </c>
      <c r="F1193" s="117">
        <v>0.71661069397149602</v>
      </c>
      <c r="G1193" s="117">
        <v>1.0864629850349901E-2</v>
      </c>
      <c r="H1193" s="117">
        <f t="shared" si="55"/>
        <v>0.25692247198363938</v>
      </c>
      <c r="I1193" s="117">
        <f t="shared" si="56"/>
        <v>0.67558429396943853</v>
      </c>
      <c r="J1193" s="117">
        <f t="shared" si="57"/>
        <v>1.0242623154295099E-2</v>
      </c>
    </row>
    <row r="1194" spans="1:10" x14ac:dyDescent="0.3">
      <c r="A1194" s="115" t="s">
        <v>141</v>
      </c>
      <c r="B1194" s="117" t="s">
        <v>289</v>
      </c>
      <c r="C1194" s="115" t="s">
        <v>138</v>
      </c>
      <c r="D1194" s="117">
        <v>1</v>
      </c>
      <c r="E1194" s="117" t="s">
        <v>314</v>
      </c>
      <c r="F1194" s="117" t="s">
        <v>314</v>
      </c>
      <c r="G1194" s="117" t="s">
        <v>314</v>
      </c>
      <c r="H1194" s="117">
        <f t="shared" si="55"/>
        <v>1</v>
      </c>
      <c r="I1194" s="117">
        <f t="shared" si="56"/>
        <v>0</v>
      </c>
      <c r="J1194" s="117">
        <f t="shared" si="57"/>
        <v>0</v>
      </c>
    </row>
    <row r="1195" spans="1:10" x14ac:dyDescent="0.3">
      <c r="A1195" s="115" t="s">
        <v>209</v>
      </c>
      <c r="B1195" s="117" t="s">
        <v>289</v>
      </c>
      <c r="C1195" s="115" t="s">
        <v>138</v>
      </c>
      <c r="D1195" s="117">
        <v>4.2835036833505501E-2</v>
      </c>
      <c r="E1195" s="117" t="s">
        <v>314</v>
      </c>
      <c r="F1195" s="117" t="s">
        <v>314</v>
      </c>
      <c r="G1195" s="117" t="s">
        <v>314</v>
      </c>
      <c r="H1195" s="117">
        <f t="shared" si="55"/>
        <v>4.2835036833505501E-2</v>
      </c>
      <c r="I1195" s="117">
        <f t="shared" si="56"/>
        <v>0</v>
      </c>
      <c r="J1195" s="117">
        <f t="shared" si="57"/>
        <v>0</v>
      </c>
    </row>
    <row r="1196" spans="1:10" x14ac:dyDescent="0.3">
      <c r="A1196" s="115" t="s">
        <v>199</v>
      </c>
      <c r="B1196" s="117" t="s">
        <v>289</v>
      </c>
      <c r="C1196" s="115" t="s">
        <v>138</v>
      </c>
      <c r="D1196" s="117">
        <v>1</v>
      </c>
      <c r="E1196" s="117" t="s">
        <v>314</v>
      </c>
      <c r="F1196" s="117" t="s">
        <v>314</v>
      </c>
      <c r="G1196" s="117" t="s">
        <v>314</v>
      </c>
      <c r="H1196" s="117">
        <f t="shared" si="55"/>
        <v>1</v>
      </c>
      <c r="I1196" s="117">
        <f t="shared" si="56"/>
        <v>0</v>
      </c>
      <c r="J1196" s="117">
        <f t="shared" si="57"/>
        <v>0</v>
      </c>
    </row>
    <row r="1197" spans="1:10" x14ac:dyDescent="0.3">
      <c r="A1197" s="115" t="s">
        <v>191</v>
      </c>
      <c r="B1197" s="117" t="s">
        <v>289</v>
      </c>
      <c r="C1197" s="115" t="s">
        <v>138</v>
      </c>
      <c r="D1197" s="117">
        <v>1.9981541882590399E-2</v>
      </c>
      <c r="E1197" s="117" t="s">
        <v>314</v>
      </c>
      <c r="F1197" s="117" t="s">
        <v>314</v>
      </c>
      <c r="G1197" s="117" t="s">
        <v>314</v>
      </c>
      <c r="H1197" s="117">
        <f t="shared" si="55"/>
        <v>1.9981541882590399E-2</v>
      </c>
      <c r="I1197" s="117">
        <f t="shared" si="56"/>
        <v>0</v>
      </c>
      <c r="J1197" s="117">
        <f t="shared" si="57"/>
        <v>0</v>
      </c>
    </row>
    <row r="1198" spans="1:10" x14ac:dyDescent="0.3">
      <c r="A1198" s="115" t="s">
        <v>204</v>
      </c>
      <c r="B1198" s="117" t="s">
        <v>289</v>
      </c>
      <c r="C1198" s="115" t="s">
        <v>138</v>
      </c>
      <c r="D1198" s="117">
        <v>0.99254861959246699</v>
      </c>
      <c r="E1198" s="117" t="s">
        <v>314</v>
      </c>
      <c r="F1198" s="117" t="s">
        <v>314</v>
      </c>
      <c r="G1198" s="117" t="s">
        <v>314</v>
      </c>
      <c r="H1198" s="117">
        <f t="shared" si="55"/>
        <v>0.99254861959246699</v>
      </c>
      <c r="I1198" s="117">
        <f t="shared" si="56"/>
        <v>0</v>
      </c>
      <c r="J1198" s="117">
        <f t="shared" si="57"/>
        <v>0</v>
      </c>
    </row>
    <row r="1199" spans="1:10" x14ac:dyDescent="0.3">
      <c r="A1199" s="115" t="s">
        <v>206</v>
      </c>
      <c r="B1199" s="117" t="s">
        <v>289</v>
      </c>
      <c r="C1199" s="115" t="s">
        <v>138</v>
      </c>
      <c r="D1199" s="117">
        <v>0.218950984189168</v>
      </c>
      <c r="E1199" s="117" t="s">
        <v>314</v>
      </c>
      <c r="F1199" s="117" t="s">
        <v>314</v>
      </c>
      <c r="G1199" s="117" t="s">
        <v>314</v>
      </c>
      <c r="H1199" s="117">
        <f t="shared" si="55"/>
        <v>0.218950984189168</v>
      </c>
      <c r="I1199" s="117">
        <f t="shared" si="56"/>
        <v>0</v>
      </c>
      <c r="J1199" s="117">
        <f t="shared" si="57"/>
        <v>0</v>
      </c>
    </row>
    <row r="1200" spans="1:10" x14ac:dyDescent="0.3">
      <c r="A1200" s="115" t="s">
        <v>190</v>
      </c>
      <c r="B1200" s="117" t="s">
        <v>289</v>
      </c>
      <c r="C1200" s="115" t="s">
        <v>138</v>
      </c>
      <c r="D1200" s="117">
        <v>0.95305984771996599</v>
      </c>
      <c r="E1200" s="117" t="s">
        <v>314</v>
      </c>
      <c r="F1200" s="117" t="s">
        <v>314</v>
      </c>
      <c r="G1200" s="117" t="s">
        <v>314</v>
      </c>
      <c r="H1200" s="117">
        <f t="shared" si="55"/>
        <v>0.95305984771996599</v>
      </c>
      <c r="I1200" s="117">
        <f t="shared" si="56"/>
        <v>0</v>
      </c>
      <c r="J1200" s="117">
        <f t="shared" si="57"/>
        <v>0</v>
      </c>
    </row>
    <row r="1201" spans="1:10" x14ac:dyDescent="0.3">
      <c r="A1201" s="115" t="s">
        <v>195</v>
      </c>
      <c r="B1201" s="117" t="s">
        <v>289</v>
      </c>
      <c r="C1201" s="115" t="s">
        <v>138</v>
      </c>
      <c r="D1201" s="117">
        <v>1</v>
      </c>
      <c r="E1201" s="117">
        <v>0.14812478033703699</v>
      </c>
      <c r="F1201" s="117">
        <v>0.84294063707313005</v>
      </c>
      <c r="G1201" s="117">
        <v>8.9345825898333193E-3</v>
      </c>
      <c r="H1201" s="117">
        <f t="shared" si="55"/>
        <v>0.14812478033703699</v>
      </c>
      <c r="I1201" s="117">
        <f t="shared" si="56"/>
        <v>0.84294063707313005</v>
      </c>
      <c r="J1201" s="117">
        <f t="shared" si="57"/>
        <v>8.9345825898333193E-3</v>
      </c>
    </row>
    <row r="1202" spans="1:10" x14ac:dyDescent="0.3">
      <c r="A1202" s="115" t="s">
        <v>210</v>
      </c>
      <c r="B1202" s="117" t="s">
        <v>289</v>
      </c>
      <c r="C1202" s="115" t="s">
        <v>140</v>
      </c>
      <c r="D1202" s="117">
        <v>0.244374053218196</v>
      </c>
      <c r="E1202" s="117" t="s">
        <v>314</v>
      </c>
      <c r="F1202" s="117" t="s">
        <v>314</v>
      </c>
      <c r="G1202" s="117" t="s">
        <v>314</v>
      </c>
      <c r="H1202" s="117">
        <f t="shared" si="55"/>
        <v>0.244374053218196</v>
      </c>
      <c r="I1202" s="117">
        <f t="shared" si="56"/>
        <v>0</v>
      </c>
      <c r="J1202" s="117">
        <f t="shared" si="57"/>
        <v>0</v>
      </c>
    </row>
    <row r="1203" spans="1:10" x14ac:dyDescent="0.3">
      <c r="A1203" s="115" t="s">
        <v>193</v>
      </c>
      <c r="B1203" s="117" t="s">
        <v>289</v>
      </c>
      <c r="C1203" s="115" t="s">
        <v>140</v>
      </c>
      <c r="D1203" s="117">
        <v>1.1787130455979901E-3</v>
      </c>
      <c r="E1203" s="117">
        <v>0.80518444096601705</v>
      </c>
      <c r="F1203" s="117">
        <v>0.19481555903398301</v>
      </c>
      <c r="G1203" s="117">
        <v>0</v>
      </c>
      <c r="H1203" s="117">
        <f t="shared" si="55"/>
        <v>9.4908140467916903E-4</v>
      </c>
      <c r="I1203" s="117">
        <f t="shared" si="56"/>
        <v>2.2963164091882113E-4</v>
      </c>
      <c r="J1203" s="117">
        <f t="shared" si="57"/>
        <v>0</v>
      </c>
    </row>
    <row r="1204" spans="1:10" x14ac:dyDescent="0.3">
      <c r="A1204" s="115" t="s">
        <v>200</v>
      </c>
      <c r="B1204" s="117" t="s">
        <v>289</v>
      </c>
      <c r="C1204" s="115" t="s">
        <v>140</v>
      </c>
      <c r="D1204" s="117">
        <v>0.981006505140119</v>
      </c>
      <c r="E1204" s="117">
        <v>1</v>
      </c>
      <c r="F1204" s="117">
        <v>0</v>
      </c>
      <c r="G1204" s="117">
        <v>0</v>
      </c>
      <c r="H1204" s="117">
        <f t="shared" si="55"/>
        <v>0.981006505140119</v>
      </c>
      <c r="I1204" s="117">
        <f t="shared" si="56"/>
        <v>0</v>
      </c>
      <c r="J1204" s="117">
        <f t="shared" si="57"/>
        <v>0</v>
      </c>
    </row>
    <row r="1205" spans="1:10" x14ac:dyDescent="0.3">
      <c r="A1205" s="115" t="s">
        <v>189</v>
      </c>
      <c r="B1205" s="117" t="s">
        <v>289</v>
      </c>
      <c r="C1205" s="115" t="s">
        <v>140</v>
      </c>
      <c r="D1205" s="117">
        <v>0.82890436396788103</v>
      </c>
      <c r="E1205" s="117">
        <v>1</v>
      </c>
      <c r="F1205" s="117">
        <v>0</v>
      </c>
      <c r="G1205" s="117">
        <v>0</v>
      </c>
      <c r="H1205" s="117">
        <f t="shared" si="55"/>
        <v>0.82890436396788103</v>
      </c>
      <c r="I1205" s="117">
        <f t="shared" si="56"/>
        <v>0</v>
      </c>
      <c r="J1205" s="117">
        <f t="shared" si="57"/>
        <v>0</v>
      </c>
    </row>
    <row r="1206" spans="1:10" x14ac:dyDescent="0.3">
      <c r="A1206" s="115" t="s">
        <v>198</v>
      </c>
      <c r="B1206" s="117" t="s">
        <v>289</v>
      </c>
      <c r="C1206" s="115" t="s">
        <v>140</v>
      </c>
      <c r="D1206" s="117">
        <v>0.81998990516477199</v>
      </c>
      <c r="E1206" s="117" t="s">
        <v>314</v>
      </c>
      <c r="F1206" s="117" t="s">
        <v>314</v>
      </c>
      <c r="G1206" s="117" t="s">
        <v>314</v>
      </c>
      <c r="H1206" s="117">
        <f t="shared" si="55"/>
        <v>0.81998990516477199</v>
      </c>
      <c r="I1206" s="117">
        <f t="shared" si="56"/>
        <v>0</v>
      </c>
      <c r="J1206" s="117">
        <f t="shared" si="57"/>
        <v>0</v>
      </c>
    </row>
    <row r="1207" spans="1:10" x14ac:dyDescent="0.3">
      <c r="A1207" s="115" t="s">
        <v>202</v>
      </c>
      <c r="B1207" s="117" t="s">
        <v>289</v>
      </c>
      <c r="C1207" s="115" t="s">
        <v>140</v>
      </c>
      <c r="D1207" s="117">
        <v>7.3634668320911201E-2</v>
      </c>
      <c r="E1207" s="117" t="s">
        <v>314</v>
      </c>
      <c r="F1207" s="117" t="s">
        <v>314</v>
      </c>
      <c r="G1207" s="117" t="s">
        <v>314</v>
      </c>
      <c r="H1207" s="117">
        <f t="shared" si="55"/>
        <v>7.3634668320911201E-2</v>
      </c>
      <c r="I1207" s="117">
        <f t="shared" si="56"/>
        <v>0</v>
      </c>
      <c r="J1207" s="117">
        <f t="shared" si="57"/>
        <v>0</v>
      </c>
    </row>
    <row r="1208" spans="1:10" x14ac:dyDescent="0.3">
      <c r="A1208" s="115" t="s">
        <v>192</v>
      </c>
      <c r="B1208" s="117" t="s">
        <v>289</v>
      </c>
      <c r="C1208" s="115" t="s">
        <v>140</v>
      </c>
      <c r="D1208" s="117">
        <v>0</v>
      </c>
      <c r="E1208" s="117" t="s">
        <v>314</v>
      </c>
      <c r="F1208" s="117" t="s">
        <v>314</v>
      </c>
      <c r="G1208" s="117" t="s">
        <v>314</v>
      </c>
      <c r="H1208" s="117">
        <f t="shared" si="55"/>
        <v>0</v>
      </c>
      <c r="I1208" s="117">
        <f t="shared" si="56"/>
        <v>0</v>
      </c>
      <c r="J1208" s="117">
        <f t="shared" si="57"/>
        <v>0</v>
      </c>
    </row>
    <row r="1209" spans="1:10" x14ac:dyDescent="0.3">
      <c r="A1209" s="115" t="s">
        <v>188</v>
      </c>
      <c r="B1209" s="117" t="s">
        <v>289</v>
      </c>
      <c r="C1209" s="115" t="s">
        <v>140</v>
      </c>
      <c r="D1209" s="117">
        <v>0.82980571964306904</v>
      </c>
      <c r="E1209" s="117">
        <v>0.34660022059296203</v>
      </c>
      <c r="F1209" s="117">
        <v>0.65047089999399399</v>
      </c>
      <c r="G1209" s="117">
        <v>2.9288794130440201E-3</v>
      </c>
      <c r="H1209" s="117">
        <f t="shared" si="55"/>
        <v>0.28761084547758931</v>
      </c>
      <c r="I1209" s="117">
        <f t="shared" si="56"/>
        <v>0.53976447327639099</v>
      </c>
      <c r="J1209" s="117">
        <f t="shared" si="57"/>
        <v>2.4304008890887628E-3</v>
      </c>
    </row>
    <row r="1210" spans="1:10" x14ac:dyDescent="0.3">
      <c r="A1210" s="115" t="s">
        <v>141</v>
      </c>
      <c r="B1210" s="117" t="s">
        <v>289</v>
      </c>
      <c r="C1210" s="115" t="s">
        <v>140</v>
      </c>
      <c r="D1210" s="117">
        <v>0.98861090230910897</v>
      </c>
      <c r="E1210" s="117" t="s">
        <v>314</v>
      </c>
      <c r="F1210" s="117" t="s">
        <v>314</v>
      </c>
      <c r="G1210" s="117" t="s">
        <v>314</v>
      </c>
      <c r="H1210" s="117">
        <f t="shared" si="55"/>
        <v>0.98861090230910897</v>
      </c>
      <c r="I1210" s="117">
        <f t="shared" si="56"/>
        <v>0</v>
      </c>
      <c r="J1210" s="117">
        <f t="shared" si="57"/>
        <v>0</v>
      </c>
    </row>
    <row r="1211" spans="1:10" x14ac:dyDescent="0.3">
      <c r="A1211" s="115" t="s">
        <v>209</v>
      </c>
      <c r="B1211" s="117" t="s">
        <v>289</v>
      </c>
      <c r="C1211" s="115" t="s">
        <v>140</v>
      </c>
      <c r="D1211" s="117">
        <v>0.11210830792304</v>
      </c>
      <c r="E1211" s="117" t="s">
        <v>314</v>
      </c>
      <c r="F1211" s="117" t="s">
        <v>314</v>
      </c>
      <c r="G1211" s="117" t="s">
        <v>314</v>
      </c>
      <c r="H1211" s="117">
        <f t="shared" si="55"/>
        <v>0.11210830792304</v>
      </c>
      <c r="I1211" s="117">
        <f t="shared" si="56"/>
        <v>0</v>
      </c>
      <c r="J1211" s="117">
        <f t="shared" si="57"/>
        <v>0</v>
      </c>
    </row>
    <row r="1212" spans="1:10" x14ac:dyDescent="0.3">
      <c r="A1212" s="115" t="s">
        <v>199</v>
      </c>
      <c r="B1212" s="117" t="s">
        <v>289</v>
      </c>
      <c r="C1212" s="115" t="s">
        <v>140</v>
      </c>
      <c r="D1212" s="117">
        <v>1</v>
      </c>
      <c r="E1212" s="117" t="s">
        <v>314</v>
      </c>
      <c r="F1212" s="117" t="s">
        <v>314</v>
      </c>
      <c r="G1212" s="117" t="s">
        <v>314</v>
      </c>
      <c r="H1212" s="117">
        <f t="shared" si="55"/>
        <v>1</v>
      </c>
      <c r="I1212" s="117">
        <f t="shared" si="56"/>
        <v>0</v>
      </c>
      <c r="J1212" s="117">
        <f t="shared" si="57"/>
        <v>0</v>
      </c>
    </row>
    <row r="1213" spans="1:10" x14ac:dyDescent="0.3">
      <c r="A1213" s="115" t="s">
        <v>191</v>
      </c>
      <c r="B1213" s="117" t="s">
        <v>289</v>
      </c>
      <c r="C1213" s="115" t="s">
        <v>140</v>
      </c>
      <c r="D1213" s="117">
        <v>0</v>
      </c>
      <c r="E1213" s="117" t="s">
        <v>314</v>
      </c>
      <c r="F1213" s="117" t="s">
        <v>314</v>
      </c>
      <c r="G1213" s="117" t="s">
        <v>314</v>
      </c>
      <c r="H1213" s="117">
        <f t="shared" si="55"/>
        <v>0</v>
      </c>
      <c r="I1213" s="117">
        <f t="shared" si="56"/>
        <v>0</v>
      </c>
      <c r="J1213" s="117">
        <f t="shared" si="57"/>
        <v>0</v>
      </c>
    </row>
    <row r="1214" spans="1:10" x14ac:dyDescent="0.3">
      <c r="A1214" s="115" t="s">
        <v>204</v>
      </c>
      <c r="B1214" s="117" t="s">
        <v>289</v>
      </c>
      <c r="C1214" s="115" t="s">
        <v>140</v>
      </c>
      <c r="D1214" s="117">
        <v>0.908557613757771</v>
      </c>
      <c r="E1214" s="117" t="s">
        <v>314</v>
      </c>
      <c r="F1214" s="117" t="s">
        <v>314</v>
      </c>
      <c r="G1214" s="117" t="s">
        <v>314</v>
      </c>
      <c r="H1214" s="117">
        <f t="shared" si="55"/>
        <v>0.908557613757771</v>
      </c>
      <c r="I1214" s="117">
        <f t="shared" si="56"/>
        <v>0</v>
      </c>
      <c r="J1214" s="117">
        <f t="shared" si="57"/>
        <v>0</v>
      </c>
    </row>
    <row r="1215" spans="1:10" x14ac:dyDescent="0.3">
      <c r="A1215" s="115" t="s">
        <v>206</v>
      </c>
      <c r="B1215" s="117" t="s">
        <v>289</v>
      </c>
      <c r="C1215" s="115" t="s">
        <v>140</v>
      </c>
      <c r="D1215" s="117">
        <v>0.93144090970271898</v>
      </c>
      <c r="E1215" s="117" t="s">
        <v>314</v>
      </c>
      <c r="F1215" s="117" t="s">
        <v>314</v>
      </c>
      <c r="G1215" s="117" t="s">
        <v>314</v>
      </c>
      <c r="H1215" s="117">
        <f t="shared" si="55"/>
        <v>0.93144090970271898</v>
      </c>
      <c r="I1215" s="117">
        <f t="shared" si="56"/>
        <v>0</v>
      </c>
      <c r="J1215" s="117">
        <f t="shared" si="57"/>
        <v>0</v>
      </c>
    </row>
    <row r="1216" spans="1:10" x14ac:dyDescent="0.3">
      <c r="A1216" s="115" t="s">
        <v>190</v>
      </c>
      <c r="B1216" s="117" t="s">
        <v>289</v>
      </c>
      <c r="C1216" s="115" t="s">
        <v>140</v>
      </c>
      <c r="D1216" s="117">
        <v>0.83455235450887499</v>
      </c>
      <c r="E1216" s="117" t="s">
        <v>314</v>
      </c>
      <c r="F1216" s="117" t="s">
        <v>314</v>
      </c>
      <c r="G1216" s="117" t="s">
        <v>314</v>
      </c>
      <c r="H1216" s="117">
        <f t="shared" si="55"/>
        <v>0.83455235450887499</v>
      </c>
      <c r="I1216" s="117">
        <f t="shared" si="56"/>
        <v>0</v>
      </c>
      <c r="J1216" s="117">
        <f t="shared" si="57"/>
        <v>0</v>
      </c>
    </row>
    <row r="1217" spans="1:10" x14ac:dyDescent="0.3">
      <c r="A1217" s="115" t="s">
        <v>195</v>
      </c>
      <c r="B1217" s="117" t="s">
        <v>289</v>
      </c>
      <c r="C1217" s="115" t="s">
        <v>140</v>
      </c>
      <c r="D1217" s="117">
        <v>0.885963770121308</v>
      </c>
      <c r="E1217" s="117">
        <v>0.50323569828535397</v>
      </c>
      <c r="F1217" s="117">
        <v>0.49141718200597101</v>
      </c>
      <c r="G1217" s="117">
        <v>5.34711970867524E-3</v>
      </c>
      <c r="H1217" s="117">
        <f t="shared" si="55"/>
        <v>0.44584859651252123</v>
      </c>
      <c r="I1217" s="117">
        <f t="shared" si="56"/>
        <v>0.4353778192723991</v>
      </c>
      <c r="J1217" s="117">
        <f t="shared" si="57"/>
        <v>4.7373543363878655E-3</v>
      </c>
    </row>
    <row r="1218" spans="1:10" x14ac:dyDescent="0.3">
      <c r="A1218" s="115" t="s">
        <v>210</v>
      </c>
      <c r="B1218" s="117" t="s">
        <v>289</v>
      </c>
      <c r="C1218" s="115" t="s">
        <v>145</v>
      </c>
      <c r="D1218" s="117">
        <v>6.1595896863259197E-2</v>
      </c>
      <c r="E1218" s="117" t="s">
        <v>314</v>
      </c>
      <c r="F1218" s="117" t="s">
        <v>314</v>
      </c>
      <c r="G1218" s="117" t="s">
        <v>314</v>
      </c>
      <c r="H1218" s="117">
        <f t="shared" si="55"/>
        <v>6.1595896863259197E-2</v>
      </c>
      <c r="I1218" s="117">
        <f t="shared" si="56"/>
        <v>0</v>
      </c>
      <c r="J1218" s="117">
        <f t="shared" si="57"/>
        <v>0</v>
      </c>
    </row>
    <row r="1219" spans="1:10" x14ac:dyDescent="0.3">
      <c r="A1219" s="115" t="s">
        <v>193</v>
      </c>
      <c r="B1219" s="117" t="s">
        <v>289</v>
      </c>
      <c r="C1219" s="115" t="s">
        <v>145</v>
      </c>
      <c r="D1219" s="117">
        <v>5.4494233700059402E-2</v>
      </c>
      <c r="E1219" s="117">
        <v>0.474588966821335</v>
      </c>
      <c r="F1219" s="117">
        <v>0.525411033178665</v>
      </c>
      <c r="G1219" s="117">
        <v>0</v>
      </c>
      <c r="H1219" s="117">
        <f t="shared" ref="H1219:H1249" si="58">IFERROR($D1219*E1219,$D1219)</f>
        <v>2.5862362069431568E-2</v>
      </c>
      <c r="I1219" s="117">
        <f t="shared" ref="I1219:I1249" si="59">IFERROR($D1219*F1219,0)</f>
        <v>2.8631871630627834E-2</v>
      </c>
      <c r="J1219" s="117">
        <f t="shared" ref="J1219:J1249" si="60">IFERROR($D1219*G1219,0)</f>
        <v>0</v>
      </c>
    </row>
    <row r="1220" spans="1:10" x14ac:dyDescent="0.3">
      <c r="A1220" s="115" t="s">
        <v>200</v>
      </c>
      <c r="B1220" s="117" t="s">
        <v>289</v>
      </c>
      <c r="C1220" s="115" t="s">
        <v>145</v>
      </c>
      <c r="D1220" s="117">
        <v>1</v>
      </c>
      <c r="E1220" s="117">
        <v>0.99480292461403197</v>
      </c>
      <c r="F1220" s="117">
        <v>5.1970753859682901E-3</v>
      </c>
      <c r="G1220" s="117">
        <v>0</v>
      </c>
      <c r="H1220" s="117">
        <f t="shared" si="58"/>
        <v>0.99480292461403197</v>
      </c>
      <c r="I1220" s="117">
        <f t="shared" si="59"/>
        <v>5.1970753859682901E-3</v>
      </c>
      <c r="J1220" s="117">
        <f t="shared" si="60"/>
        <v>0</v>
      </c>
    </row>
    <row r="1221" spans="1:10" x14ac:dyDescent="0.3">
      <c r="A1221" s="115" t="s">
        <v>189</v>
      </c>
      <c r="B1221" s="117" t="s">
        <v>289</v>
      </c>
      <c r="C1221" s="115" t="s">
        <v>145</v>
      </c>
      <c r="D1221" s="117">
        <v>0.98341942414859496</v>
      </c>
      <c r="E1221" s="117">
        <v>1</v>
      </c>
      <c r="F1221" s="117">
        <v>0</v>
      </c>
      <c r="G1221" s="117">
        <v>0</v>
      </c>
      <c r="H1221" s="117">
        <f t="shared" si="58"/>
        <v>0.98341942414859496</v>
      </c>
      <c r="I1221" s="117">
        <f t="shared" si="59"/>
        <v>0</v>
      </c>
      <c r="J1221" s="117">
        <f t="shared" si="60"/>
        <v>0</v>
      </c>
    </row>
    <row r="1222" spans="1:10" x14ac:dyDescent="0.3">
      <c r="A1222" s="115" t="s">
        <v>198</v>
      </c>
      <c r="B1222" s="117" t="s">
        <v>289</v>
      </c>
      <c r="C1222" s="115" t="s">
        <v>145</v>
      </c>
      <c r="D1222" s="117">
        <v>0.99285512478171201</v>
      </c>
      <c r="E1222" s="117" t="s">
        <v>314</v>
      </c>
      <c r="F1222" s="117" t="s">
        <v>314</v>
      </c>
      <c r="G1222" s="117" t="s">
        <v>314</v>
      </c>
      <c r="H1222" s="117">
        <f t="shared" si="58"/>
        <v>0.99285512478171201</v>
      </c>
      <c r="I1222" s="117">
        <f t="shared" si="59"/>
        <v>0</v>
      </c>
      <c r="J1222" s="117">
        <f t="shared" si="60"/>
        <v>0</v>
      </c>
    </row>
    <row r="1223" spans="1:10" x14ac:dyDescent="0.3">
      <c r="A1223" s="115" t="s">
        <v>202</v>
      </c>
      <c r="B1223" s="117" t="s">
        <v>289</v>
      </c>
      <c r="C1223" s="115" t="s">
        <v>145</v>
      </c>
      <c r="D1223" s="117">
        <v>0.55270092492234602</v>
      </c>
      <c r="E1223" s="117" t="s">
        <v>314</v>
      </c>
      <c r="F1223" s="117" t="s">
        <v>314</v>
      </c>
      <c r="G1223" s="117" t="s">
        <v>314</v>
      </c>
      <c r="H1223" s="117">
        <f t="shared" si="58"/>
        <v>0.55270092492234602</v>
      </c>
      <c r="I1223" s="117">
        <f t="shared" si="59"/>
        <v>0</v>
      </c>
      <c r="J1223" s="117">
        <f t="shared" si="60"/>
        <v>0</v>
      </c>
    </row>
    <row r="1224" spans="1:10" x14ac:dyDescent="0.3">
      <c r="A1224" s="115" t="s">
        <v>192</v>
      </c>
      <c r="B1224" s="117" t="s">
        <v>289</v>
      </c>
      <c r="C1224" s="115" t="s">
        <v>145</v>
      </c>
      <c r="D1224" s="117">
        <v>0</v>
      </c>
      <c r="E1224" s="117" t="s">
        <v>314</v>
      </c>
      <c r="F1224" s="117" t="s">
        <v>314</v>
      </c>
      <c r="G1224" s="117" t="s">
        <v>314</v>
      </c>
      <c r="H1224" s="117">
        <f t="shared" si="58"/>
        <v>0</v>
      </c>
      <c r="I1224" s="117">
        <f t="shared" si="59"/>
        <v>0</v>
      </c>
      <c r="J1224" s="117">
        <f t="shared" si="60"/>
        <v>0</v>
      </c>
    </row>
    <row r="1225" spans="1:10" x14ac:dyDescent="0.3">
      <c r="A1225" s="115" t="s">
        <v>188</v>
      </c>
      <c r="B1225" s="117" t="s">
        <v>289</v>
      </c>
      <c r="C1225" s="115" t="s">
        <v>145</v>
      </c>
      <c r="D1225" s="117">
        <v>0.99006850868771501</v>
      </c>
      <c r="E1225" s="117">
        <v>0.29406763422943699</v>
      </c>
      <c r="F1225" s="117">
        <v>0.70593236577056295</v>
      </c>
      <c r="G1225" s="117">
        <v>0</v>
      </c>
      <c r="H1225" s="117">
        <f t="shared" si="58"/>
        <v>0.29114710407486316</v>
      </c>
      <c r="I1225" s="117">
        <f t="shared" si="59"/>
        <v>0.69892140461285179</v>
      </c>
      <c r="J1225" s="117">
        <f t="shared" si="60"/>
        <v>0</v>
      </c>
    </row>
    <row r="1226" spans="1:10" x14ac:dyDescent="0.3">
      <c r="A1226" s="115" t="s">
        <v>141</v>
      </c>
      <c r="B1226" s="117" t="s">
        <v>289</v>
      </c>
      <c r="C1226" s="115" t="s">
        <v>145</v>
      </c>
      <c r="D1226" s="117">
        <v>1</v>
      </c>
      <c r="E1226" s="117" t="s">
        <v>314</v>
      </c>
      <c r="F1226" s="117" t="s">
        <v>314</v>
      </c>
      <c r="G1226" s="117" t="s">
        <v>314</v>
      </c>
      <c r="H1226" s="117">
        <f t="shared" si="58"/>
        <v>1</v>
      </c>
      <c r="I1226" s="117">
        <f t="shared" si="59"/>
        <v>0</v>
      </c>
      <c r="J1226" s="117">
        <f t="shared" si="60"/>
        <v>0</v>
      </c>
    </row>
    <row r="1227" spans="1:10" x14ac:dyDescent="0.3">
      <c r="A1227" s="115" t="s">
        <v>209</v>
      </c>
      <c r="B1227" s="117" t="s">
        <v>289</v>
      </c>
      <c r="C1227" s="115" t="s">
        <v>145</v>
      </c>
      <c r="D1227" s="117">
        <v>0.110535951833686</v>
      </c>
      <c r="E1227" s="117" t="s">
        <v>314</v>
      </c>
      <c r="F1227" s="117" t="s">
        <v>314</v>
      </c>
      <c r="G1227" s="117" t="s">
        <v>314</v>
      </c>
      <c r="H1227" s="117">
        <f t="shared" si="58"/>
        <v>0.110535951833686</v>
      </c>
      <c r="I1227" s="117">
        <f t="shared" si="59"/>
        <v>0</v>
      </c>
      <c r="J1227" s="117">
        <f t="shared" si="60"/>
        <v>0</v>
      </c>
    </row>
    <row r="1228" spans="1:10" x14ac:dyDescent="0.3">
      <c r="A1228" s="115" t="s">
        <v>199</v>
      </c>
      <c r="B1228" s="117" t="s">
        <v>289</v>
      </c>
      <c r="C1228" s="115" t="s">
        <v>145</v>
      </c>
      <c r="D1228" s="117">
        <v>1</v>
      </c>
      <c r="E1228" s="117" t="s">
        <v>314</v>
      </c>
      <c r="F1228" s="117" t="s">
        <v>314</v>
      </c>
      <c r="G1228" s="117" t="s">
        <v>314</v>
      </c>
      <c r="H1228" s="117">
        <f t="shared" si="58"/>
        <v>1</v>
      </c>
      <c r="I1228" s="117">
        <f t="shared" si="59"/>
        <v>0</v>
      </c>
      <c r="J1228" s="117">
        <f t="shared" si="60"/>
        <v>0</v>
      </c>
    </row>
    <row r="1229" spans="1:10" x14ac:dyDescent="0.3">
      <c r="A1229" s="115" t="s">
        <v>191</v>
      </c>
      <c r="B1229" s="117" t="s">
        <v>289</v>
      </c>
      <c r="C1229" s="115" t="s">
        <v>145</v>
      </c>
      <c r="D1229" s="117">
        <v>0</v>
      </c>
      <c r="E1229" s="117" t="s">
        <v>314</v>
      </c>
      <c r="F1229" s="117" t="s">
        <v>314</v>
      </c>
      <c r="G1229" s="117" t="s">
        <v>314</v>
      </c>
      <c r="H1229" s="117">
        <f t="shared" si="58"/>
        <v>0</v>
      </c>
      <c r="I1229" s="117">
        <f t="shared" si="59"/>
        <v>0</v>
      </c>
      <c r="J1229" s="117">
        <f t="shared" si="60"/>
        <v>0</v>
      </c>
    </row>
    <row r="1230" spans="1:10" x14ac:dyDescent="0.3">
      <c r="A1230" s="115" t="s">
        <v>204</v>
      </c>
      <c r="B1230" s="117" t="s">
        <v>289</v>
      </c>
      <c r="C1230" s="115" t="s">
        <v>145</v>
      </c>
      <c r="D1230" s="117">
        <v>1</v>
      </c>
      <c r="E1230" s="117" t="s">
        <v>314</v>
      </c>
      <c r="F1230" s="117" t="s">
        <v>314</v>
      </c>
      <c r="G1230" s="117" t="s">
        <v>314</v>
      </c>
      <c r="H1230" s="117">
        <f t="shared" si="58"/>
        <v>1</v>
      </c>
      <c r="I1230" s="117">
        <f t="shared" si="59"/>
        <v>0</v>
      </c>
      <c r="J1230" s="117">
        <f t="shared" si="60"/>
        <v>0</v>
      </c>
    </row>
    <row r="1231" spans="1:10" x14ac:dyDescent="0.3">
      <c r="A1231" s="115" t="s">
        <v>206</v>
      </c>
      <c r="B1231" s="117" t="s">
        <v>289</v>
      </c>
      <c r="C1231" s="115" t="s">
        <v>145</v>
      </c>
      <c r="D1231" s="117">
        <v>1</v>
      </c>
      <c r="E1231" s="117" t="s">
        <v>314</v>
      </c>
      <c r="F1231" s="117" t="s">
        <v>314</v>
      </c>
      <c r="G1231" s="117" t="s">
        <v>314</v>
      </c>
      <c r="H1231" s="117">
        <f t="shared" si="58"/>
        <v>1</v>
      </c>
      <c r="I1231" s="117">
        <f t="shared" si="59"/>
        <v>0</v>
      </c>
      <c r="J1231" s="117">
        <f t="shared" si="60"/>
        <v>0</v>
      </c>
    </row>
    <row r="1232" spans="1:10" x14ac:dyDescent="0.3">
      <c r="A1232" s="115" t="s">
        <v>190</v>
      </c>
      <c r="B1232" s="117" t="s">
        <v>289</v>
      </c>
      <c r="C1232" s="115" t="s">
        <v>145</v>
      </c>
      <c r="D1232" s="117">
        <v>0.99014286698324006</v>
      </c>
      <c r="E1232" s="117" t="s">
        <v>314</v>
      </c>
      <c r="F1232" s="117" t="s">
        <v>314</v>
      </c>
      <c r="G1232" s="117" t="s">
        <v>314</v>
      </c>
      <c r="H1232" s="117">
        <f t="shared" si="58"/>
        <v>0.99014286698324006</v>
      </c>
      <c r="I1232" s="117">
        <f t="shared" si="59"/>
        <v>0</v>
      </c>
      <c r="J1232" s="117">
        <f t="shared" si="60"/>
        <v>0</v>
      </c>
    </row>
    <row r="1233" spans="1:10" x14ac:dyDescent="0.3">
      <c r="A1233" s="115" t="s">
        <v>195</v>
      </c>
      <c r="B1233" s="117" t="s">
        <v>289</v>
      </c>
      <c r="C1233" s="115" t="s">
        <v>145</v>
      </c>
      <c r="D1233" s="117">
        <v>1</v>
      </c>
      <c r="E1233" s="117">
        <v>0.20518103917486999</v>
      </c>
      <c r="F1233" s="117">
        <v>0.79481896082513004</v>
      </c>
      <c r="G1233" s="117">
        <v>0</v>
      </c>
      <c r="H1233" s="117">
        <f t="shared" si="58"/>
        <v>0.20518103917486999</v>
      </c>
      <c r="I1233" s="117">
        <f t="shared" si="59"/>
        <v>0.79481896082513004</v>
      </c>
      <c r="J1233" s="117">
        <f t="shared" si="60"/>
        <v>0</v>
      </c>
    </row>
    <row r="1234" spans="1:10" x14ac:dyDescent="0.3">
      <c r="A1234" s="115" t="s">
        <v>210</v>
      </c>
      <c r="B1234" s="117" t="s">
        <v>289</v>
      </c>
      <c r="C1234" s="115" t="s">
        <v>149</v>
      </c>
      <c r="D1234" s="117">
        <v>0.42185089870752501</v>
      </c>
      <c r="E1234" s="117" t="s">
        <v>314</v>
      </c>
      <c r="F1234" s="117" t="s">
        <v>314</v>
      </c>
      <c r="G1234" s="117" t="s">
        <v>314</v>
      </c>
      <c r="H1234" s="117">
        <f t="shared" si="58"/>
        <v>0.42185089870752501</v>
      </c>
      <c r="I1234" s="117">
        <f t="shared" si="59"/>
        <v>0</v>
      </c>
      <c r="J1234" s="117">
        <f t="shared" si="60"/>
        <v>0</v>
      </c>
    </row>
    <row r="1235" spans="1:10" x14ac:dyDescent="0.3">
      <c r="A1235" s="115" t="s">
        <v>193</v>
      </c>
      <c r="B1235" s="117" t="s">
        <v>289</v>
      </c>
      <c r="C1235" s="115" t="s">
        <v>149</v>
      </c>
      <c r="D1235" s="117">
        <v>0</v>
      </c>
      <c r="E1235" s="117" t="s">
        <v>314</v>
      </c>
      <c r="F1235" s="117" t="s">
        <v>314</v>
      </c>
      <c r="G1235" s="117" t="s">
        <v>314</v>
      </c>
      <c r="H1235" s="117">
        <f t="shared" si="58"/>
        <v>0</v>
      </c>
      <c r="I1235" s="117">
        <f t="shared" si="59"/>
        <v>0</v>
      </c>
      <c r="J1235" s="117">
        <f t="shared" si="60"/>
        <v>0</v>
      </c>
    </row>
    <row r="1236" spans="1:10" x14ac:dyDescent="0.3">
      <c r="A1236" s="115" t="s">
        <v>200</v>
      </c>
      <c r="B1236" s="117" t="s">
        <v>289</v>
      </c>
      <c r="C1236" s="115" t="s">
        <v>149</v>
      </c>
      <c r="D1236" s="117">
        <v>0.949529494279168</v>
      </c>
      <c r="E1236" s="117">
        <v>0.99008751410922202</v>
      </c>
      <c r="F1236" s="117">
        <v>9.9124858907776205E-3</v>
      </c>
      <c r="G1236" s="117">
        <v>0</v>
      </c>
      <c r="H1236" s="117">
        <f t="shared" si="58"/>
        <v>0.94011729656424814</v>
      </c>
      <c r="I1236" s="117">
        <f t="shared" si="59"/>
        <v>9.4121977149194628E-3</v>
      </c>
      <c r="J1236" s="117">
        <f t="shared" si="60"/>
        <v>0</v>
      </c>
    </row>
    <row r="1237" spans="1:10" x14ac:dyDescent="0.3">
      <c r="A1237" s="115" t="s">
        <v>189</v>
      </c>
      <c r="B1237" s="117" t="s">
        <v>289</v>
      </c>
      <c r="C1237" s="115" t="s">
        <v>149</v>
      </c>
      <c r="D1237" s="117">
        <v>0.200368060921431</v>
      </c>
      <c r="E1237" s="117">
        <v>1</v>
      </c>
      <c r="F1237" s="117">
        <v>0</v>
      </c>
      <c r="G1237" s="117">
        <v>0</v>
      </c>
      <c r="H1237" s="117">
        <f t="shared" si="58"/>
        <v>0.200368060921431</v>
      </c>
      <c r="I1237" s="117">
        <f t="shared" si="59"/>
        <v>0</v>
      </c>
      <c r="J1237" s="117">
        <f t="shared" si="60"/>
        <v>0</v>
      </c>
    </row>
    <row r="1238" spans="1:10" x14ac:dyDescent="0.3">
      <c r="A1238" s="115" t="s">
        <v>198</v>
      </c>
      <c r="B1238" s="117" t="s">
        <v>289</v>
      </c>
      <c r="C1238" s="115" t="s">
        <v>149</v>
      </c>
      <c r="D1238" s="117">
        <v>0.94160510243225004</v>
      </c>
      <c r="E1238" s="117" t="s">
        <v>314</v>
      </c>
      <c r="F1238" s="117" t="s">
        <v>314</v>
      </c>
      <c r="G1238" s="117" t="s">
        <v>314</v>
      </c>
      <c r="H1238" s="117">
        <f t="shared" si="58"/>
        <v>0.94160510243225004</v>
      </c>
      <c r="I1238" s="117">
        <f t="shared" si="59"/>
        <v>0</v>
      </c>
      <c r="J1238" s="117">
        <f t="shared" si="60"/>
        <v>0</v>
      </c>
    </row>
    <row r="1239" spans="1:10" x14ac:dyDescent="0.3">
      <c r="A1239" s="115" t="s">
        <v>202</v>
      </c>
      <c r="B1239" s="117" t="s">
        <v>289</v>
      </c>
      <c r="C1239" s="115" t="s">
        <v>149</v>
      </c>
      <c r="D1239" s="117">
        <v>5.5901896497542097E-2</v>
      </c>
      <c r="E1239" s="117" t="s">
        <v>314</v>
      </c>
      <c r="F1239" s="117" t="s">
        <v>314</v>
      </c>
      <c r="G1239" s="117" t="s">
        <v>314</v>
      </c>
      <c r="H1239" s="117">
        <f t="shared" si="58"/>
        <v>5.5901896497542097E-2</v>
      </c>
      <c r="I1239" s="117">
        <f t="shared" si="59"/>
        <v>0</v>
      </c>
      <c r="J1239" s="117">
        <f t="shared" si="60"/>
        <v>0</v>
      </c>
    </row>
    <row r="1240" spans="1:10" x14ac:dyDescent="0.3">
      <c r="A1240" s="115" t="s">
        <v>192</v>
      </c>
      <c r="B1240" s="117" t="s">
        <v>289</v>
      </c>
      <c r="C1240" s="115" t="s">
        <v>149</v>
      </c>
      <c r="D1240" s="117">
        <v>3.2825781122103399E-3</v>
      </c>
      <c r="E1240" s="117" t="s">
        <v>314</v>
      </c>
      <c r="F1240" s="117" t="s">
        <v>314</v>
      </c>
      <c r="G1240" s="117" t="s">
        <v>314</v>
      </c>
      <c r="H1240" s="117">
        <f t="shared" si="58"/>
        <v>3.2825781122103399E-3</v>
      </c>
      <c r="I1240" s="117">
        <f t="shared" si="59"/>
        <v>0</v>
      </c>
      <c r="J1240" s="117">
        <f t="shared" si="60"/>
        <v>0</v>
      </c>
    </row>
    <row r="1241" spans="1:10" x14ac:dyDescent="0.3">
      <c r="A1241" s="115" t="s">
        <v>188</v>
      </c>
      <c r="B1241" s="117" t="s">
        <v>289</v>
      </c>
      <c r="C1241" s="115" t="s">
        <v>149</v>
      </c>
      <c r="D1241" s="117">
        <v>0.23481932002893099</v>
      </c>
      <c r="E1241" s="117">
        <v>0.37613357299231498</v>
      </c>
      <c r="F1241" s="117">
        <v>0.61364434532709899</v>
      </c>
      <c r="G1241" s="117">
        <v>1.02220816805863E-2</v>
      </c>
      <c r="H1241" s="117">
        <f t="shared" si="58"/>
        <v>8.8323429850107688E-2</v>
      </c>
      <c r="I1241" s="117">
        <f t="shared" si="59"/>
        <v>0.1440955479093079</v>
      </c>
      <c r="J1241" s="117">
        <f t="shared" si="60"/>
        <v>2.400342269515467E-3</v>
      </c>
    </row>
    <row r="1242" spans="1:10" x14ac:dyDescent="0.3">
      <c r="A1242" s="115" t="s">
        <v>141</v>
      </c>
      <c r="B1242" s="117" t="s">
        <v>289</v>
      </c>
      <c r="C1242" s="115" t="s">
        <v>149</v>
      </c>
      <c r="D1242" s="117">
        <v>0.99512727932980005</v>
      </c>
      <c r="E1242" s="117" t="s">
        <v>314</v>
      </c>
      <c r="F1242" s="117" t="s">
        <v>314</v>
      </c>
      <c r="G1242" s="117" t="s">
        <v>314</v>
      </c>
      <c r="H1242" s="117">
        <f t="shared" si="58"/>
        <v>0.99512727932980005</v>
      </c>
      <c r="I1242" s="117">
        <f t="shared" si="59"/>
        <v>0</v>
      </c>
      <c r="J1242" s="117">
        <f t="shared" si="60"/>
        <v>0</v>
      </c>
    </row>
    <row r="1243" spans="1:10" x14ac:dyDescent="0.3">
      <c r="A1243" s="115" t="s">
        <v>209</v>
      </c>
      <c r="B1243" s="117" t="s">
        <v>289</v>
      </c>
      <c r="C1243" s="115" t="s">
        <v>149</v>
      </c>
      <c r="D1243" s="117">
        <v>0.26885149901414002</v>
      </c>
      <c r="E1243" s="117" t="s">
        <v>314</v>
      </c>
      <c r="F1243" s="117" t="s">
        <v>314</v>
      </c>
      <c r="G1243" s="117" t="s">
        <v>314</v>
      </c>
      <c r="H1243" s="117">
        <f t="shared" si="58"/>
        <v>0.26885149901414002</v>
      </c>
      <c r="I1243" s="117">
        <f t="shared" si="59"/>
        <v>0</v>
      </c>
      <c r="J1243" s="117">
        <f t="shared" si="60"/>
        <v>0</v>
      </c>
    </row>
    <row r="1244" spans="1:10" x14ac:dyDescent="0.3">
      <c r="A1244" s="115" t="s">
        <v>199</v>
      </c>
      <c r="B1244" s="117" t="s">
        <v>289</v>
      </c>
      <c r="C1244" s="115" t="s">
        <v>149</v>
      </c>
      <c r="D1244" s="117">
        <v>1</v>
      </c>
      <c r="E1244" s="117" t="s">
        <v>314</v>
      </c>
      <c r="F1244" s="117" t="s">
        <v>314</v>
      </c>
      <c r="G1244" s="117" t="s">
        <v>314</v>
      </c>
      <c r="H1244" s="117">
        <f t="shared" si="58"/>
        <v>1</v>
      </c>
      <c r="I1244" s="117">
        <f t="shared" si="59"/>
        <v>0</v>
      </c>
      <c r="J1244" s="117">
        <f t="shared" si="60"/>
        <v>0</v>
      </c>
    </row>
    <row r="1245" spans="1:10" x14ac:dyDescent="0.3">
      <c r="A1245" s="115" t="s">
        <v>191</v>
      </c>
      <c r="B1245" s="117" t="s">
        <v>289</v>
      </c>
      <c r="C1245" s="115" t="s">
        <v>149</v>
      </c>
      <c r="D1245" s="117">
        <v>3.05621246573279E-3</v>
      </c>
      <c r="E1245" s="117" t="s">
        <v>314</v>
      </c>
      <c r="F1245" s="117" t="s">
        <v>314</v>
      </c>
      <c r="G1245" s="117" t="s">
        <v>314</v>
      </c>
      <c r="H1245" s="117">
        <f t="shared" si="58"/>
        <v>3.05621246573279E-3</v>
      </c>
      <c r="I1245" s="117">
        <f t="shared" si="59"/>
        <v>0</v>
      </c>
      <c r="J1245" s="117">
        <f t="shared" si="60"/>
        <v>0</v>
      </c>
    </row>
    <row r="1246" spans="1:10" x14ac:dyDescent="0.3">
      <c r="A1246" s="115" t="s">
        <v>204</v>
      </c>
      <c r="B1246" s="117" t="s">
        <v>289</v>
      </c>
      <c r="C1246" s="115" t="s">
        <v>149</v>
      </c>
      <c r="D1246" s="117">
        <v>0.91752071810539704</v>
      </c>
      <c r="E1246" s="117" t="s">
        <v>314</v>
      </c>
      <c r="F1246" s="117" t="s">
        <v>314</v>
      </c>
      <c r="G1246" s="117" t="s">
        <v>314</v>
      </c>
      <c r="H1246" s="117">
        <f t="shared" si="58"/>
        <v>0.91752071810539704</v>
      </c>
      <c r="I1246" s="117">
        <f t="shared" si="59"/>
        <v>0</v>
      </c>
      <c r="J1246" s="117">
        <f t="shared" si="60"/>
        <v>0</v>
      </c>
    </row>
    <row r="1247" spans="1:10" x14ac:dyDescent="0.3">
      <c r="A1247" s="115" t="s">
        <v>206</v>
      </c>
      <c r="B1247" s="117" t="s">
        <v>289</v>
      </c>
      <c r="C1247" s="115" t="s">
        <v>149</v>
      </c>
      <c r="D1247" s="117">
        <v>0.91752071810539704</v>
      </c>
      <c r="E1247" s="117" t="s">
        <v>314</v>
      </c>
      <c r="F1247" s="117" t="s">
        <v>314</v>
      </c>
      <c r="G1247" s="117" t="s">
        <v>314</v>
      </c>
      <c r="H1247" s="117">
        <f t="shared" si="58"/>
        <v>0.91752071810539704</v>
      </c>
      <c r="I1247" s="117">
        <f t="shared" si="59"/>
        <v>0</v>
      </c>
      <c r="J1247" s="117">
        <f t="shared" si="60"/>
        <v>0</v>
      </c>
    </row>
    <row r="1248" spans="1:10" x14ac:dyDescent="0.3">
      <c r="A1248" s="115" t="s">
        <v>190</v>
      </c>
      <c r="B1248" s="117" t="s">
        <v>289</v>
      </c>
      <c r="C1248" s="115" t="s">
        <v>149</v>
      </c>
      <c r="D1248" s="117">
        <v>0.23959485850517501</v>
      </c>
      <c r="E1248" s="117" t="s">
        <v>314</v>
      </c>
      <c r="F1248" s="117" t="s">
        <v>314</v>
      </c>
      <c r="G1248" s="117" t="s">
        <v>314</v>
      </c>
      <c r="H1248" s="117">
        <f t="shared" si="58"/>
        <v>0.23959485850517501</v>
      </c>
      <c r="I1248" s="117">
        <f t="shared" si="59"/>
        <v>0</v>
      </c>
      <c r="J1248" s="117">
        <f t="shared" si="60"/>
        <v>0</v>
      </c>
    </row>
    <row r="1249" spans="1:10" x14ac:dyDescent="0.3">
      <c r="A1249" s="115" t="s">
        <v>195</v>
      </c>
      <c r="B1249" s="117" t="s">
        <v>289</v>
      </c>
      <c r="C1249" s="115" t="s">
        <v>149</v>
      </c>
      <c r="D1249" s="117">
        <v>0.96118460207393597</v>
      </c>
      <c r="E1249" s="117">
        <v>0.70350742730985705</v>
      </c>
      <c r="F1249" s="117">
        <v>0.29649257269014301</v>
      </c>
      <c r="G1249" s="117">
        <v>0</v>
      </c>
      <c r="H1249" s="117">
        <f t="shared" si="58"/>
        <v>0.6762005065748834</v>
      </c>
      <c r="I1249" s="117">
        <f t="shared" si="59"/>
        <v>0.28498409549905263</v>
      </c>
      <c r="J1249" s="117">
        <f t="shared" si="60"/>
        <v>0</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A991-4B39-45CA-A1F0-DCE266D4DC47}">
  <sheetPr codeName="Sheet8">
    <tabColor theme="1"/>
  </sheetPr>
  <dimension ref="A1:D73"/>
  <sheetViews>
    <sheetView workbookViewId="0">
      <pane ySplit="1" topLeftCell="A2" activePane="bottomLeft" state="frozen"/>
      <selection pane="bottomLeft"/>
    </sheetView>
  </sheetViews>
  <sheetFormatPr defaultColWidth="9.21875" defaultRowHeight="14.4" x14ac:dyDescent="0.3"/>
  <cols>
    <col min="1" max="1" width="24.77734375" style="114" customWidth="1"/>
    <col min="2" max="2" width="25.21875" style="114" customWidth="1"/>
    <col min="3" max="3" width="12.21875" style="122" customWidth="1"/>
    <col min="4" max="4" width="15.77734375" style="123" customWidth="1"/>
    <col min="5" max="16384" width="9.21875" style="114"/>
  </cols>
  <sheetData>
    <row r="1" spans="1:4" x14ac:dyDescent="0.3">
      <c r="A1" s="113" t="s">
        <v>315</v>
      </c>
      <c r="B1" s="113" t="s">
        <v>316</v>
      </c>
      <c r="C1" s="118" t="s">
        <v>317</v>
      </c>
      <c r="D1" s="119" t="s">
        <v>318</v>
      </c>
    </row>
    <row r="2" spans="1:4" x14ac:dyDescent="0.3">
      <c r="A2" s="115" t="s">
        <v>144</v>
      </c>
      <c r="B2" s="115" t="s">
        <v>165</v>
      </c>
      <c r="C2" s="120">
        <v>4232605.1777755097</v>
      </c>
      <c r="D2" s="121">
        <v>4.5252903028207302E-2</v>
      </c>
    </row>
    <row r="3" spans="1:4" x14ac:dyDescent="0.3">
      <c r="A3" s="115" t="s">
        <v>142</v>
      </c>
      <c r="B3" s="115" t="s">
        <v>165</v>
      </c>
      <c r="C3" s="120">
        <v>8382300.4276958099</v>
      </c>
      <c r="D3" s="121">
        <v>8.9619374469313506E-2</v>
      </c>
    </row>
    <row r="4" spans="1:4" x14ac:dyDescent="0.3">
      <c r="A4" s="115" t="s">
        <v>143</v>
      </c>
      <c r="B4" s="115" t="s">
        <v>165</v>
      </c>
      <c r="C4" s="120">
        <v>7734278.2551633902</v>
      </c>
      <c r="D4" s="121">
        <v>8.2691044681381401E-2</v>
      </c>
    </row>
    <row r="5" spans="1:4" x14ac:dyDescent="0.3">
      <c r="A5" s="115" t="s">
        <v>139</v>
      </c>
      <c r="B5" s="115" t="s">
        <v>165</v>
      </c>
      <c r="C5" s="120">
        <v>4270142.6381849898</v>
      </c>
      <c r="D5" s="121">
        <v>4.5654234828478801E-2</v>
      </c>
    </row>
    <row r="6" spans="1:4" x14ac:dyDescent="0.3">
      <c r="A6" s="115" t="s">
        <v>141</v>
      </c>
      <c r="B6" s="115" t="s">
        <v>165</v>
      </c>
      <c r="C6" s="120">
        <v>15805681.1462008</v>
      </c>
      <c r="D6" s="121">
        <v>0.16898645778714</v>
      </c>
    </row>
    <row r="7" spans="1:4" x14ac:dyDescent="0.3">
      <c r="A7" s="115" t="s">
        <v>146</v>
      </c>
      <c r="B7" s="115" t="s">
        <v>165</v>
      </c>
      <c r="C7" s="120">
        <v>15658044.965640999</v>
      </c>
      <c r="D7" s="121">
        <v>0.16740800539630199</v>
      </c>
    </row>
    <row r="8" spans="1:4" x14ac:dyDescent="0.3">
      <c r="A8" s="115" t="s">
        <v>147</v>
      </c>
      <c r="B8" s="115" t="s">
        <v>165</v>
      </c>
      <c r="C8" s="120">
        <v>6497929.2972235903</v>
      </c>
      <c r="D8" s="121">
        <v>6.9472618404239406E-2</v>
      </c>
    </row>
    <row r="9" spans="1:4" x14ac:dyDescent="0.3">
      <c r="A9" s="115" t="s">
        <v>148</v>
      </c>
      <c r="B9" s="115" t="s">
        <v>165</v>
      </c>
      <c r="C9" s="120">
        <v>2479184.0809583701</v>
      </c>
      <c r="D9" s="121">
        <v>2.6506199395533302E-2</v>
      </c>
    </row>
    <row r="10" spans="1:4" x14ac:dyDescent="0.3">
      <c r="A10" s="115" t="s">
        <v>138</v>
      </c>
      <c r="B10" s="115" t="s">
        <v>165</v>
      </c>
      <c r="C10" s="120">
        <v>7781855.8035958996</v>
      </c>
      <c r="D10" s="121">
        <v>8.3199720094065996E-2</v>
      </c>
    </row>
    <row r="11" spans="1:4" x14ac:dyDescent="0.3">
      <c r="A11" s="115" t="s">
        <v>140</v>
      </c>
      <c r="B11" s="115" t="s">
        <v>165</v>
      </c>
      <c r="C11" s="120">
        <v>10071028.727166301</v>
      </c>
      <c r="D11" s="121">
        <v>0.107674414986249</v>
      </c>
    </row>
    <row r="12" spans="1:4" x14ac:dyDescent="0.3">
      <c r="A12" s="115" t="s">
        <v>145</v>
      </c>
      <c r="B12" s="115" t="s">
        <v>165</v>
      </c>
      <c r="C12" s="120">
        <v>4540373.4071943797</v>
      </c>
      <c r="D12" s="121">
        <v>4.8543407399884803E-2</v>
      </c>
    </row>
    <row r="13" spans="1:4" x14ac:dyDescent="0.3">
      <c r="A13" s="115" t="s">
        <v>149</v>
      </c>
      <c r="B13" s="115" t="s">
        <v>165</v>
      </c>
      <c r="C13" s="120">
        <v>6078811.4556951299</v>
      </c>
      <c r="D13" s="121">
        <v>6.4991619529204597E-2</v>
      </c>
    </row>
    <row r="14" spans="1:4" x14ac:dyDescent="0.3">
      <c r="A14" s="115" t="s">
        <v>144</v>
      </c>
      <c r="B14" s="115" t="s">
        <v>226</v>
      </c>
      <c r="C14" s="120">
        <v>1589174.3875941699</v>
      </c>
      <c r="D14" s="121">
        <v>4.1611210635615098E-2</v>
      </c>
    </row>
    <row r="15" spans="1:4" x14ac:dyDescent="0.3">
      <c r="A15" s="115" t="s">
        <v>142</v>
      </c>
      <c r="B15" s="115" t="s">
        <v>226</v>
      </c>
      <c r="C15" s="120">
        <v>3075174.3873296501</v>
      </c>
      <c r="D15" s="121">
        <v>8.0520885669534595E-2</v>
      </c>
    </row>
    <row r="16" spans="1:4" x14ac:dyDescent="0.3">
      <c r="A16" s="115" t="s">
        <v>143</v>
      </c>
      <c r="B16" s="115" t="s">
        <v>226</v>
      </c>
      <c r="C16" s="120">
        <v>2943196.8370662001</v>
      </c>
      <c r="D16" s="121">
        <v>7.7065163197503894E-2</v>
      </c>
    </row>
    <row r="17" spans="1:4" x14ac:dyDescent="0.3">
      <c r="A17" s="115" t="s">
        <v>139</v>
      </c>
      <c r="B17" s="115" t="s">
        <v>226</v>
      </c>
      <c r="C17" s="120">
        <v>1811886.47980115</v>
      </c>
      <c r="D17" s="121">
        <v>4.7442741682344997E-2</v>
      </c>
    </row>
    <row r="18" spans="1:4" x14ac:dyDescent="0.3">
      <c r="A18" s="115" t="s">
        <v>141</v>
      </c>
      <c r="B18" s="115" t="s">
        <v>226</v>
      </c>
      <c r="C18" s="120">
        <v>8342891.8278468596</v>
      </c>
      <c r="D18" s="121">
        <v>0.21845168904606199</v>
      </c>
    </row>
    <row r="19" spans="1:4" x14ac:dyDescent="0.3">
      <c r="A19" s="115" t="s">
        <v>146</v>
      </c>
      <c r="B19" s="115" t="s">
        <v>226</v>
      </c>
      <c r="C19" s="120">
        <v>7392329.0416580103</v>
      </c>
      <c r="D19" s="121">
        <v>0.19356199246697101</v>
      </c>
    </row>
    <row r="20" spans="1:4" x14ac:dyDescent="0.3">
      <c r="A20" s="115" t="s">
        <v>147</v>
      </c>
      <c r="B20" s="115" t="s">
        <v>226</v>
      </c>
      <c r="C20" s="120">
        <v>2640653.2146991501</v>
      </c>
      <c r="D20" s="121">
        <v>6.91433098785387E-2</v>
      </c>
    </row>
    <row r="21" spans="1:4" x14ac:dyDescent="0.3">
      <c r="A21" s="115" t="s">
        <v>148</v>
      </c>
      <c r="B21" s="115" t="s">
        <v>226</v>
      </c>
      <c r="C21" s="120">
        <v>1067426.8213110201</v>
      </c>
      <c r="D21" s="121">
        <v>2.7949684217425701E-2</v>
      </c>
    </row>
    <row r="22" spans="1:4" x14ac:dyDescent="0.3">
      <c r="A22" s="115" t="s">
        <v>138</v>
      </c>
      <c r="B22" s="115" t="s">
        <v>226</v>
      </c>
      <c r="C22" s="120">
        <v>2644993.3606107598</v>
      </c>
      <c r="D22" s="121">
        <v>6.9256952992301002E-2</v>
      </c>
    </row>
    <row r="23" spans="1:4" x14ac:dyDescent="0.3">
      <c r="A23" s="115" t="s">
        <v>140</v>
      </c>
      <c r="B23" s="115" t="s">
        <v>226</v>
      </c>
      <c r="C23" s="120">
        <v>3156976.8201977601</v>
      </c>
      <c r="D23" s="121">
        <v>8.2662814391236406E-2</v>
      </c>
    </row>
    <row r="24" spans="1:4" x14ac:dyDescent="0.3">
      <c r="A24" s="115" t="s">
        <v>145</v>
      </c>
      <c r="B24" s="115" t="s">
        <v>226</v>
      </c>
      <c r="C24" s="120">
        <v>1208844.1854635</v>
      </c>
      <c r="D24" s="121">
        <v>3.1652580371063797E-2</v>
      </c>
    </row>
    <row r="25" spans="1:4" x14ac:dyDescent="0.3">
      <c r="A25" s="115" t="s">
        <v>149</v>
      </c>
      <c r="B25" s="115" t="s">
        <v>226</v>
      </c>
      <c r="C25" s="120">
        <v>2317468.0699883699</v>
      </c>
      <c r="D25" s="121">
        <v>6.0680975451401997E-2</v>
      </c>
    </row>
    <row r="26" spans="1:4" x14ac:dyDescent="0.3">
      <c r="A26" s="115" t="s">
        <v>144</v>
      </c>
      <c r="B26" s="115" t="s">
        <v>242</v>
      </c>
      <c r="C26" s="120">
        <v>1396728.1537625501</v>
      </c>
      <c r="D26" s="121">
        <v>4.2925844456979299E-2</v>
      </c>
    </row>
    <row r="27" spans="1:4" x14ac:dyDescent="0.3">
      <c r="A27" s="115" t="s">
        <v>142</v>
      </c>
      <c r="B27" s="115" t="s">
        <v>242</v>
      </c>
      <c r="C27" s="120">
        <v>3315066.3066528202</v>
      </c>
      <c r="D27" s="121">
        <v>0.101882403000623</v>
      </c>
    </row>
    <row r="28" spans="1:4" x14ac:dyDescent="0.3">
      <c r="A28" s="115" t="s">
        <v>143</v>
      </c>
      <c r="B28" s="115" t="s">
        <v>242</v>
      </c>
      <c r="C28" s="120">
        <v>2910678.5137280598</v>
      </c>
      <c r="D28" s="121">
        <v>8.94542956036119E-2</v>
      </c>
    </row>
    <row r="29" spans="1:4" x14ac:dyDescent="0.3">
      <c r="A29" s="115" t="s">
        <v>139</v>
      </c>
      <c r="B29" s="115" t="s">
        <v>242</v>
      </c>
      <c r="C29" s="120">
        <v>1329817.5048781701</v>
      </c>
      <c r="D29" s="121">
        <v>4.0869469994425998E-2</v>
      </c>
    </row>
    <row r="30" spans="1:4" x14ac:dyDescent="0.3">
      <c r="A30" s="115" t="s">
        <v>141</v>
      </c>
      <c r="B30" s="115" t="s">
        <v>242</v>
      </c>
      <c r="C30" s="120">
        <v>4321528.1042769495</v>
      </c>
      <c r="D30" s="121">
        <v>0.13281413618028401</v>
      </c>
    </row>
    <row r="31" spans="1:4" x14ac:dyDescent="0.3">
      <c r="A31" s="115" t="s">
        <v>146</v>
      </c>
      <c r="B31" s="115" t="s">
        <v>242</v>
      </c>
      <c r="C31" s="120">
        <v>3591068.8704910302</v>
      </c>
      <c r="D31" s="121">
        <v>0.110364828942371</v>
      </c>
    </row>
    <row r="32" spans="1:4" x14ac:dyDescent="0.3">
      <c r="A32" s="115" t="s">
        <v>147</v>
      </c>
      <c r="B32" s="115" t="s">
        <v>242</v>
      </c>
      <c r="C32" s="120">
        <v>2096215.93935008</v>
      </c>
      <c r="D32" s="121">
        <v>6.4423301784521395E-2</v>
      </c>
    </row>
    <row r="33" spans="1:4" x14ac:dyDescent="0.3">
      <c r="A33" s="115" t="s">
        <v>148</v>
      </c>
      <c r="B33" s="115" t="s">
        <v>242</v>
      </c>
      <c r="C33" s="120">
        <v>987661.91263018304</v>
      </c>
      <c r="D33" s="121">
        <v>3.0353953647628201E-2</v>
      </c>
    </row>
    <row r="34" spans="1:4" x14ac:dyDescent="0.3">
      <c r="A34" s="115" t="s">
        <v>138</v>
      </c>
      <c r="B34" s="115" t="s">
        <v>242</v>
      </c>
      <c r="C34" s="120">
        <v>3223165.07266952</v>
      </c>
      <c r="D34" s="121">
        <v>9.9057989341640396E-2</v>
      </c>
    </row>
    <row r="35" spans="1:4" x14ac:dyDescent="0.3">
      <c r="A35" s="115" t="s">
        <v>140</v>
      </c>
      <c r="B35" s="115" t="s">
        <v>242</v>
      </c>
      <c r="C35" s="120">
        <v>4310728.1106559904</v>
      </c>
      <c r="D35" s="121">
        <v>0.13248221844449501</v>
      </c>
    </row>
    <row r="36" spans="1:4" x14ac:dyDescent="0.3">
      <c r="A36" s="115" t="s">
        <v>145</v>
      </c>
      <c r="B36" s="115" t="s">
        <v>242</v>
      </c>
      <c r="C36" s="120">
        <v>1873375.68988464</v>
      </c>
      <c r="D36" s="121">
        <v>5.7574720790761098E-2</v>
      </c>
    </row>
    <row r="37" spans="1:4" x14ac:dyDescent="0.3">
      <c r="A37" s="115" t="s">
        <v>149</v>
      </c>
      <c r="B37" s="115" t="s">
        <v>242</v>
      </c>
      <c r="C37" s="120">
        <v>3182129.5177730802</v>
      </c>
      <c r="D37" s="121">
        <v>9.7796837812658105E-2</v>
      </c>
    </row>
    <row r="38" spans="1:4" x14ac:dyDescent="0.3">
      <c r="A38" s="115" t="s">
        <v>144</v>
      </c>
      <c r="B38" s="115" t="s">
        <v>258</v>
      </c>
      <c r="C38" s="120">
        <v>541563.66810322995</v>
      </c>
      <c r="D38" s="121">
        <v>5.6238508410648702E-2</v>
      </c>
    </row>
    <row r="39" spans="1:4" x14ac:dyDescent="0.3">
      <c r="A39" s="115" t="s">
        <v>142</v>
      </c>
      <c r="B39" s="115" t="s">
        <v>258</v>
      </c>
      <c r="C39" s="120">
        <v>853797.84433431295</v>
      </c>
      <c r="D39" s="121">
        <v>8.8662368023617794E-2</v>
      </c>
    </row>
    <row r="40" spans="1:4" x14ac:dyDescent="0.3">
      <c r="A40" s="115" t="s">
        <v>143</v>
      </c>
      <c r="B40" s="115" t="s">
        <v>258</v>
      </c>
      <c r="C40" s="120">
        <v>1109000.98623918</v>
      </c>
      <c r="D40" s="121">
        <v>0.115163857853444</v>
      </c>
    </row>
    <row r="41" spans="1:4" x14ac:dyDescent="0.3">
      <c r="A41" s="115" t="s">
        <v>139</v>
      </c>
      <c r="B41" s="115" t="s">
        <v>258</v>
      </c>
      <c r="C41" s="120">
        <v>695013.88206676999</v>
      </c>
      <c r="D41" s="121">
        <v>7.2173497511430498E-2</v>
      </c>
    </row>
    <row r="42" spans="1:4" x14ac:dyDescent="0.3">
      <c r="A42" s="115" t="s">
        <v>141</v>
      </c>
      <c r="B42" s="115" t="s">
        <v>258</v>
      </c>
      <c r="C42" s="120">
        <v>1133839.6075925899</v>
      </c>
      <c r="D42" s="121">
        <v>0.11774321665863299</v>
      </c>
    </row>
    <row r="43" spans="1:4" x14ac:dyDescent="0.3">
      <c r="A43" s="115" t="s">
        <v>146</v>
      </c>
      <c r="B43" s="115" t="s">
        <v>258</v>
      </c>
      <c r="C43" s="120">
        <v>1811763.2239053701</v>
      </c>
      <c r="D43" s="121">
        <v>0.18814198090977599</v>
      </c>
    </row>
    <row r="44" spans="1:4" x14ac:dyDescent="0.3">
      <c r="A44" s="115" t="s">
        <v>147</v>
      </c>
      <c r="B44" s="115" t="s">
        <v>258</v>
      </c>
      <c r="C44" s="120">
        <v>929441.24446449999</v>
      </c>
      <c r="D44" s="121">
        <v>9.6517533066965394E-2</v>
      </c>
    </row>
    <row r="45" spans="1:4" x14ac:dyDescent="0.3">
      <c r="A45" s="115" t="s">
        <v>148</v>
      </c>
      <c r="B45" s="115" t="s">
        <v>258</v>
      </c>
      <c r="C45" s="120">
        <v>141596.65600434499</v>
      </c>
      <c r="D45" s="121">
        <v>1.4704060110809001E-2</v>
      </c>
    </row>
    <row r="46" spans="1:4" x14ac:dyDescent="0.3">
      <c r="A46" s="115" t="s">
        <v>138</v>
      </c>
      <c r="B46" s="115" t="s">
        <v>258</v>
      </c>
      <c r="C46" s="120">
        <v>749248.78370085906</v>
      </c>
      <c r="D46" s="121">
        <v>7.7805503776514795E-2</v>
      </c>
    </row>
    <row r="47" spans="1:4" x14ac:dyDescent="0.3">
      <c r="A47" s="115" t="s">
        <v>140</v>
      </c>
      <c r="B47" s="115" t="s">
        <v>258</v>
      </c>
      <c r="C47" s="120">
        <v>1036471.33239093</v>
      </c>
      <c r="D47" s="121">
        <v>0.107632038811275</v>
      </c>
    </row>
    <row r="48" spans="1:4" x14ac:dyDescent="0.3">
      <c r="A48" s="115" t="s">
        <v>145</v>
      </c>
      <c r="B48" s="115" t="s">
        <v>258</v>
      </c>
      <c r="C48" s="120">
        <v>407552.36225970503</v>
      </c>
      <c r="D48" s="121">
        <v>4.2322146596350398E-2</v>
      </c>
    </row>
    <row r="49" spans="1:4" x14ac:dyDescent="0.3">
      <c r="A49" s="115" t="s">
        <v>149</v>
      </c>
      <c r="B49" s="115" t="s">
        <v>258</v>
      </c>
      <c r="C49" s="120">
        <v>220476.26525820099</v>
      </c>
      <c r="D49" s="121">
        <v>2.2895288270535E-2</v>
      </c>
    </row>
    <row r="50" spans="1:4" x14ac:dyDescent="0.3">
      <c r="A50" s="115" t="s">
        <v>144</v>
      </c>
      <c r="B50" s="115" t="s">
        <v>274</v>
      </c>
      <c r="C50" s="120">
        <v>570410.00719842804</v>
      </c>
      <c r="D50" s="121">
        <v>6.4041352340943394E-2</v>
      </c>
    </row>
    <row r="51" spans="1:4" x14ac:dyDescent="0.3">
      <c r="A51" s="115" t="s">
        <v>142</v>
      </c>
      <c r="B51" s="115" t="s">
        <v>274</v>
      </c>
      <c r="C51" s="120">
        <v>782166.38135207898</v>
      </c>
      <c r="D51" s="121">
        <v>8.7815767930565294E-2</v>
      </c>
    </row>
    <row r="52" spans="1:4" x14ac:dyDescent="0.3">
      <c r="A52" s="115" t="s">
        <v>143</v>
      </c>
      <c r="B52" s="115" t="s">
        <v>274</v>
      </c>
      <c r="C52" s="120">
        <v>385218.881958985</v>
      </c>
      <c r="D52" s="121">
        <v>4.3249483418227798E-2</v>
      </c>
    </row>
    <row r="53" spans="1:4" x14ac:dyDescent="0.3">
      <c r="A53" s="115" t="s">
        <v>139</v>
      </c>
      <c r="B53" s="115" t="s">
        <v>274</v>
      </c>
      <c r="C53" s="120">
        <v>340690.93613761698</v>
      </c>
      <c r="D53" s="121">
        <v>3.82502200263206E-2</v>
      </c>
    </row>
    <row r="54" spans="1:4" x14ac:dyDescent="0.3">
      <c r="A54" s="115" t="s">
        <v>141</v>
      </c>
      <c r="B54" s="115" t="s">
        <v>274</v>
      </c>
      <c r="C54" s="120">
        <v>1044118.2230387999</v>
      </c>
      <c r="D54" s="121">
        <v>0.117225753691882</v>
      </c>
    </row>
    <row r="55" spans="1:4" x14ac:dyDescent="0.3">
      <c r="A55" s="115" t="s">
        <v>146</v>
      </c>
      <c r="B55" s="115" t="s">
        <v>274</v>
      </c>
      <c r="C55" s="120">
        <v>2193698.8950664601</v>
      </c>
      <c r="D55" s="121">
        <v>0.24629203922787901</v>
      </c>
    </row>
    <row r="56" spans="1:4" x14ac:dyDescent="0.3">
      <c r="A56" s="115" t="s">
        <v>147</v>
      </c>
      <c r="B56" s="115" t="s">
        <v>274</v>
      </c>
      <c r="C56" s="120">
        <v>527248.59162123397</v>
      </c>
      <c r="D56" s="121">
        <v>5.91955127034361E-2</v>
      </c>
    </row>
    <row r="57" spans="1:4" x14ac:dyDescent="0.3">
      <c r="A57" s="115" t="s">
        <v>148</v>
      </c>
      <c r="B57" s="115" t="s">
        <v>274</v>
      </c>
      <c r="C57" s="120">
        <v>197328.37423729099</v>
      </c>
      <c r="D57" s="121">
        <v>2.2154548100345301E-2</v>
      </c>
    </row>
    <row r="58" spans="1:4" x14ac:dyDescent="0.3">
      <c r="A58" s="115" t="s">
        <v>138</v>
      </c>
      <c r="B58" s="115" t="s">
        <v>274</v>
      </c>
      <c r="C58" s="120">
        <v>783851.56480110902</v>
      </c>
      <c r="D58" s="121">
        <v>8.8004967674006895E-2</v>
      </c>
    </row>
    <row r="59" spans="1:4" x14ac:dyDescent="0.3">
      <c r="A59" s="115" t="s">
        <v>140</v>
      </c>
      <c r="B59" s="115" t="s">
        <v>274</v>
      </c>
      <c r="C59" s="120">
        <v>1056561.8744703799</v>
      </c>
      <c r="D59" s="121">
        <v>0.118622833433964</v>
      </c>
    </row>
    <row r="60" spans="1:4" x14ac:dyDescent="0.3">
      <c r="A60" s="115" t="s">
        <v>145</v>
      </c>
      <c r="B60" s="115" t="s">
        <v>274</v>
      </c>
      <c r="C60" s="120">
        <v>827405.04857874301</v>
      </c>
      <c r="D60" s="121">
        <v>9.2894825784979193E-2</v>
      </c>
    </row>
    <row r="61" spans="1:4" x14ac:dyDescent="0.3">
      <c r="A61" s="115" t="s">
        <v>149</v>
      </c>
      <c r="B61" s="115" t="s">
        <v>274</v>
      </c>
      <c r="C61" s="120">
        <v>198202.564934594</v>
      </c>
      <c r="D61" s="121">
        <v>2.2252695667450799E-2</v>
      </c>
    </row>
    <row r="62" spans="1:4" x14ac:dyDescent="0.3">
      <c r="A62" s="115" t="s">
        <v>144</v>
      </c>
      <c r="B62" s="115" t="s">
        <v>289</v>
      </c>
      <c r="C62" s="120">
        <v>134728.961117133</v>
      </c>
      <c r="D62" s="121">
        <v>3.1579154985749702E-2</v>
      </c>
    </row>
    <row r="63" spans="1:4" x14ac:dyDescent="0.3">
      <c r="A63" s="115" t="s">
        <v>142</v>
      </c>
      <c r="B63" s="115" t="s">
        <v>289</v>
      </c>
      <c r="C63" s="120">
        <v>356095.50802694302</v>
      </c>
      <c r="D63" s="121">
        <v>8.3465315433818202E-2</v>
      </c>
    </row>
    <row r="64" spans="1:4" x14ac:dyDescent="0.3">
      <c r="A64" s="115" t="s">
        <v>143</v>
      </c>
      <c r="B64" s="115" t="s">
        <v>289</v>
      </c>
      <c r="C64" s="120">
        <v>386183.03617096</v>
      </c>
      <c r="D64" s="121">
        <v>9.0517538701330502E-2</v>
      </c>
    </row>
    <row r="65" spans="1:4" x14ac:dyDescent="0.3">
      <c r="A65" s="115" t="s">
        <v>139</v>
      </c>
      <c r="B65" s="115" t="s">
        <v>289</v>
      </c>
      <c r="C65" s="120">
        <v>92733.835301280196</v>
      </c>
      <c r="D65" s="121">
        <v>2.1735906913556102E-2</v>
      </c>
    </row>
    <row r="66" spans="1:4" x14ac:dyDescent="0.3">
      <c r="A66" s="115" t="s">
        <v>141</v>
      </c>
      <c r="B66" s="115" t="s">
        <v>289</v>
      </c>
      <c r="C66" s="120">
        <v>963303.38344563602</v>
      </c>
      <c r="D66" s="121">
        <v>0.22578892163860401</v>
      </c>
    </row>
    <row r="67" spans="1:4" x14ac:dyDescent="0.3">
      <c r="A67" s="115" t="s">
        <v>146</v>
      </c>
      <c r="B67" s="115" t="s">
        <v>289</v>
      </c>
      <c r="C67" s="120">
        <v>669184.93452011002</v>
      </c>
      <c r="D67" s="121">
        <v>0.15685042463117499</v>
      </c>
    </row>
    <row r="68" spans="1:4" x14ac:dyDescent="0.3">
      <c r="A68" s="115" t="s">
        <v>147</v>
      </c>
      <c r="B68" s="115" t="s">
        <v>289</v>
      </c>
      <c r="C68" s="120">
        <v>304370.307088623</v>
      </c>
      <c r="D68" s="121">
        <v>7.1341432613403893E-2</v>
      </c>
    </row>
    <row r="69" spans="1:4" x14ac:dyDescent="0.3">
      <c r="A69" s="115" t="s">
        <v>148</v>
      </c>
      <c r="B69" s="115" t="s">
        <v>289</v>
      </c>
      <c r="C69" s="120">
        <v>85170.316775531799</v>
      </c>
      <c r="D69" s="121">
        <v>1.9963091909404498E-2</v>
      </c>
    </row>
    <row r="70" spans="1:4" x14ac:dyDescent="0.3">
      <c r="A70" s="115" t="s">
        <v>138</v>
      </c>
      <c r="B70" s="115" t="s">
        <v>289</v>
      </c>
      <c r="C70" s="120">
        <v>380597.02181364701</v>
      </c>
      <c r="D70" s="121">
        <v>8.9208231395169105E-2</v>
      </c>
    </row>
    <row r="71" spans="1:4" x14ac:dyDescent="0.3">
      <c r="A71" s="115" t="s">
        <v>140</v>
      </c>
      <c r="B71" s="115" t="s">
        <v>289</v>
      </c>
      <c r="C71" s="120">
        <v>510290.58945122699</v>
      </c>
      <c r="D71" s="121">
        <v>0.119607139240389</v>
      </c>
    </row>
    <row r="72" spans="1:4" x14ac:dyDescent="0.3">
      <c r="A72" s="115" t="s">
        <v>145</v>
      </c>
      <c r="B72" s="115" t="s">
        <v>289</v>
      </c>
      <c r="C72" s="120">
        <v>223196.12100779399</v>
      </c>
      <c r="D72" s="121">
        <v>5.2314994779745001E-2</v>
      </c>
    </row>
    <row r="73" spans="1:4" x14ac:dyDescent="0.3">
      <c r="A73" s="115" t="s">
        <v>149</v>
      </c>
      <c r="B73" s="115" t="s">
        <v>289</v>
      </c>
      <c r="C73" s="120">
        <v>160535.037740884</v>
      </c>
      <c r="D73" s="121">
        <v>3.76278477576555E-2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6530-B8BB-478A-9ACF-F763B9B6055D}">
  <sheetPr codeName="Sheet9">
    <tabColor theme="1"/>
  </sheetPr>
  <dimension ref="A1:D73"/>
  <sheetViews>
    <sheetView workbookViewId="0">
      <pane ySplit="1" topLeftCell="A2" activePane="bottomLeft" state="frozen"/>
      <selection pane="bottomLeft"/>
    </sheetView>
  </sheetViews>
  <sheetFormatPr defaultColWidth="9.21875" defaultRowHeight="14.4" x14ac:dyDescent="0.3"/>
  <cols>
    <col min="1" max="1" width="22.21875" style="114" customWidth="1"/>
    <col min="2" max="2" width="17.77734375" style="114" customWidth="1"/>
    <col min="3" max="3" width="14.21875" style="114" customWidth="1"/>
    <col min="4" max="4" width="18.77734375" style="122" customWidth="1"/>
    <col min="5" max="16384" width="9.21875" style="114"/>
  </cols>
  <sheetData>
    <row r="1" spans="1:4" x14ac:dyDescent="0.3">
      <c r="A1" s="113" t="s">
        <v>315</v>
      </c>
      <c r="B1" s="113" t="s">
        <v>316</v>
      </c>
      <c r="C1" s="113" t="s">
        <v>319</v>
      </c>
      <c r="D1" s="119" t="s">
        <v>320</v>
      </c>
    </row>
    <row r="2" spans="1:4" x14ac:dyDescent="0.3">
      <c r="A2" s="115" t="s">
        <v>144</v>
      </c>
      <c r="B2" s="115" t="s">
        <v>165</v>
      </c>
      <c r="C2" s="116">
        <v>191468382.26485801</v>
      </c>
      <c r="D2" s="121">
        <v>8.5085136376212095E-2</v>
      </c>
    </row>
    <row r="3" spans="1:4" x14ac:dyDescent="0.3">
      <c r="A3" s="115" t="s">
        <v>142</v>
      </c>
      <c r="B3" s="115" t="s">
        <v>165</v>
      </c>
      <c r="C3" s="116">
        <v>131225728.12536301</v>
      </c>
      <c r="D3" s="121">
        <v>5.8314374632200197E-2</v>
      </c>
    </row>
    <row r="4" spans="1:4" x14ac:dyDescent="0.3">
      <c r="A4" s="115" t="s">
        <v>143</v>
      </c>
      <c r="B4" s="115" t="s">
        <v>165</v>
      </c>
      <c r="C4" s="116">
        <v>266053841.52333799</v>
      </c>
      <c r="D4" s="121">
        <v>0.118229585071202</v>
      </c>
    </row>
    <row r="5" spans="1:4" x14ac:dyDescent="0.3">
      <c r="A5" s="115" t="s">
        <v>139</v>
      </c>
      <c r="B5" s="115" t="s">
        <v>165</v>
      </c>
      <c r="C5" s="116">
        <v>150520295.51569301</v>
      </c>
      <c r="D5" s="121">
        <v>6.6888536477132499E-2</v>
      </c>
    </row>
    <row r="6" spans="1:4" x14ac:dyDescent="0.3">
      <c r="A6" s="115" t="s">
        <v>141</v>
      </c>
      <c r="B6" s="115" t="s">
        <v>165</v>
      </c>
      <c r="C6" s="116">
        <v>521248747.99702901</v>
      </c>
      <c r="D6" s="121">
        <v>0.23163365295428801</v>
      </c>
    </row>
    <row r="7" spans="1:4" x14ac:dyDescent="0.3">
      <c r="A7" s="115" t="s">
        <v>146</v>
      </c>
      <c r="B7" s="115" t="s">
        <v>165</v>
      </c>
      <c r="C7" s="116">
        <v>224051255.58444601</v>
      </c>
      <c r="D7" s="121">
        <v>9.9564384527434796E-2</v>
      </c>
    </row>
    <row r="8" spans="1:4" x14ac:dyDescent="0.3">
      <c r="A8" s="115" t="s">
        <v>147</v>
      </c>
      <c r="B8" s="115" t="s">
        <v>165</v>
      </c>
      <c r="C8" s="116">
        <v>134268858.31885999</v>
      </c>
      <c r="D8" s="121">
        <v>5.96666874499171E-2</v>
      </c>
    </row>
    <row r="9" spans="1:4" x14ac:dyDescent="0.3">
      <c r="A9" s="115" t="s">
        <v>148</v>
      </c>
      <c r="B9" s="115" t="s">
        <v>165</v>
      </c>
      <c r="C9" s="116">
        <v>4882188.1598244896</v>
      </c>
      <c r="D9" s="121">
        <v>2.1695573988731501E-3</v>
      </c>
    </row>
    <row r="10" spans="1:4" x14ac:dyDescent="0.3">
      <c r="A10" s="115" t="s">
        <v>138</v>
      </c>
      <c r="B10" s="115" t="s">
        <v>165</v>
      </c>
      <c r="C10" s="116">
        <v>437560505.63402498</v>
      </c>
      <c r="D10" s="121">
        <v>0.194444089694221</v>
      </c>
    </row>
    <row r="11" spans="1:4" x14ac:dyDescent="0.3">
      <c r="A11" s="115" t="s">
        <v>140</v>
      </c>
      <c r="B11" s="115" t="s">
        <v>165</v>
      </c>
      <c r="C11" s="116">
        <v>74011835.683033898</v>
      </c>
      <c r="D11" s="121">
        <v>3.2889540602237401E-2</v>
      </c>
    </row>
    <row r="12" spans="1:4" x14ac:dyDescent="0.3">
      <c r="A12" s="115" t="s">
        <v>145</v>
      </c>
      <c r="B12" s="115" t="s">
        <v>165</v>
      </c>
      <c r="C12" s="116">
        <v>68152446.242767304</v>
      </c>
      <c r="D12" s="121">
        <v>3.02857323718175E-2</v>
      </c>
    </row>
    <row r="13" spans="1:4" x14ac:dyDescent="0.3">
      <c r="A13" s="115" t="s">
        <v>149</v>
      </c>
      <c r="B13" s="115" t="s">
        <v>165</v>
      </c>
      <c r="C13" s="116">
        <v>46871192.324964702</v>
      </c>
      <c r="D13" s="121">
        <v>2.0828722444464199E-2</v>
      </c>
    </row>
    <row r="14" spans="1:4" x14ac:dyDescent="0.3">
      <c r="A14" s="115" t="s">
        <v>144</v>
      </c>
      <c r="B14" s="115" t="s">
        <v>226</v>
      </c>
      <c r="C14" s="116">
        <v>55206606.812832899</v>
      </c>
      <c r="D14" s="121">
        <v>6.9544816408176405E-2</v>
      </c>
    </row>
    <row r="15" spans="1:4" x14ac:dyDescent="0.3">
      <c r="A15" s="115" t="s">
        <v>142</v>
      </c>
      <c r="B15" s="115" t="s">
        <v>226</v>
      </c>
      <c r="C15" s="116">
        <v>38348865.477942601</v>
      </c>
      <c r="D15" s="121">
        <v>4.8308797861226903E-2</v>
      </c>
    </row>
    <row r="16" spans="1:4" x14ac:dyDescent="0.3">
      <c r="A16" s="115" t="s">
        <v>143</v>
      </c>
      <c r="B16" s="115" t="s">
        <v>226</v>
      </c>
      <c r="C16" s="116">
        <v>82255176.713426203</v>
      </c>
      <c r="D16" s="121">
        <v>0.103618416226002</v>
      </c>
    </row>
    <row r="17" spans="1:4" x14ac:dyDescent="0.3">
      <c r="A17" s="115" t="s">
        <v>139</v>
      </c>
      <c r="B17" s="115" t="s">
        <v>226</v>
      </c>
      <c r="C17" s="116">
        <v>59033150.693949699</v>
      </c>
      <c r="D17" s="121">
        <v>7.4365186777837405E-2</v>
      </c>
    </row>
    <row r="18" spans="1:4" x14ac:dyDescent="0.3">
      <c r="A18" s="115" t="s">
        <v>141</v>
      </c>
      <c r="B18" s="115" t="s">
        <v>226</v>
      </c>
      <c r="C18" s="116">
        <v>210028088.77063501</v>
      </c>
      <c r="D18" s="121">
        <v>0.26457639252551701</v>
      </c>
    </row>
    <row r="19" spans="1:4" x14ac:dyDescent="0.3">
      <c r="A19" s="115" t="s">
        <v>146</v>
      </c>
      <c r="B19" s="115" t="s">
        <v>226</v>
      </c>
      <c r="C19" s="116">
        <v>87396675.572081804</v>
      </c>
      <c r="D19" s="121">
        <v>0.110095260481261</v>
      </c>
    </row>
    <row r="20" spans="1:4" x14ac:dyDescent="0.3">
      <c r="A20" s="115" t="s">
        <v>147</v>
      </c>
      <c r="B20" s="115" t="s">
        <v>226</v>
      </c>
      <c r="C20" s="116">
        <v>61200233.145691499</v>
      </c>
      <c r="D20" s="121">
        <v>7.7095101908443195E-2</v>
      </c>
    </row>
    <row r="21" spans="1:4" x14ac:dyDescent="0.3">
      <c r="A21" s="115" t="s">
        <v>148</v>
      </c>
      <c r="B21" s="115" t="s">
        <v>226</v>
      </c>
      <c r="C21" s="116">
        <v>2479062.3727272199</v>
      </c>
      <c r="D21" s="121">
        <v>3.1229221922702299E-3</v>
      </c>
    </row>
    <row r="22" spans="1:4" x14ac:dyDescent="0.3">
      <c r="A22" s="115" t="s">
        <v>138</v>
      </c>
      <c r="B22" s="115" t="s">
        <v>226</v>
      </c>
      <c r="C22" s="116">
        <v>124667332.348756</v>
      </c>
      <c r="D22" s="121">
        <v>0.15704581826021599</v>
      </c>
    </row>
    <row r="23" spans="1:4" x14ac:dyDescent="0.3">
      <c r="A23" s="115" t="s">
        <v>140</v>
      </c>
      <c r="B23" s="115" t="s">
        <v>226</v>
      </c>
      <c r="C23" s="116">
        <v>35187846.232757799</v>
      </c>
      <c r="D23" s="121">
        <v>4.4326801579253103E-2</v>
      </c>
    </row>
    <row r="24" spans="1:4" x14ac:dyDescent="0.3">
      <c r="A24" s="115" t="s">
        <v>145</v>
      </c>
      <c r="B24" s="115" t="s">
        <v>226</v>
      </c>
      <c r="C24" s="116">
        <v>20264169.7329017</v>
      </c>
      <c r="D24" s="121">
        <v>2.5527161423208201E-2</v>
      </c>
    </row>
    <row r="25" spans="1:4" x14ac:dyDescent="0.3">
      <c r="A25" s="115" t="s">
        <v>149</v>
      </c>
      <c r="B25" s="115" t="s">
        <v>226</v>
      </c>
      <c r="C25" s="116">
        <v>17760566.274281699</v>
      </c>
      <c r="D25" s="121">
        <v>2.23733243565888E-2</v>
      </c>
    </row>
    <row r="26" spans="1:4" x14ac:dyDescent="0.3">
      <c r="A26" s="115" t="s">
        <v>144</v>
      </c>
      <c r="B26" s="115" t="s">
        <v>242</v>
      </c>
      <c r="C26" s="116">
        <v>33435192.786858499</v>
      </c>
      <c r="D26" s="121">
        <v>3.9108431212197502E-2</v>
      </c>
    </row>
    <row r="27" spans="1:4" x14ac:dyDescent="0.3">
      <c r="A27" s="115" t="s">
        <v>142</v>
      </c>
      <c r="B27" s="115" t="s">
        <v>242</v>
      </c>
      <c r="C27" s="116">
        <v>68118914.494884402</v>
      </c>
      <c r="D27" s="121">
        <v>7.9677240049288306E-2</v>
      </c>
    </row>
    <row r="28" spans="1:4" x14ac:dyDescent="0.3">
      <c r="A28" s="115" t="s">
        <v>143</v>
      </c>
      <c r="B28" s="115" t="s">
        <v>242</v>
      </c>
      <c r="C28" s="116">
        <v>134267008.93494901</v>
      </c>
      <c r="D28" s="121">
        <v>0.157049253954469</v>
      </c>
    </row>
    <row r="29" spans="1:4" x14ac:dyDescent="0.3">
      <c r="A29" s="115" t="s">
        <v>139</v>
      </c>
      <c r="B29" s="115" t="s">
        <v>242</v>
      </c>
      <c r="C29" s="116">
        <v>59502117.277550101</v>
      </c>
      <c r="D29" s="121">
        <v>6.9598356299707301E-2</v>
      </c>
    </row>
    <row r="30" spans="1:4" x14ac:dyDescent="0.3">
      <c r="A30" s="115" t="s">
        <v>141</v>
      </c>
      <c r="B30" s="115" t="s">
        <v>242</v>
      </c>
      <c r="C30" s="116">
        <v>187491942.66973701</v>
      </c>
      <c r="D30" s="121">
        <v>0.21930532267254299</v>
      </c>
    </row>
    <row r="31" spans="1:4" x14ac:dyDescent="0.3">
      <c r="A31" s="115" t="s">
        <v>146</v>
      </c>
      <c r="B31" s="115" t="s">
        <v>242</v>
      </c>
      <c r="C31" s="116">
        <v>52016792.946244799</v>
      </c>
      <c r="D31" s="121">
        <v>6.0842932229686598E-2</v>
      </c>
    </row>
    <row r="32" spans="1:4" x14ac:dyDescent="0.3">
      <c r="A32" s="115" t="s">
        <v>147</v>
      </c>
      <c r="B32" s="115" t="s">
        <v>242</v>
      </c>
      <c r="C32" s="116">
        <v>29171413.496265698</v>
      </c>
      <c r="D32" s="121">
        <v>3.4121179601203998E-2</v>
      </c>
    </row>
    <row r="33" spans="1:4" x14ac:dyDescent="0.3">
      <c r="A33" s="115" t="s">
        <v>148</v>
      </c>
      <c r="B33" s="115" t="s">
        <v>242</v>
      </c>
      <c r="C33" s="116">
        <v>1914147.07720664</v>
      </c>
      <c r="D33" s="121">
        <v>2.2389369720753698E-3</v>
      </c>
    </row>
    <row r="34" spans="1:4" x14ac:dyDescent="0.3">
      <c r="A34" s="115" t="s">
        <v>138</v>
      </c>
      <c r="B34" s="115" t="s">
        <v>242</v>
      </c>
      <c r="C34" s="116">
        <v>203991194.972837</v>
      </c>
      <c r="D34" s="121">
        <v>0.23860414585749901</v>
      </c>
    </row>
    <row r="35" spans="1:4" x14ac:dyDescent="0.3">
      <c r="A35" s="115" t="s">
        <v>140</v>
      </c>
      <c r="B35" s="115" t="s">
        <v>242</v>
      </c>
      <c r="C35" s="116">
        <v>25655002.281708799</v>
      </c>
      <c r="D35" s="121">
        <v>3.0008108473576101E-2</v>
      </c>
    </row>
    <row r="36" spans="1:4" x14ac:dyDescent="0.3">
      <c r="A36" s="115" t="s">
        <v>145</v>
      </c>
      <c r="B36" s="115" t="s">
        <v>242</v>
      </c>
      <c r="C36" s="116">
        <v>33078046.121263299</v>
      </c>
      <c r="D36" s="121">
        <v>3.8690684381989797E-2</v>
      </c>
    </row>
    <row r="37" spans="1:4" x14ac:dyDescent="0.3">
      <c r="A37" s="115" t="s">
        <v>149</v>
      </c>
      <c r="B37" s="115" t="s">
        <v>242</v>
      </c>
      <c r="C37" s="116">
        <v>26293895.554845601</v>
      </c>
      <c r="D37" s="121">
        <v>3.0755408295763099E-2</v>
      </c>
    </row>
    <row r="38" spans="1:4" x14ac:dyDescent="0.3">
      <c r="A38" s="115" t="s">
        <v>144</v>
      </c>
      <c r="B38" s="115" t="s">
        <v>258</v>
      </c>
      <c r="C38" s="116">
        <v>23613148.335815702</v>
      </c>
      <c r="D38" s="121">
        <v>9.3407373851011305E-2</v>
      </c>
    </row>
    <row r="39" spans="1:4" x14ac:dyDescent="0.3">
      <c r="A39" s="115" t="s">
        <v>142</v>
      </c>
      <c r="B39" s="115" t="s">
        <v>258</v>
      </c>
      <c r="C39" s="116">
        <v>13047814.7358464</v>
      </c>
      <c r="D39" s="121">
        <v>5.1613706551843101E-2</v>
      </c>
    </row>
    <row r="40" spans="1:4" x14ac:dyDescent="0.3">
      <c r="A40" s="115" t="s">
        <v>143</v>
      </c>
      <c r="B40" s="115" t="s">
        <v>258</v>
      </c>
      <c r="C40" s="116">
        <v>22996640.8079089</v>
      </c>
      <c r="D40" s="121">
        <v>9.0968633013822395E-2</v>
      </c>
    </row>
    <row r="41" spans="1:4" x14ac:dyDescent="0.3">
      <c r="A41" s="115" t="s">
        <v>139</v>
      </c>
      <c r="B41" s="115" t="s">
        <v>258</v>
      </c>
      <c r="C41" s="116">
        <v>18214768.0551151</v>
      </c>
      <c r="D41" s="121">
        <v>7.2052808254838702E-2</v>
      </c>
    </row>
    <row r="42" spans="1:4" x14ac:dyDescent="0.3">
      <c r="A42" s="115" t="s">
        <v>141</v>
      </c>
      <c r="B42" s="115" t="s">
        <v>258</v>
      </c>
      <c r="C42" s="116">
        <v>65271135.879272498</v>
      </c>
      <c r="D42" s="121">
        <v>0.25819536234852303</v>
      </c>
    </row>
    <row r="43" spans="1:4" x14ac:dyDescent="0.3">
      <c r="A43" s="115" t="s">
        <v>146</v>
      </c>
      <c r="B43" s="115" t="s">
        <v>258</v>
      </c>
      <c r="C43" s="116">
        <v>38996022.0774327</v>
      </c>
      <c r="D43" s="121">
        <v>0.15425795667256201</v>
      </c>
    </row>
    <row r="44" spans="1:4" x14ac:dyDescent="0.3">
      <c r="A44" s="115" t="s">
        <v>147</v>
      </c>
      <c r="B44" s="115" t="s">
        <v>258</v>
      </c>
      <c r="C44" s="116">
        <v>20313733.450703502</v>
      </c>
      <c r="D44" s="121">
        <v>8.0355760602310297E-2</v>
      </c>
    </row>
    <row r="45" spans="1:4" x14ac:dyDescent="0.3">
      <c r="A45" s="115" t="s">
        <v>148</v>
      </c>
      <c r="B45" s="115" t="s">
        <v>258</v>
      </c>
      <c r="C45" s="116">
        <v>301385.845527514</v>
      </c>
      <c r="D45" s="121">
        <v>1.19220274849551E-3</v>
      </c>
    </row>
    <row r="46" spans="1:4" x14ac:dyDescent="0.3">
      <c r="A46" s="115" t="s">
        <v>138</v>
      </c>
      <c r="B46" s="115" t="s">
        <v>258</v>
      </c>
      <c r="C46" s="116">
        <v>41706292.753966197</v>
      </c>
      <c r="D46" s="121">
        <v>0.16497907114319799</v>
      </c>
    </row>
    <row r="47" spans="1:4" x14ac:dyDescent="0.3">
      <c r="A47" s="115" t="s">
        <v>140</v>
      </c>
      <c r="B47" s="115" t="s">
        <v>258</v>
      </c>
      <c r="C47" s="116">
        <v>3203544.1880419599</v>
      </c>
      <c r="D47" s="121">
        <v>1.2672374109758199E-2</v>
      </c>
    </row>
    <row r="48" spans="1:4" x14ac:dyDescent="0.3">
      <c r="A48" s="115" t="s">
        <v>145</v>
      </c>
      <c r="B48" s="115" t="s">
        <v>258</v>
      </c>
      <c r="C48" s="116">
        <v>3900742.1773157902</v>
      </c>
      <c r="D48" s="121">
        <v>1.54303050855907E-2</v>
      </c>
    </row>
    <row r="49" spans="1:4" x14ac:dyDescent="0.3">
      <c r="A49" s="115" t="s">
        <v>149</v>
      </c>
      <c r="B49" s="115" t="s">
        <v>258</v>
      </c>
      <c r="C49" s="116">
        <v>1232247.54843641</v>
      </c>
      <c r="D49" s="121">
        <v>4.8744456180462E-3</v>
      </c>
    </row>
    <row r="50" spans="1:4" x14ac:dyDescent="0.3">
      <c r="A50" s="115" t="s">
        <v>144</v>
      </c>
      <c r="B50" s="115" t="s">
        <v>274</v>
      </c>
      <c r="C50" s="116">
        <v>76364379.664151296</v>
      </c>
      <c r="D50" s="121">
        <v>0.29453503122362301</v>
      </c>
    </row>
    <row r="51" spans="1:4" x14ac:dyDescent="0.3">
      <c r="A51" s="115" t="s">
        <v>142</v>
      </c>
      <c r="B51" s="115" t="s">
        <v>274</v>
      </c>
      <c r="C51" s="116">
        <v>7396958.3455003202</v>
      </c>
      <c r="D51" s="121">
        <v>2.8529837691780899E-2</v>
      </c>
    </row>
    <row r="52" spans="1:4" x14ac:dyDescent="0.3">
      <c r="A52" s="115" t="s">
        <v>143</v>
      </c>
      <c r="B52" s="115" t="s">
        <v>274</v>
      </c>
      <c r="C52" s="116">
        <v>20408057.9333436</v>
      </c>
      <c r="D52" s="121">
        <v>7.8713243099028704E-2</v>
      </c>
    </row>
    <row r="53" spans="1:4" x14ac:dyDescent="0.3">
      <c r="A53" s="115" t="s">
        <v>139</v>
      </c>
      <c r="B53" s="115" t="s">
        <v>274</v>
      </c>
      <c r="C53" s="116">
        <v>11896242.656734001</v>
      </c>
      <c r="D53" s="121">
        <v>4.5883436986653203E-2</v>
      </c>
    </row>
    <row r="54" spans="1:4" x14ac:dyDescent="0.3">
      <c r="A54" s="115" t="s">
        <v>141</v>
      </c>
      <c r="B54" s="115" t="s">
        <v>274</v>
      </c>
      <c r="C54" s="116">
        <v>38511894.554720499</v>
      </c>
      <c r="D54" s="121">
        <v>0.148539176446429</v>
      </c>
    </row>
    <row r="55" spans="1:4" x14ac:dyDescent="0.3">
      <c r="A55" s="115" t="s">
        <v>146</v>
      </c>
      <c r="B55" s="115" t="s">
        <v>274</v>
      </c>
      <c r="C55" s="116">
        <v>30368159.693071999</v>
      </c>
      <c r="D55" s="121">
        <v>0.117129045017331</v>
      </c>
    </row>
    <row r="56" spans="1:4" x14ac:dyDescent="0.3">
      <c r="A56" s="115" t="s">
        <v>147</v>
      </c>
      <c r="B56" s="115" t="s">
        <v>274</v>
      </c>
      <c r="C56" s="116">
        <v>12708866.1270903</v>
      </c>
      <c r="D56" s="121">
        <v>4.9017700373157197E-2</v>
      </c>
    </row>
    <row r="57" spans="1:4" x14ac:dyDescent="0.3">
      <c r="A57" s="115" t="s">
        <v>148</v>
      </c>
      <c r="B57" s="115" t="s">
        <v>274</v>
      </c>
      <c r="C57" s="116">
        <v>64988.631156021198</v>
      </c>
      <c r="D57" s="121">
        <v>2.5065912393844802E-4</v>
      </c>
    </row>
    <row r="58" spans="1:4" x14ac:dyDescent="0.3">
      <c r="A58" s="115" t="s">
        <v>138</v>
      </c>
      <c r="B58" s="115" t="s">
        <v>274</v>
      </c>
      <c r="C58" s="116">
        <v>48209822.162763298</v>
      </c>
      <c r="D58" s="121">
        <v>0.185943780836612</v>
      </c>
    </row>
    <row r="59" spans="1:4" x14ac:dyDescent="0.3">
      <c r="A59" s="115" t="s">
        <v>140</v>
      </c>
      <c r="B59" s="115" t="s">
        <v>274</v>
      </c>
      <c r="C59" s="116">
        <v>4661634.5325376503</v>
      </c>
      <c r="D59" s="121">
        <v>1.79797790361498E-2</v>
      </c>
    </row>
    <row r="60" spans="1:4" x14ac:dyDescent="0.3">
      <c r="A60" s="115" t="s">
        <v>145</v>
      </c>
      <c r="B60" s="115" t="s">
        <v>274</v>
      </c>
      <c r="C60" s="116">
        <v>7646441.5440107202</v>
      </c>
      <c r="D60" s="121">
        <v>2.9492086609223801E-2</v>
      </c>
    </row>
    <row r="61" spans="1:4" x14ac:dyDescent="0.3">
      <c r="A61" s="115" t="s">
        <v>149</v>
      </c>
      <c r="B61" s="115" t="s">
        <v>274</v>
      </c>
      <c r="C61" s="116">
        <v>1033511.99956611</v>
      </c>
      <c r="D61" s="121">
        <v>3.9862235560736703E-3</v>
      </c>
    </row>
    <row r="62" spans="1:4" x14ac:dyDescent="0.3">
      <c r="A62" s="115" t="s">
        <v>144</v>
      </c>
      <c r="B62" s="115" t="s">
        <v>289</v>
      </c>
      <c r="C62" s="116">
        <v>2849054.6651991601</v>
      </c>
      <c r="D62" s="121">
        <v>3.1838918013477803E-2</v>
      </c>
    </row>
    <row r="63" spans="1:4" x14ac:dyDescent="0.3">
      <c r="A63" s="115" t="s">
        <v>142</v>
      </c>
      <c r="B63" s="115" t="s">
        <v>289</v>
      </c>
      <c r="C63" s="116">
        <v>4313175.0711888997</v>
      </c>
      <c r="D63" s="121">
        <v>4.8200839789699197E-2</v>
      </c>
    </row>
    <row r="64" spans="1:4" x14ac:dyDescent="0.3">
      <c r="A64" s="115" t="s">
        <v>143</v>
      </c>
      <c r="B64" s="115" t="s">
        <v>289</v>
      </c>
      <c r="C64" s="116">
        <v>6126957.1337103704</v>
      </c>
      <c r="D64" s="121">
        <v>6.8470320431237103E-2</v>
      </c>
    </row>
    <row r="65" spans="1:4" x14ac:dyDescent="0.3">
      <c r="A65" s="115" t="s">
        <v>139</v>
      </c>
      <c r="B65" s="115" t="s">
        <v>289</v>
      </c>
      <c r="C65" s="116">
        <v>1874016.8323438601</v>
      </c>
      <c r="D65" s="121">
        <v>2.0942619673007399E-2</v>
      </c>
    </row>
    <row r="66" spans="1:4" x14ac:dyDescent="0.3">
      <c r="A66" s="115" t="s">
        <v>141</v>
      </c>
      <c r="B66" s="115" t="s">
        <v>289</v>
      </c>
      <c r="C66" s="116">
        <v>19945686.122664101</v>
      </c>
      <c r="D66" s="121">
        <v>0.22289816792184</v>
      </c>
    </row>
    <row r="67" spans="1:4" x14ac:dyDescent="0.3">
      <c r="A67" s="115" t="s">
        <v>146</v>
      </c>
      <c r="B67" s="115" t="s">
        <v>289</v>
      </c>
      <c r="C67" s="116">
        <v>15273605.295614799</v>
      </c>
      <c r="D67" s="121">
        <v>0.170686464081343</v>
      </c>
    </row>
    <row r="68" spans="1:4" x14ac:dyDescent="0.3">
      <c r="A68" s="115" t="s">
        <v>147</v>
      </c>
      <c r="B68" s="115" t="s">
        <v>289</v>
      </c>
      <c r="C68" s="116">
        <v>10874612.099108901</v>
      </c>
      <c r="D68" s="121">
        <v>0.121526584688293</v>
      </c>
    </row>
    <row r="69" spans="1:4" x14ac:dyDescent="0.3">
      <c r="A69" s="115" t="s">
        <v>148</v>
      </c>
      <c r="B69" s="115" t="s">
        <v>289</v>
      </c>
      <c r="C69" s="116">
        <v>122604.23320709501</v>
      </c>
      <c r="D69" s="121">
        <v>1.37013381205627E-3</v>
      </c>
    </row>
    <row r="70" spans="1:4" x14ac:dyDescent="0.3">
      <c r="A70" s="115" t="s">
        <v>138</v>
      </c>
      <c r="B70" s="115" t="s">
        <v>289</v>
      </c>
      <c r="C70" s="116">
        <v>18985863.3957019</v>
      </c>
      <c r="D70" s="121">
        <v>0.21217190229959501</v>
      </c>
    </row>
    <row r="71" spans="1:4" x14ac:dyDescent="0.3">
      <c r="A71" s="115" t="s">
        <v>140</v>
      </c>
      <c r="B71" s="115" t="s">
        <v>289</v>
      </c>
      <c r="C71" s="116">
        <v>5303808.4479877502</v>
      </c>
      <c r="D71" s="121">
        <v>5.9271422341370998E-2</v>
      </c>
    </row>
    <row r="72" spans="1:4" x14ac:dyDescent="0.3">
      <c r="A72" s="115" t="s">
        <v>145</v>
      </c>
      <c r="B72" s="115" t="s">
        <v>289</v>
      </c>
      <c r="C72" s="116">
        <v>3263046.6672758702</v>
      </c>
      <c r="D72" s="121">
        <v>3.64653850214159E-2</v>
      </c>
    </row>
    <row r="73" spans="1:4" x14ac:dyDescent="0.3">
      <c r="A73" s="115" t="s">
        <v>149</v>
      </c>
      <c r="B73" s="115" t="s">
        <v>289</v>
      </c>
      <c r="C73" s="116">
        <v>550970.94783484295</v>
      </c>
      <c r="D73" s="121">
        <v>6.1572419266639304E-3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04EA-A0A9-43C3-91DD-C7635BB376A6}">
  <sheetPr codeName="Sheet10">
    <tabColor theme="1"/>
  </sheetPr>
  <dimension ref="A1:E91"/>
  <sheetViews>
    <sheetView workbookViewId="0">
      <pane ySplit="1" topLeftCell="A2" activePane="bottomLeft" state="frozen"/>
      <selection pane="bottomLeft"/>
    </sheetView>
  </sheetViews>
  <sheetFormatPr defaultColWidth="9.21875" defaultRowHeight="14.4" x14ac:dyDescent="0.3"/>
  <cols>
    <col min="1" max="1" width="15.21875" style="114" bestFit="1" customWidth="1"/>
    <col min="2" max="2" width="13.44140625" style="114" bestFit="1" customWidth="1"/>
    <col min="3" max="3" width="17" style="114" bestFit="1" customWidth="1"/>
    <col min="4" max="4" width="33.21875" style="114" bestFit="1" customWidth="1"/>
    <col min="5" max="5" width="22.44140625" style="114" bestFit="1" customWidth="1"/>
    <col min="6" max="16384" width="9.21875" style="114"/>
  </cols>
  <sheetData>
    <row r="1" spans="1:5" x14ac:dyDescent="0.3">
      <c r="A1" s="113" t="s">
        <v>315</v>
      </c>
      <c r="B1" s="113" t="s">
        <v>316</v>
      </c>
      <c r="C1" s="113" t="s">
        <v>321</v>
      </c>
      <c r="D1" s="113" t="s">
        <v>322</v>
      </c>
      <c r="E1" s="113" t="s">
        <v>323</v>
      </c>
    </row>
    <row r="2" spans="1:5" x14ac:dyDescent="0.3">
      <c r="A2" s="115" t="s">
        <v>144</v>
      </c>
      <c r="B2" s="115" t="s">
        <v>165</v>
      </c>
      <c r="C2" s="116">
        <v>363540.707876398</v>
      </c>
      <c r="D2" s="127">
        <v>11.6427268970785</v>
      </c>
      <c r="E2" s="116">
        <v>4232.6051777755101</v>
      </c>
    </row>
    <row r="3" spans="1:5" x14ac:dyDescent="0.3">
      <c r="A3" s="115" t="s">
        <v>142</v>
      </c>
      <c r="B3" s="115" t="s">
        <v>165</v>
      </c>
      <c r="C3" s="116">
        <v>228538.220052333</v>
      </c>
      <c r="D3" s="127">
        <v>36.677893202180201</v>
      </c>
      <c r="E3" s="116">
        <v>8382.3004276958109</v>
      </c>
    </row>
    <row r="4" spans="1:5" x14ac:dyDescent="0.3">
      <c r="A4" s="115" t="s">
        <v>143</v>
      </c>
      <c r="B4" s="115" t="s">
        <v>165</v>
      </c>
      <c r="C4" s="116">
        <v>453907.77121721703</v>
      </c>
      <c r="D4" s="127">
        <v>17.039316675329999</v>
      </c>
      <c r="E4" s="116">
        <v>7734.27825516339</v>
      </c>
    </row>
    <row r="5" spans="1:5" x14ac:dyDescent="0.3">
      <c r="A5" s="115" t="s">
        <v>139</v>
      </c>
      <c r="B5" s="115" t="s">
        <v>165</v>
      </c>
      <c r="C5" s="116">
        <v>446063.07323484198</v>
      </c>
      <c r="D5" s="127">
        <v>9.5729570421913301</v>
      </c>
      <c r="E5" s="116">
        <v>4270.1426381849897</v>
      </c>
    </row>
    <row r="6" spans="1:5" x14ac:dyDescent="0.3">
      <c r="A6" s="115" t="s">
        <v>141</v>
      </c>
      <c r="B6" s="115" t="s">
        <v>165</v>
      </c>
      <c r="C6" s="116">
        <v>1611645.44405231</v>
      </c>
      <c r="D6" s="127">
        <v>9.8071701840692302</v>
      </c>
      <c r="E6" s="116">
        <v>15805.681146200801</v>
      </c>
    </row>
    <row r="7" spans="1:5" x14ac:dyDescent="0.3">
      <c r="A7" s="115" t="s">
        <v>146</v>
      </c>
      <c r="B7" s="115" t="s">
        <v>165</v>
      </c>
      <c r="C7" s="116">
        <v>1249932.20862129</v>
      </c>
      <c r="D7" s="127">
        <v>12.527115356849899</v>
      </c>
      <c r="E7" s="116">
        <v>15658.044965641</v>
      </c>
    </row>
    <row r="8" spans="1:5" x14ac:dyDescent="0.3">
      <c r="A8" s="115" t="s">
        <v>147</v>
      </c>
      <c r="B8" s="115" t="s">
        <v>165</v>
      </c>
      <c r="C8" s="116">
        <v>729220.64292341296</v>
      </c>
      <c r="D8" s="127">
        <v>8.9107862761175909</v>
      </c>
      <c r="E8" s="116">
        <v>6497.9292972235899</v>
      </c>
    </row>
    <row r="9" spans="1:5" x14ac:dyDescent="0.3">
      <c r="A9" s="115" t="s">
        <v>148</v>
      </c>
      <c r="B9" s="115" t="s">
        <v>165</v>
      </c>
      <c r="C9" s="116">
        <v>137702.42016148599</v>
      </c>
      <c r="D9" s="127">
        <v>18.003925261814501</v>
      </c>
      <c r="E9" s="116">
        <v>2479.18408095837</v>
      </c>
    </row>
    <row r="10" spans="1:5" x14ac:dyDescent="0.3">
      <c r="A10" s="115" t="s">
        <v>138</v>
      </c>
      <c r="B10" s="115" t="s">
        <v>165</v>
      </c>
      <c r="C10" s="116">
        <v>211662.86614364301</v>
      </c>
      <c r="D10" s="127">
        <v>36.765333217753998</v>
      </c>
      <c r="E10" s="116">
        <v>7781.8558035959004</v>
      </c>
    </row>
    <row r="11" spans="1:5" x14ac:dyDescent="0.3">
      <c r="A11" s="115" t="s">
        <v>140</v>
      </c>
      <c r="B11" s="115" t="s">
        <v>165</v>
      </c>
      <c r="C11" s="116">
        <v>1065141.6045898099</v>
      </c>
      <c r="D11" s="127">
        <v>9.4551078314555603</v>
      </c>
      <c r="E11" s="116">
        <v>10071.0287271663</v>
      </c>
    </row>
    <row r="12" spans="1:5" x14ac:dyDescent="0.3">
      <c r="A12" s="115" t="s">
        <v>145</v>
      </c>
      <c r="B12" s="115" t="s">
        <v>165</v>
      </c>
      <c r="C12" s="116">
        <v>648977.07236560702</v>
      </c>
      <c r="D12" s="127">
        <v>6.9962000208175601</v>
      </c>
      <c r="E12" s="116">
        <v>4540.37340719438</v>
      </c>
    </row>
    <row r="13" spans="1:5" x14ac:dyDescent="0.3">
      <c r="A13" s="115" t="s">
        <v>149</v>
      </c>
      <c r="B13" s="115" t="s">
        <v>165</v>
      </c>
      <c r="C13" s="116">
        <v>1184230.1679591399</v>
      </c>
      <c r="D13" s="127">
        <v>5.1331334230161598</v>
      </c>
      <c r="E13" s="116">
        <v>6078.8114556951296</v>
      </c>
    </row>
    <row r="14" spans="1:5" x14ac:dyDescent="0.3">
      <c r="A14" s="115" t="s">
        <v>179</v>
      </c>
      <c r="B14" s="115" t="s">
        <v>165</v>
      </c>
      <c r="C14" s="116">
        <v>8330562.1991975</v>
      </c>
      <c r="D14" s="127">
        <v>11.227601828782401</v>
      </c>
      <c r="E14" s="116">
        <v>93532.235382495201</v>
      </c>
    </row>
    <row r="15" spans="1:5" x14ac:dyDescent="0.3">
      <c r="A15" s="115" t="s">
        <v>180</v>
      </c>
      <c r="B15" s="115" t="s">
        <v>165</v>
      </c>
      <c r="C15" s="116">
        <v>1979152.8515447001</v>
      </c>
      <c r="D15" s="127">
        <v>11.1946756641723</v>
      </c>
      <c r="E15" s="116">
        <v>22155.974262864602</v>
      </c>
    </row>
    <row r="16" spans="1:5" x14ac:dyDescent="0.3">
      <c r="A16" s="115" t="s">
        <v>181</v>
      </c>
      <c r="B16" s="115" t="s">
        <v>165</v>
      </c>
      <c r="C16" s="116">
        <v>1321932.58812063</v>
      </c>
      <c r="D16" s="127">
        <v>6.4738517028468596</v>
      </c>
      <c r="E16" s="116">
        <v>8557.9955366534996</v>
      </c>
    </row>
    <row r="17" spans="1:5" x14ac:dyDescent="0.3">
      <c r="A17" s="115" t="s">
        <v>144</v>
      </c>
      <c r="B17" s="115" t="s">
        <v>226</v>
      </c>
      <c r="C17" s="116">
        <v>117737.411002444</v>
      </c>
      <c r="D17" s="127">
        <v>13.497616212753099</v>
      </c>
      <c r="E17" s="116">
        <v>1589.17438759417</v>
      </c>
    </row>
    <row r="18" spans="1:5" x14ac:dyDescent="0.3">
      <c r="A18" s="115" t="s">
        <v>142</v>
      </c>
      <c r="B18" s="115" t="s">
        <v>226</v>
      </c>
      <c r="C18" s="116">
        <v>79854.053213689098</v>
      </c>
      <c r="D18" s="127">
        <v>38.509934857038402</v>
      </c>
      <c r="E18" s="116">
        <v>3075.17438732965</v>
      </c>
    </row>
    <row r="19" spans="1:5" x14ac:dyDescent="0.3">
      <c r="A19" s="115" t="s">
        <v>143</v>
      </c>
      <c r="B19" s="115" t="s">
        <v>226</v>
      </c>
      <c r="C19" s="116">
        <v>176672.16446261399</v>
      </c>
      <c r="D19" s="127">
        <v>16.659086314013098</v>
      </c>
      <c r="E19" s="116">
        <v>2943.1968370661998</v>
      </c>
    </row>
    <row r="20" spans="1:5" x14ac:dyDescent="0.3">
      <c r="A20" s="115" t="s">
        <v>139</v>
      </c>
      <c r="B20" s="115" t="s">
        <v>226</v>
      </c>
      <c r="C20" s="116">
        <v>195565.76349552901</v>
      </c>
      <c r="D20" s="127">
        <v>9.2648449678288305</v>
      </c>
      <c r="E20" s="116">
        <v>1811.88647980115</v>
      </c>
    </row>
    <row r="21" spans="1:5" x14ac:dyDescent="0.3">
      <c r="A21" s="115" t="s">
        <v>141</v>
      </c>
      <c r="B21" s="115" t="s">
        <v>226</v>
      </c>
      <c r="C21" s="116">
        <v>746552.69864838396</v>
      </c>
      <c r="D21" s="127">
        <v>11.175221579067999</v>
      </c>
      <c r="E21" s="116">
        <v>8342.8918278468609</v>
      </c>
    </row>
    <row r="22" spans="1:5" x14ac:dyDescent="0.3">
      <c r="A22" s="115" t="s">
        <v>146</v>
      </c>
      <c r="B22" s="115" t="s">
        <v>226</v>
      </c>
      <c r="C22" s="116">
        <v>527219.77226151002</v>
      </c>
      <c r="D22" s="127">
        <v>14.021342579677199</v>
      </c>
      <c r="E22" s="116">
        <v>7392.3290416580103</v>
      </c>
    </row>
    <row r="23" spans="1:5" x14ac:dyDescent="0.3">
      <c r="A23" s="115" t="s">
        <v>147</v>
      </c>
      <c r="B23" s="115" t="s">
        <v>226</v>
      </c>
      <c r="C23" s="116">
        <v>285963.48642949603</v>
      </c>
      <c r="D23" s="127">
        <v>9.2342321310668503</v>
      </c>
      <c r="E23" s="116">
        <v>2640.6532146991499</v>
      </c>
    </row>
    <row r="24" spans="1:5" x14ac:dyDescent="0.3">
      <c r="A24" s="115" t="s">
        <v>148</v>
      </c>
      <c r="B24" s="115" t="s">
        <v>226</v>
      </c>
      <c r="C24" s="116">
        <v>51215.205268627498</v>
      </c>
      <c r="D24" s="127">
        <v>20.841990493102301</v>
      </c>
      <c r="E24" s="116">
        <v>1067.4268213110199</v>
      </c>
    </row>
    <row r="25" spans="1:5" x14ac:dyDescent="0.3">
      <c r="A25" s="115" t="s">
        <v>138</v>
      </c>
      <c r="B25" s="115" t="s">
        <v>226</v>
      </c>
      <c r="C25" s="116">
        <v>70071.507970100603</v>
      </c>
      <c r="D25" s="127">
        <v>37.747059214700698</v>
      </c>
      <c r="E25" s="116">
        <v>2644.9933606107602</v>
      </c>
    </row>
    <row r="26" spans="1:5" x14ac:dyDescent="0.3">
      <c r="A26" s="115" t="s">
        <v>140</v>
      </c>
      <c r="B26" s="115" t="s">
        <v>226</v>
      </c>
      <c r="C26" s="116">
        <v>313137.32063329499</v>
      </c>
      <c r="D26" s="127">
        <v>10.0817648110836</v>
      </c>
      <c r="E26" s="116">
        <v>3156.9768201977599</v>
      </c>
    </row>
    <row r="27" spans="1:5" x14ac:dyDescent="0.3">
      <c r="A27" s="115" t="s">
        <v>145</v>
      </c>
      <c r="B27" s="115" t="s">
        <v>226</v>
      </c>
      <c r="C27" s="116">
        <v>175130.418617124</v>
      </c>
      <c r="D27" s="127">
        <v>6.9025369493709698</v>
      </c>
      <c r="E27" s="116">
        <v>1208.8441854635</v>
      </c>
    </row>
    <row r="28" spans="1:5" x14ac:dyDescent="0.3">
      <c r="A28" s="115" t="s">
        <v>149</v>
      </c>
      <c r="B28" s="115" t="s">
        <v>226</v>
      </c>
      <c r="C28" s="116">
        <v>310538.09310841502</v>
      </c>
      <c r="D28" s="127">
        <v>7.4627497283539199</v>
      </c>
      <c r="E28" s="116">
        <v>2317.4680699883702</v>
      </c>
    </row>
    <row r="29" spans="1:5" x14ac:dyDescent="0.3">
      <c r="A29" s="115" t="s">
        <v>179</v>
      </c>
      <c r="B29" s="115" t="s">
        <v>226</v>
      </c>
      <c r="C29" s="116">
        <v>3049657.8951112302</v>
      </c>
      <c r="D29" s="127">
        <v>12.523049058974401</v>
      </c>
      <c r="E29" s="116">
        <v>38191.015433566601</v>
      </c>
    </row>
    <row r="30" spans="1:5" x14ac:dyDescent="0.3">
      <c r="A30" s="115" t="s">
        <v>180</v>
      </c>
      <c r="B30" s="115" t="s">
        <v>226</v>
      </c>
      <c r="C30" s="116">
        <v>813183.25869100599</v>
      </c>
      <c r="D30" s="127">
        <v>12.337910488353399</v>
      </c>
      <c r="E30" s="116">
        <v>10032.9822563572</v>
      </c>
    </row>
    <row r="31" spans="1:5" x14ac:dyDescent="0.3">
      <c r="A31" s="115" t="s">
        <v>181</v>
      </c>
      <c r="B31" s="115" t="s">
        <v>226</v>
      </c>
      <c r="C31" s="116">
        <v>361753.29837704299</v>
      </c>
      <c r="D31" s="127">
        <v>9.3569150757857908</v>
      </c>
      <c r="E31" s="116">
        <v>3384.8948912993901</v>
      </c>
    </row>
    <row r="32" spans="1:5" x14ac:dyDescent="0.3">
      <c r="A32" s="115" t="s">
        <v>144</v>
      </c>
      <c r="B32" s="115" t="s">
        <v>242</v>
      </c>
      <c r="C32" s="116">
        <v>147194.88722490301</v>
      </c>
      <c r="D32" s="127">
        <v>9.4889719343882799</v>
      </c>
      <c r="E32" s="116">
        <v>1396.7281537625499</v>
      </c>
    </row>
    <row r="33" spans="1:5" x14ac:dyDescent="0.3">
      <c r="A33" s="115" t="s">
        <v>142</v>
      </c>
      <c r="B33" s="115" t="s">
        <v>242</v>
      </c>
      <c r="C33" s="116">
        <v>95009.074599243802</v>
      </c>
      <c r="D33" s="127">
        <v>34.892101840124703</v>
      </c>
      <c r="E33" s="116">
        <v>3315.06630665282</v>
      </c>
    </row>
    <row r="34" spans="1:5" x14ac:dyDescent="0.3">
      <c r="A34" s="115" t="s">
        <v>143</v>
      </c>
      <c r="B34" s="115" t="s">
        <v>242</v>
      </c>
      <c r="C34" s="116">
        <v>165733.65811211299</v>
      </c>
      <c r="D34" s="127">
        <v>17.5623862218686</v>
      </c>
      <c r="E34" s="116">
        <v>2910.6785137280599</v>
      </c>
    </row>
    <row r="35" spans="1:5" x14ac:dyDescent="0.3">
      <c r="A35" s="115" t="s">
        <v>139</v>
      </c>
      <c r="B35" s="115" t="s">
        <v>242</v>
      </c>
      <c r="C35" s="116">
        <v>148727.723639551</v>
      </c>
      <c r="D35" s="127">
        <v>8.9412886335909594</v>
      </c>
      <c r="E35" s="116">
        <v>1329.81750487817</v>
      </c>
    </row>
    <row r="36" spans="1:5" x14ac:dyDescent="0.3">
      <c r="A36" s="115" t="s">
        <v>141</v>
      </c>
      <c r="B36" s="115" t="s">
        <v>242</v>
      </c>
      <c r="C36" s="116">
        <v>515637.83710383199</v>
      </c>
      <c r="D36" s="127">
        <v>8.3809367608660104</v>
      </c>
      <c r="E36" s="116">
        <v>4321.5281042769502</v>
      </c>
    </row>
    <row r="37" spans="1:5" x14ac:dyDescent="0.3">
      <c r="A37" s="115" t="s">
        <v>146</v>
      </c>
      <c r="B37" s="115" t="s">
        <v>242</v>
      </c>
      <c r="C37" s="116">
        <v>352516.522975064</v>
      </c>
      <c r="D37" s="127">
        <v>10.1869519198255</v>
      </c>
      <c r="E37" s="116">
        <v>3591.0688704910299</v>
      </c>
    </row>
    <row r="38" spans="1:5" x14ac:dyDescent="0.3">
      <c r="A38" s="115" t="s">
        <v>147</v>
      </c>
      <c r="B38" s="115" t="s">
        <v>242</v>
      </c>
      <c r="C38" s="116">
        <v>273302.679198517</v>
      </c>
      <c r="D38" s="127">
        <v>7.6699428834631904</v>
      </c>
      <c r="E38" s="116">
        <v>2096.2159393500801</v>
      </c>
    </row>
    <row r="39" spans="1:5" x14ac:dyDescent="0.3">
      <c r="A39" s="115" t="s">
        <v>148</v>
      </c>
      <c r="B39" s="115" t="s">
        <v>242</v>
      </c>
      <c r="C39" s="116">
        <v>66050.491394867902</v>
      </c>
      <c r="D39" s="127">
        <v>14.953134969514</v>
      </c>
      <c r="E39" s="116">
        <v>987.661912630183</v>
      </c>
    </row>
    <row r="40" spans="1:5" x14ac:dyDescent="0.3">
      <c r="A40" s="115" t="s">
        <v>138</v>
      </c>
      <c r="B40" s="115" t="s">
        <v>242</v>
      </c>
      <c r="C40" s="116">
        <v>90692.608197327601</v>
      </c>
      <c r="D40" s="127">
        <v>35.539446232008302</v>
      </c>
      <c r="E40" s="116">
        <v>3223.1650726695202</v>
      </c>
    </row>
    <row r="41" spans="1:5" x14ac:dyDescent="0.3">
      <c r="A41" s="115" t="s">
        <v>140</v>
      </c>
      <c r="B41" s="115" t="s">
        <v>242</v>
      </c>
      <c r="C41" s="116">
        <v>497662.71674174099</v>
      </c>
      <c r="D41" s="127">
        <v>8.6619470690488001</v>
      </c>
      <c r="E41" s="116">
        <v>4310.7281106559903</v>
      </c>
    </row>
    <row r="42" spans="1:5" x14ac:dyDescent="0.3">
      <c r="A42" s="115" t="s">
        <v>145</v>
      </c>
      <c r="B42" s="115" t="s">
        <v>242</v>
      </c>
      <c r="C42" s="116">
        <v>305903.847294871</v>
      </c>
      <c r="D42" s="127">
        <v>6.1240671094888999</v>
      </c>
      <c r="E42" s="116">
        <v>1873.37568988464</v>
      </c>
    </row>
    <row r="43" spans="1:5" x14ac:dyDescent="0.3">
      <c r="A43" s="115" t="s">
        <v>149</v>
      </c>
      <c r="B43" s="115" t="s">
        <v>242</v>
      </c>
      <c r="C43" s="116">
        <v>768862.90987190802</v>
      </c>
      <c r="D43" s="127">
        <v>4.1387475932519902</v>
      </c>
      <c r="E43" s="116">
        <v>3182.1295177730799</v>
      </c>
    </row>
    <row r="44" spans="1:5" x14ac:dyDescent="0.3">
      <c r="A44" s="115" t="s">
        <v>179</v>
      </c>
      <c r="B44" s="115" t="s">
        <v>242</v>
      </c>
      <c r="C44" s="116">
        <v>3427294.9563539401</v>
      </c>
      <c r="D44" s="127">
        <v>9.4938323404088294</v>
      </c>
      <c r="E44" s="116">
        <v>32538.163696753101</v>
      </c>
    </row>
    <row r="45" spans="1:5" x14ac:dyDescent="0.3">
      <c r="A45" s="115" t="s">
        <v>180</v>
      </c>
      <c r="B45" s="115" t="s">
        <v>242</v>
      </c>
      <c r="C45" s="116">
        <v>625819.202173581</v>
      </c>
      <c r="D45" s="127">
        <v>9.0877441760945903</v>
      </c>
      <c r="E45" s="116">
        <v>5687.2848098411196</v>
      </c>
    </row>
    <row r="46" spans="1:5" x14ac:dyDescent="0.3">
      <c r="A46" s="115" t="s">
        <v>181</v>
      </c>
      <c r="B46" s="115" t="s">
        <v>242</v>
      </c>
      <c r="C46" s="116">
        <v>834913.40126677603</v>
      </c>
      <c r="D46" s="127">
        <v>4.9942801541772202</v>
      </c>
      <c r="E46" s="116">
        <v>4169.7914304032702</v>
      </c>
    </row>
    <row r="47" spans="1:5" x14ac:dyDescent="0.3">
      <c r="A47" s="115" t="s">
        <v>144</v>
      </c>
      <c r="B47" s="115" t="s">
        <v>258</v>
      </c>
      <c r="C47" s="116">
        <v>47530.9637145706</v>
      </c>
      <c r="D47" s="127">
        <v>11.3939130575048</v>
      </c>
      <c r="E47" s="116">
        <v>541.56366810323004</v>
      </c>
    </row>
    <row r="48" spans="1:5" x14ac:dyDescent="0.3">
      <c r="A48" s="115" t="s">
        <v>142</v>
      </c>
      <c r="B48" s="115" t="s">
        <v>258</v>
      </c>
      <c r="C48" s="116">
        <v>21647.831738553101</v>
      </c>
      <c r="D48" s="127">
        <v>39.440340013996199</v>
      </c>
      <c r="E48" s="116">
        <v>853.79784433431303</v>
      </c>
    </row>
    <row r="49" spans="1:5" x14ac:dyDescent="0.3">
      <c r="A49" s="115" t="s">
        <v>143</v>
      </c>
      <c r="B49" s="115" t="s">
        <v>258</v>
      </c>
      <c r="C49" s="116">
        <v>50557.502450310101</v>
      </c>
      <c r="D49" s="127">
        <v>21.935438510419999</v>
      </c>
      <c r="E49" s="116">
        <v>1109.0009862391801</v>
      </c>
    </row>
    <row r="50" spans="1:5" x14ac:dyDescent="0.3">
      <c r="A50" s="115" t="s">
        <v>139</v>
      </c>
      <c r="B50" s="115" t="s">
        <v>258</v>
      </c>
      <c r="C50" s="116">
        <v>59444.3176179601</v>
      </c>
      <c r="D50" s="127">
        <v>11.6918472600446</v>
      </c>
      <c r="E50" s="116">
        <v>695.01388206676995</v>
      </c>
    </row>
    <row r="51" spans="1:5" x14ac:dyDescent="0.3">
      <c r="A51" s="115" t="s">
        <v>141</v>
      </c>
      <c r="B51" s="115" t="s">
        <v>258</v>
      </c>
      <c r="C51" s="116">
        <v>168390.17771159601</v>
      </c>
      <c r="D51" s="127">
        <v>6.7334070371641896</v>
      </c>
      <c r="E51" s="116">
        <v>1133.83960759259</v>
      </c>
    </row>
    <row r="52" spans="1:5" x14ac:dyDescent="0.3">
      <c r="A52" s="115" t="s">
        <v>146</v>
      </c>
      <c r="B52" s="115" t="s">
        <v>258</v>
      </c>
      <c r="C52" s="116">
        <v>122134.74043003</v>
      </c>
      <c r="D52" s="127">
        <v>14.8341349686931</v>
      </c>
      <c r="E52" s="116">
        <v>1811.7632239053701</v>
      </c>
    </row>
    <row r="53" spans="1:5" x14ac:dyDescent="0.3">
      <c r="A53" s="115" t="s">
        <v>147</v>
      </c>
      <c r="B53" s="115" t="s">
        <v>258</v>
      </c>
      <c r="C53" s="116">
        <v>87567.132225726804</v>
      </c>
      <c r="D53" s="127">
        <v>10.6140422877916</v>
      </c>
      <c r="E53" s="116">
        <v>929.44124446449996</v>
      </c>
    </row>
    <row r="54" spans="1:5" x14ac:dyDescent="0.3">
      <c r="A54" s="115" t="s">
        <v>148</v>
      </c>
      <c r="B54" s="115" t="s">
        <v>258</v>
      </c>
      <c r="C54" s="116">
        <v>4323.2015680178602</v>
      </c>
      <c r="D54" s="127">
        <v>32.752730534668501</v>
      </c>
      <c r="E54" s="116">
        <v>141.59665600434499</v>
      </c>
    </row>
    <row r="55" spans="1:5" x14ac:dyDescent="0.3">
      <c r="A55" s="115" t="s">
        <v>138</v>
      </c>
      <c r="B55" s="115" t="s">
        <v>258</v>
      </c>
      <c r="C55" s="116">
        <v>18269.7908196672</v>
      </c>
      <c r="D55" s="127">
        <v>41.010255185532898</v>
      </c>
      <c r="E55" s="116">
        <v>749.24878370085901</v>
      </c>
    </row>
    <row r="56" spans="1:5" x14ac:dyDescent="0.3">
      <c r="A56" s="115" t="s">
        <v>140</v>
      </c>
      <c r="B56" s="115" t="s">
        <v>258</v>
      </c>
      <c r="C56" s="116">
        <v>101055.316568215</v>
      </c>
      <c r="D56" s="127">
        <v>10.256475043460799</v>
      </c>
      <c r="E56" s="116">
        <v>1036.47133239093</v>
      </c>
    </row>
    <row r="57" spans="1:5" x14ac:dyDescent="0.3">
      <c r="A57" s="115" t="s">
        <v>145</v>
      </c>
      <c r="B57" s="115" t="s">
        <v>258</v>
      </c>
      <c r="C57" s="116">
        <v>55964.423402018801</v>
      </c>
      <c r="D57" s="127">
        <v>7.2823472035450996</v>
      </c>
      <c r="E57" s="116">
        <v>407.55236225970498</v>
      </c>
    </row>
    <row r="58" spans="1:5" x14ac:dyDescent="0.3">
      <c r="A58" s="115" t="s">
        <v>149</v>
      </c>
      <c r="B58" s="115" t="s">
        <v>258</v>
      </c>
      <c r="C58" s="116">
        <v>34740.647975213898</v>
      </c>
      <c r="D58" s="127">
        <v>6.3463486753471701</v>
      </c>
      <c r="E58" s="116">
        <v>220.47626525820101</v>
      </c>
    </row>
    <row r="59" spans="1:5" x14ac:dyDescent="0.3">
      <c r="A59" s="115" t="s">
        <v>179</v>
      </c>
      <c r="B59" s="115" t="s">
        <v>258</v>
      </c>
      <c r="C59" s="116">
        <v>771626.04622188106</v>
      </c>
      <c r="D59" s="127">
        <v>12.479835152623901</v>
      </c>
      <c r="E59" s="116">
        <v>9629.7658563200002</v>
      </c>
    </row>
    <row r="60" spans="1:5" x14ac:dyDescent="0.3">
      <c r="A60" s="115" t="s">
        <v>180</v>
      </c>
      <c r="B60" s="115" t="s">
        <v>258</v>
      </c>
      <c r="C60" s="116">
        <v>209701.872655757</v>
      </c>
      <c r="D60" s="127">
        <v>13.0719122039973</v>
      </c>
      <c r="E60" s="116">
        <v>2741.20446836987</v>
      </c>
    </row>
    <row r="61" spans="1:5" x14ac:dyDescent="0.3">
      <c r="A61" s="115" t="s">
        <v>181</v>
      </c>
      <c r="B61" s="115" t="s">
        <v>258</v>
      </c>
      <c r="C61" s="116">
        <v>39063.849543231801</v>
      </c>
      <c r="D61" s="127">
        <v>9.2687465648218303</v>
      </c>
      <c r="E61" s="116">
        <v>362.072921262546</v>
      </c>
    </row>
    <row r="62" spans="1:5" x14ac:dyDescent="0.3">
      <c r="A62" s="115" t="s">
        <v>144</v>
      </c>
      <c r="B62" s="115" t="s">
        <v>274</v>
      </c>
      <c r="C62" s="116">
        <v>38888.150835488901</v>
      </c>
      <c r="D62" s="127">
        <v>14.667964275582801</v>
      </c>
      <c r="E62" s="116">
        <v>570.41000719842805</v>
      </c>
    </row>
    <row r="63" spans="1:5" x14ac:dyDescent="0.3">
      <c r="A63" s="115" t="s">
        <v>142</v>
      </c>
      <c r="B63" s="115" t="s">
        <v>274</v>
      </c>
      <c r="C63" s="116">
        <v>22271.918898641401</v>
      </c>
      <c r="D63" s="127">
        <v>35.118948884094202</v>
      </c>
      <c r="E63" s="116">
        <v>782.16638135207904</v>
      </c>
    </row>
    <row r="64" spans="1:5" x14ac:dyDescent="0.3">
      <c r="A64" s="115" t="s">
        <v>143</v>
      </c>
      <c r="B64" s="115" t="s">
        <v>274</v>
      </c>
      <c r="C64" s="116">
        <v>40043.1923584248</v>
      </c>
      <c r="D64" s="127">
        <v>9.6200841958580092</v>
      </c>
      <c r="E64" s="116">
        <v>385.21888195898498</v>
      </c>
    </row>
    <row r="65" spans="1:5" x14ac:dyDescent="0.3">
      <c r="A65" s="115" t="s">
        <v>139</v>
      </c>
      <c r="B65" s="115" t="s">
        <v>274</v>
      </c>
      <c r="C65" s="116">
        <v>34136.177823240498</v>
      </c>
      <c r="D65" s="127">
        <v>9.9803480606920605</v>
      </c>
      <c r="E65" s="116">
        <v>340.69093613761697</v>
      </c>
    </row>
    <row r="66" spans="1:5" x14ac:dyDescent="0.3">
      <c r="A66" s="115" t="s">
        <v>141</v>
      </c>
      <c r="B66" s="115" t="s">
        <v>274</v>
      </c>
      <c r="C66" s="116">
        <v>124486.95970836301</v>
      </c>
      <c r="D66" s="127">
        <v>8.3873702553655001</v>
      </c>
      <c r="E66" s="116">
        <v>1044.1182230387999</v>
      </c>
    </row>
    <row r="67" spans="1:5" x14ac:dyDescent="0.3">
      <c r="A67" s="115" t="s">
        <v>146</v>
      </c>
      <c r="B67" s="115" t="s">
        <v>274</v>
      </c>
      <c r="C67" s="116">
        <v>203859.76979125201</v>
      </c>
      <c r="D67" s="127">
        <v>10.7608229780342</v>
      </c>
      <c r="E67" s="116">
        <v>2193.69889506646</v>
      </c>
    </row>
    <row r="68" spans="1:5" x14ac:dyDescent="0.3">
      <c r="A68" s="115" t="s">
        <v>147</v>
      </c>
      <c r="B68" s="115" t="s">
        <v>274</v>
      </c>
      <c r="C68" s="116">
        <v>53287.0208028774</v>
      </c>
      <c r="D68" s="127">
        <v>9.8945030830615206</v>
      </c>
      <c r="E68" s="116">
        <v>527.24859162123403</v>
      </c>
    </row>
    <row r="69" spans="1:5" x14ac:dyDescent="0.3">
      <c r="A69" s="115" t="s">
        <v>148</v>
      </c>
      <c r="B69" s="115" t="s">
        <v>274</v>
      </c>
      <c r="C69" s="116">
        <v>12628.607354994099</v>
      </c>
      <c r="D69" s="127">
        <v>15.625505543907501</v>
      </c>
      <c r="E69" s="116">
        <v>197.328374237291</v>
      </c>
    </row>
    <row r="70" spans="1:5" x14ac:dyDescent="0.3">
      <c r="A70" s="115" t="s">
        <v>138</v>
      </c>
      <c r="B70" s="115" t="s">
        <v>274</v>
      </c>
      <c r="C70" s="116">
        <v>23625.739591687001</v>
      </c>
      <c r="D70" s="127">
        <v>33.177863565249702</v>
      </c>
      <c r="E70" s="116">
        <v>783.85156480110902</v>
      </c>
    </row>
    <row r="71" spans="1:5" x14ac:dyDescent="0.3">
      <c r="A71" s="115" t="s">
        <v>140</v>
      </c>
      <c r="B71" s="115" t="s">
        <v>274</v>
      </c>
      <c r="C71" s="116">
        <v>104376.21613845399</v>
      </c>
      <c r="D71" s="127">
        <v>10.1226305528154</v>
      </c>
      <c r="E71" s="116">
        <v>1056.56187447038</v>
      </c>
    </row>
    <row r="72" spans="1:5" x14ac:dyDescent="0.3">
      <c r="A72" s="115" t="s">
        <v>145</v>
      </c>
      <c r="B72" s="115" t="s">
        <v>274</v>
      </c>
      <c r="C72" s="116">
        <v>85909.748670778194</v>
      </c>
      <c r="D72" s="127">
        <v>9.6310961372906494</v>
      </c>
      <c r="E72" s="116">
        <v>827.40504857874305</v>
      </c>
    </row>
    <row r="73" spans="1:5" x14ac:dyDescent="0.3">
      <c r="A73" s="115" t="s">
        <v>149</v>
      </c>
      <c r="B73" s="115" t="s">
        <v>274</v>
      </c>
      <c r="C73" s="116">
        <v>44290.384728444304</v>
      </c>
      <c r="D73" s="127">
        <v>4.4750698407752596</v>
      </c>
      <c r="E73" s="116">
        <v>198.20256493459399</v>
      </c>
    </row>
    <row r="74" spans="1:5" x14ac:dyDescent="0.3">
      <c r="A74" s="115" t="s">
        <v>179</v>
      </c>
      <c r="B74" s="115" t="s">
        <v>274</v>
      </c>
      <c r="C74" s="116">
        <v>787803.88670264499</v>
      </c>
      <c r="D74" s="127">
        <v>11.305988068522501</v>
      </c>
      <c r="E74" s="116">
        <v>8906.9013433957207</v>
      </c>
    </row>
    <row r="75" spans="1:5" x14ac:dyDescent="0.3">
      <c r="A75" s="115" t="s">
        <v>180</v>
      </c>
      <c r="B75" s="115" t="s">
        <v>274</v>
      </c>
      <c r="C75" s="116">
        <v>257146.79059412901</v>
      </c>
      <c r="D75" s="127">
        <v>10.5813005886678</v>
      </c>
      <c r="E75" s="116">
        <v>2720.9474866876999</v>
      </c>
    </row>
    <row r="76" spans="1:5" x14ac:dyDescent="0.3">
      <c r="A76" s="115" t="s">
        <v>181</v>
      </c>
      <c r="B76" s="115" t="s">
        <v>274</v>
      </c>
      <c r="C76" s="116">
        <v>56918.992083438403</v>
      </c>
      <c r="D76" s="127">
        <v>6.9490151651327698</v>
      </c>
      <c r="E76" s="116">
        <v>395.530939171885</v>
      </c>
    </row>
    <row r="77" spans="1:5" x14ac:dyDescent="0.3">
      <c r="A77" s="115" t="s">
        <v>144</v>
      </c>
      <c r="B77" s="115" t="s">
        <v>289</v>
      </c>
      <c r="C77" s="116">
        <v>12189.295098991201</v>
      </c>
      <c r="D77" s="127">
        <v>11.053055982563199</v>
      </c>
      <c r="E77" s="116">
        <v>134.728961117133</v>
      </c>
    </row>
    <row r="78" spans="1:5" x14ac:dyDescent="0.3">
      <c r="A78" s="115" t="s">
        <v>142</v>
      </c>
      <c r="B78" s="115" t="s">
        <v>289</v>
      </c>
      <c r="C78" s="116">
        <v>9755.3416022053007</v>
      </c>
      <c r="D78" s="127">
        <v>36.502618006369403</v>
      </c>
      <c r="E78" s="116">
        <v>356.09550802694298</v>
      </c>
    </row>
    <row r="79" spans="1:5" x14ac:dyDescent="0.3">
      <c r="A79" s="115" t="s">
        <v>143</v>
      </c>
      <c r="B79" s="115" t="s">
        <v>289</v>
      </c>
      <c r="C79" s="116">
        <v>20901.253833754799</v>
      </c>
      <c r="D79" s="127">
        <v>18.476548787101301</v>
      </c>
      <c r="E79" s="116">
        <v>386.18303617096001</v>
      </c>
    </row>
    <row r="80" spans="1:5" x14ac:dyDescent="0.3">
      <c r="A80" s="115" t="s">
        <v>139</v>
      </c>
      <c r="B80" s="115" t="s">
        <v>289</v>
      </c>
      <c r="C80" s="116">
        <v>8189.0906585622697</v>
      </c>
      <c r="D80" s="127">
        <v>11.324069932516901</v>
      </c>
      <c r="E80" s="116">
        <v>92.733835301280195</v>
      </c>
    </row>
    <row r="81" spans="1:5" x14ac:dyDescent="0.3">
      <c r="A81" s="115" t="s">
        <v>141</v>
      </c>
      <c r="B81" s="115" t="s">
        <v>289</v>
      </c>
      <c r="C81" s="116">
        <v>56577.770880137199</v>
      </c>
      <c r="D81" s="127">
        <v>17.026181280390901</v>
      </c>
      <c r="E81" s="116">
        <v>963.30338344563597</v>
      </c>
    </row>
    <row r="82" spans="1:5" x14ac:dyDescent="0.3">
      <c r="A82" s="115" t="s">
        <v>146</v>
      </c>
      <c r="B82" s="115" t="s">
        <v>289</v>
      </c>
      <c r="C82" s="116">
        <v>44201.403163431198</v>
      </c>
      <c r="D82" s="127">
        <v>15.1394500316167</v>
      </c>
      <c r="E82" s="116">
        <v>669.18493452011</v>
      </c>
    </row>
    <row r="83" spans="1:5" x14ac:dyDescent="0.3">
      <c r="A83" s="115" t="s">
        <v>147</v>
      </c>
      <c r="B83" s="115" t="s">
        <v>289</v>
      </c>
      <c r="C83" s="116">
        <v>29100.3242667962</v>
      </c>
      <c r="D83" s="127">
        <v>10.459344174247301</v>
      </c>
      <c r="E83" s="116">
        <v>304.37030708862301</v>
      </c>
    </row>
    <row r="84" spans="1:5" x14ac:dyDescent="0.3">
      <c r="A84" s="115" t="s">
        <v>148</v>
      </c>
      <c r="B84" s="115" t="s">
        <v>289</v>
      </c>
      <c r="C84" s="116">
        <v>3484.9145749783402</v>
      </c>
      <c r="D84" s="127">
        <v>24.4397143582956</v>
      </c>
      <c r="E84" s="116">
        <v>85.170316775531802</v>
      </c>
    </row>
    <row r="85" spans="1:5" x14ac:dyDescent="0.3">
      <c r="A85" s="115" t="s">
        <v>138</v>
      </c>
      <c r="B85" s="115" t="s">
        <v>289</v>
      </c>
      <c r="C85" s="116">
        <v>9003.2195648608194</v>
      </c>
      <c r="D85" s="127">
        <v>42.273435527342002</v>
      </c>
      <c r="E85" s="116">
        <v>380.59702181364702</v>
      </c>
    </row>
    <row r="86" spans="1:5" x14ac:dyDescent="0.3">
      <c r="A86" s="115" t="s">
        <v>140</v>
      </c>
      <c r="B86" s="115" t="s">
        <v>289</v>
      </c>
      <c r="C86" s="116">
        <v>48910.034508106997</v>
      </c>
      <c r="D86" s="127">
        <v>10.4332494258749</v>
      </c>
      <c r="E86" s="116">
        <v>510.29058945122699</v>
      </c>
    </row>
    <row r="87" spans="1:5" x14ac:dyDescent="0.3">
      <c r="A87" s="115" t="s">
        <v>145</v>
      </c>
      <c r="B87" s="115" t="s">
        <v>289</v>
      </c>
      <c r="C87" s="116">
        <v>26068.634380814899</v>
      </c>
      <c r="D87" s="127">
        <v>8.5618647201579101</v>
      </c>
      <c r="E87" s="116">
        <v>223.19612100779401</v>
      </c>
    </row>
    <row r="88" spans="1:5" x14ac:dyDescent="0.3">
      <c r="A88" s="115" t="s">
        <v>149</v>
      </c>
      <c r="B88" s="115" t="s">
        <v>289</v>
      </c>
      <c r="C88" s="116">
        <v>25798.132275163</v>
      </c>
      <c r="D88" s="127">
        <v>6.2227387637452596</v>
      </c>
      <c r="E88" s="116">
        <v>160.53503774088401</v>
      </c>
    </row>
    <row r="89" spans="1:5" x14ac:dyDescent="0.3">
      <c r="A89" s="115" t="s">
        <v>179</v>
      </c>
      <c r="B89" s="115" t="s">
        <v>289</v>
      </c>
      <c r="C89" s="116">
        <v>294179.41480780201</v>
      </c>
      <c r="D89" s="127">
        <v>14.502677066126999</v>
      </c>
      <c r="E89" s="116">
        <v>4266.38905245977</v>
      </c>
    </row>
    <row r="90" spans="1:5" x14ac:dyDescent="0.3">
      <c r="A90" s="115" t="s">
        <v>180</v>
      </c>
      <c r="B90" s="115" t="s">
        <v>289</v>
      </c>
      <c r="C90" s="116">
        <v>73301.7274302273</v>
      </c>
      <c r="D90" s="127">
        <v>13.2814774731662</v>
      </c>
      <c r="E90" s="116">
        <v>973.55524160873199</v>
      </c>
    </row>
    <row r="91" spans="1:5" x14ac:dyDescent="0.3">
      <c r="A91" s="115" t="s">
        <v>181</v>
      </c>
      <c r="B91" s="115" t="s">
        <v>289</v>
      </c>
      <c r="C91" s="116">
        <v>29283.046850141302</v>
      </c>
      <c r="D91" s="127">
        <v>8.3907031865172907</v>
      </c>
      <c r="E91" s="116">
        <v>245.70535451641601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51F2-01B5-44E8-84B4-84C804DB8401}">
  <sheetPr codeName="Sheet11">
    <tabColor theme="1"/>
  </sheetPr>
  <dimension ref="A1:E91"/>
  <sheetViews>
    <sheetView workbookViewId="0">
      <pane ySplit="1" topLeftCell="A2" activePane="bottomLeft" state="frozen"/>
      <selection pane="bottomLeft"/>
    </sheetView>
  </sheetViews>
  <sheetFormatPr defaultColWidth="9.21875" defaultRowHeight="14.4" x14ac:dyDescent="0.3"/>
  <cols>
    <col min="1" max="1" width="15.21875" style="114" bestFit="1" customWidth="1"/>
    <col min="2" max="2" width="13.44140625" style="114" bestFit="1" customWidth="1"/>
    <col min="3" max="3" width="17" style="114" bestFit="1" customWidth="1"/>
    <col min="4" max="4" width="33.21875" style="114" bestFit="1" customWidth="1"/>
    <col min="5" max="5" width="22.44140625" style="114" bestFit="1" customWidth="1"/>
    <col min="6" max="6" width="34.21875" style="114" bestFit="1" customWidth="1"/>
    <col min="7" max="8" width="9.21875" style="114"/>
    <col min="9" max="9" width="24.21875" style="114" customWidth="1"/>
    <col min="10" max="16384" width="9.21875" style="114"/>
  </cols>
  <sheetData>
    <row r="1" spans="1:5" x14ac:dyDescent="0.3">
      <c r="A1" s="113" t="s">
        <v>315</v>
      </c>
      <c r="B1" s="113" t="s">
        <v>316</v>
      </c>
      <c r="C1" s="113" t="s">
        <v>321</v>
      </c>
      <c r="D1" s="113" t="s">
        <v>324</v>
      </c>
      <c r="E1" s="113" t="s">
        <v>325</v>
      </c>
    </row>
    <row r="2" spans="1:5" x14ac:dyDescent="0.3">
      <c r="A2" s="115" t="s">
        <v>144</v>
      </c>
      <c r="B2" s="115" t="s">
        <v>165</v>
      </c>
      <c r="C2" s="116">
        <v>340848.055245695</v>
      </c>
      <c r="D2" s="127">
        <v>56.174116096053602</v>
      </c>
      <c r="E2" s="116">
        <v>191468382.26485801</v>
      </c>
    </row>
    <row r="3" spans="1:5" x14ac:dyDescent="0.3">
      <c r="A3" s="115" t="s">
        <v>142</v>
      </c>
      <c r="B3" s="115" t="s">
        <v>165</v>
      </c>
      <c r="C3" s="116">
        <v>228538.220052333</v>
      </c>
      <c r="D3" s="127">
        <v>57.4195983916009</v>
      </c>
      <c r="E3" s="116">
        <v>131225728.12536301</v>
      </c>
    </row>
    <row r="4" spans="1:5" x14ac:dyDescent="0.3">
      <c r="A4" s="115" t="s">
        <v>143</v>
      </c>
      <c r="B4" s="115" t="s">
        <v>165</v>
      </c>
      <c r="C4" s="116">
        <v>430830.25207687699</v>
      </c>
      <c r="D4" s="127">
        <v>61.753751098208397</v>
      </c>
      <c r="E4" s="116">
        <v>266053841.52333799</v>
      </c>
    </row>
    <row r="5" spans="1:5" x14ac:dyDescent="0.3">
      <c r="A5" s="115" t="s">
        <v>139</v>
      </c>
      <c r="B5" s="115" t="s">
        <v>165</v>
      </c>
      <c r="C5" s="116">
        <v>443933.07711392402</v>
      </c>
      <c r="D5" s="127">
        <v>33.906078027401797</v>
      </c>
      <c r="E5" s="116">
        <v>150520295.51569301</v>
      </c>
    </row>
    <row r="6" spans="1:5" x14ac:dyDescent="0.3">
      <c r="A6" s="115" t="s">
        <v>141</v>
      </c>
      <c r="B6" s="115" t="s">
        <v>165</v>
      </c>
      <c r="C6" s="116">
        <v>1595231.7410692801</v>
      </c>
      <c r="D6" s="127">
        <v>32.675424803648603</v>
      </c>
      <c r="E6" s="116">
        <v>521248747.99702901</v>
      </c>
    </row>
    <row r="7" spans="1:5" x14ac:dyDescent="0.3">
      <c r="A7" s="115" t="s">
        <v>146</v>
      </c>
      <c r="B7" s="115" t="s">
        <v>165</v>
      </c>
      <c r="C7" s="116">
        <v>1243531.4952613299</v>
      </c>
      <c r="D7" s="127">
        <v>18.017336628644099</v>
      </c>
      <c r="E7" s="116">
        <v>224051255.58444601</v>
      </c>
    </row>
    <row r="8" spans="1:5" x14ac:dyDescent="0.3">
      <c r="A8" s="115" t="s">
        <v>147</v>
      </c>
      <c r="B8" s="115" t="s">
        <v>165</v>
      </c>
      <c r="C8" s="116">
        <v>729220.64292341296</v>
      </c>
      <c r="D8" s="127">
        <v>18.4126518663243</v>
      </c>
      <c r="E8" s="116">
        <v>134268858.31885999</v>
      </c>
    </row>
    <row r="9" spans="1:5" x14ac:dyDescent="0.3">
      <c r="A9" s="115" t="s">
        <v>148</v>
      </c>
      <c r="B9" s="115" t="s">
        <v>165</v>
      </c>
      <c r="C9" s="116">
        <v>137043.66144097899</v>
      </c>
      <c r="D9" s="127">
        <v>3.5625056339633301</v>
      </c>
      <c r="E9" s="116">
        <v>4882188.1598244896</v>
      </c>
    </row>
    <row r="10" spans="1:5" x14ac:dyDescent="0.3">
      <c r="A10" s="115" t="s">
        <v>138</v>
      </c>
      <c r="B10" s="115" t="s">
        <v>165</v>
      </c>
      <c r="C10" s="116">
        <v>211662.86614364301</v>
      </c>
      <c r="D10" s="127">
        <v>206.72521052279299</v>
      </c>
      <c r="E10" s="116">
        <v>437560505.63402498</v>
      </c>
    </row>
    <row r="11" spans="1:5" x14ac:dyDescent="0.3">
      <c r="A11" s="115" t="s">
        <v>140</v>
      </c>
      <c r="B11" s="115" t="s">
        <v>165</v>
      </c>
      <c r="C11" s="116">
        <v>1038308.37815723</v>
      </c>
      <c r="D11" s="127">
        <v>7.1281169679463696</v>
      </c>
      <c r="E11" s="116">
        <v>74011835.683033898</v>
      </c>
    </row>
    <row r="12" spans="1:5" x14ac:dyDescent="0.3">
      <c r="A12" s="115" t="s">
        <v>145</v>
      </c>
      <c r="B12" s="115" t="s">
        <v>165</v>
      </c>
      <c r="C12" s="116">
        <v>648977.07236560702</v>
      </c>
      <c r="D12" s="127">
        <v>10.501518334745301</v>
      </c>
      <c r="E12" s="116">
        <v>68152446.242767304</v>
      </c>
    </row>
    <row r="13" spans="1:5" x14ac:dyDescent="0.3">
      <c r="A13" s="115" t="s">
        <v>149</v>
      </c>
      <c r="B13" s="115" t="s">
        <v>165</v>
      </c>
      <c r="C13" s="116">
        <v>1142341.7686655801</v>
      </c>
      <c r="D13" s="127">
        <v>4.1030796221096697</v>
      </c>
      <c r="E13" s="116">
        <v>46871192.324964702</v>
      </c>
    </row>
    <row r="14" spans="1:5" x14ac:dyDescent="0.3">
      <c r="A14" s="115" t="s">
        <v>179</v>
      </c>
      <c r="B14" s="115" t="s">
        <v>165</v>
      </c>
      <c r="C14" s="116">
        <v>8190467.2305158898</v>
      </c>
      <c r="D14" s="127">
        <v>27.474809605366801</v>
      </c>
      <c r="E14" s="116">
        <v>225031527.73741999</v>
      </c>
    </row>
    <row r="15" spans="1:5" x14ac:dyDescent="0.3">
      <c r="A15" s="115" t="s">
        <v>180</v>
      </c>
      <c r="B15" s="115" t="s">
        <v>165</v>
      </c>
      <c r="C15" s="116">
        <v>1972752.13818475</v>
      </c>
      <c r="D15" s="127">
        <v>18.1634634664758</v>
      </c>
      <c r="E15" s="116">
        <v>35832011.390330598</v>
      </c>
    </row>
    <row r="16" spans="1:5" x14ac:dyDescent="0.3">
      <c r="A16" s="115" t="s">
        <v>181</v>
      </c>
      <c r="B16" s="115" t="s">
        <v>165</v>
      </c>
      <c r="C16" s="116">
        <v>1279385.43010656</v>
      </c>
      <c r="D16" s="127">
        <v>4.0451750713214398</v>
      </c>
      <c r="E16" s="116">
        <v>5175338.04847892</v>
      </c>
    </row>
    <row r="17" spans="1:5" x14ac:dyDescent="0.3">
      <c r="A17" s="115" t="s">
        <v>144</v>
      </c>
      <c r="B17" s="115" t="s">
        <v>226</v>
      </c>
      <c r="C17" s="116">
        <v>111198.590280116</v>
      </c>
      <c r="D17" s="127">
        <v>49.6468585381919</v>
      </c>
      <c r="E17" s="116">
        <v>55206606.812832899</v>
      </c>
    </row>
    <row r="18" spans="1:5" x14ac:dyDescent="0.3">
      <c r="A18" s="115" t="s">
        <v>142</v>
      </c>
      <c r="B18" s="115" t="s">
        <v>226</v>
      </c>
      <c r="C18" s="116">
        <v>79854.053213689098</v>
      </c>
      <c r="D18" s="127">
        <v>48.023693143441598</v>
      </c>
      <c r="E18" s="116">
        <v>38348865.477942601</v>
      </c>
    </row>
    <row r="19" spans="1:5" x14ac:dyDescent="0.3">
      <c r="A19" s="115" t="s">
        <v>143</v>
      </c>
      <c r="B19" s="115" t="s">
        <v>226</v>
      </c>
      <c r="C19" s="116">
        <v>170864.49000455701</v>
      </c>
      <c r="D19" s="127">
        <v>48.1405918287834</v>
      </c>
      <c r="E19" s="116">
        <v>82255176.713426203</v>
      </c>
    </row>
    <row r="20" spans="1:5" x14ac:dyDescent="0.3">
      <c r="A20" s="115" t="s">
        <v>139</v>
      </c>
      <c r="B20" s="115" t="s">
        <v>226</v>
      </c>
      <c r="C20" s="116">
        <v>193435.76737461</v>
      </c>
      <c r="D20" s="127">
        <v>30.518218784029401</v>
      </c>
      <c r="E20" s="116">
        <v>59033150.693949699</v>
      </c>
    </row>
    <row r="21" spans="1:5" x14ac:dyDescent="0.3">
      <c r="A21" s="115" t="s">
        <v>141</v>
      </c>
      <c r="B21" s="115" t="s">
        <v>226</v>
      </c>
      <c r="C21" s="116">
        <v>737534.58374754805</v>
      </c>
      <c r="D21" s="127">
        <v>28.4770495375883</v>
      </c>
      <c r="E21" s="116">
        <v>210028088.77063501</v>
      </c>
    </row>
    <row r="22" spans="1:5" x14ac:dyDescent="0.3">
      <c r="A22" s="115" t="s">
        <v>146</v>
      </c>
      <c r="B22" s="115" t="s">
        <v>226</v>
      </c>
      <c r="C22" s="116">
        <v>524442.25863788498</v>
      </c>
      <c r="D22" s="127">
        <v>16.664689798086499</v>
      </c>
      <c r="E22" s="116">
        <v>87396675.572081804</v>
      </c>
    </row>
    <row r="23" spans="1:5" x14ac:dyDescent="0.3">
      <c r="A23" s="115" t="s">
        <v>147</v>
      </c>
      <c r="B23" s="115" t="s">
        <v>226</v>
      </c>
      <c r="C23" s="116">
        <v>285963.48642949603</v>
      </c>
      <c r="D23" s="127">
        <v>21.401415233053001</v>
      </c>
      <c r="E23" s="116">
        <v>61200233.145691499</v>
      </c>
    </row>
    <row r="24" spans="1:5" x14ac:dyDescent="0.3">
      <c r="A24" s="115" t="s">
        <v>148</v>
      </c>
      <c r="B24" s="115" t="s">
        <v>226</v>
      </c>
      <c r="C24" s="116">
        <v>50675.396271850099</v>
      </c>
      <c r="D24" s="127">
        <v>4.8920433881329597</v>
      </c>
      <c r="E24" s="116">
        <v>2479062.3727272199</v>
      </c>
    </row>
    <row r="25" spans="1:5" x14ac:dyDescent="0.3">
      <c r="A25" s="115" t="s">
        <v>138</v>
      </c>
      <c r="B25" s="115" t="s">
        <v>226</v>
      </c>
      <c r="C25" s="116">
        <v>70071.507970100603</v>
      </c>
      <c r="D25" s="127">
        <v>177.91444191832099</v>
      </c>
      <c r="E25" s="116">
        <v>124667332.348756</v>
      </c>
    </row>
    <row r="26" spans="1:5" x14ac:dyDescent="0.3">
      <c r="A26" s="115" t="s">
        <v>140</v>
      </c>
      <c r="B26" s="115" t="s">
        <v>226</v>
      </c>
      <c r="C26" s="116">
        <v>313137.32063329499</v>
      </c>
      <c r="D26" s="127">
        <v>11.2371933698587</v>
      </c>
      <c r="E26" s="116">
        <v>35187846.232757799</v>
      </c>
    </row>
    <row r="27" spans="1:5" x14ac:dyDescent="0.3">
      <c r="A27" s="115" t="s">
        <v>145</v>
      </c>
      <c r="B27" s="115" t="s">
        <v>226</v>
      </c>
      <c r="C27" s="116">
        <v>175130.418617124</v>
      </c>
      <c r="D27" s="127">
        <v>11.570902355463399</v>
      </c>
      <c r="E27" s="116">
        <v>20264169.7329017</v>
      </c>
    </row>
    <row r="28" spans="1:5" x14ac:dyDescent="0.3">
      <c r="A28" s="115" t="s">
        <v>149</v>
      </c>
      <c r="B28" s="115" t="s">
        <v>226</v>
      </c>
      <c r="C28" s="116">
        <v>299301.50769105501</v>
      </c>
      <c r="D28" s="127">
        <v>5.9340049474840999</v>
      </c>
      <c r="E28" s="116">
        <v>17760566.274281699</v>
      </c>
    </row>
    <row r="29" spans="1:5" x14ac:dyDescent="0.3">
      <c r="A29" s="115" t="s">
        <v>179</v>
      </c>
      <c r="B29" s="115" t="s">
        <v>226</v>
      </c>
      <c r="C29" s="116">
        <v>3011609.3808713299</v>
      </c>
      <c r="D29" s="127">
        <v>26.358922215812498</v>
      </c>
      <c r="E29" s="116">
        <v>79382777.414798394</v>
      </c>
    </row>
    <row r="30" spans="1:5" x14ac:dyDescent="0.3">
      <c r="A30" s="115" t="s">
        <v>180</v>
      </c>
      <c r="B30" s="115" t="s">
        <v>226</v>
      </c>
      <c r="C30" s="116">
        <v>810405.74506738095</v>
      </c>
      <c r="D30" s="127">
        <v>18.3361124501182</v>
      </c>
      <c r="E30" s="116">
        <v>14859690.8717773</v>
      </c>
    </row>
    <row r="31" spans="1:5" x14ac:dyDescent="0.3">
      <c r="A31" s="115" t="s">
        <v>181</v>
      </c>
      <c r="B31" s="115" t="s">
        <v>226</v>
      </c>
      <c r="C31" s="116">
        <v>349976.90396290499</v>
      </c>
      <c r="D31" s="127">
        <v>5.7831326632783098</v>
      </c>
      <c r="E31" s="116">
        <v>2023962.8647008899</v>
      </c>
    </row>
    <row r="32" spans="1:5" x14ac:dyDescent="0.3">
      <c r="A32" s="115" t="s">
        <v>144</v>
      </c>
      <c r="B32" s="115" t="s">
        <v>242</v>
      </c>
      <c r="C32" s="116">
        <v>135911.48426692601</v>
      </c>
      <c r="D32" s="127">
        <v>24.600711976033502</v>
      </c>
      <c r="E32" s="116">
        <v>33435192.786858499</v>
      </c>
    </row>
    <row r="33" spans="1:5" x14ac:dyDescent="0.3">
      <c r="A33" s="115" t="s">
        <v>142</v>
      </c>
      <c r="B33" s="115" t="s">
        <v>242</v>
      </c>
      <c r="C33" s="116">
        <v>95009.074599243802</v>
      </c>
      <c r="D33" s="127">
        <v>71.697271847153203</v>
      </c>
      <c r="E33" s="116">
        <v>68118914.494884402</v>
      </c>
    </row>
    <row r="34" spans="1:5" x14ac:dyDescent="0.3">
      <c r="A34" s="115" t="s">
        <v>143</v>
      </c>
      <c r="B34" s="115" t="s">
        <v>242</v>
      </c>
      <c r="C34" s="116">
        <v>161064.40359665899</v>
      </c>
      <c r="D34" s="127">
        <v>83.362310936924104</v>
      </c>
      <c r="E34" s="116">
        <v>134267008.93494901</v>
      </c>
    </row>
    <row r="35" spans="1:5" x14ac:dyDescent="0.3">
      <c r="A35" s="115" t="s">
        <v>139</v>
      </c>
      <c r="B35" s="115" t="s">
        <v>242</v>
      </c>
      <c r="C35" s="116">
        <v>148727.723639551</v>
      </c>
      <c r="D35" s="127">
        <v>40.007414772081503</v>
      </c>
      <c r="E35" s="116">
        <v>59502117.277550101</v>
      </c>
    </row>
    <row r="36" spans="1:5" x14ac:dyDescent="0.3">
      <c r="A36" s="115" t="s">
        <v>141</v>
      </c>
      <c r="B36" s="115" t="s">
        <v>242</v>
      </c>
      <c r="C36" s="116">
        <v>510708.72879065701</v>
      </c>
      <c r="D36" s="127">
        <v>36.712108507272198</v>
      </c>
      <c r="E36" s="116">
        <v>187491942.66973701</v>
      </c>
    </row>
    <row r="37" spans="1:5" x14ac:dyDescent="0.3">
      <c r="A37" s="115" t="s">
        <v>146</v>
      </c>
      <c r="B37" s="115" t="s">
        <v>242</v>
      </c>
      <c r="C37" s="116">
        <v>350508.10958288697</v>
      </c>
      <c r="D37" s="127">
        <v>14.8403964199704</v>
      </c>
      <c r="E37" s="116">
        <v>52016792.946244799</v>
      </c>
    </row>
    <row r="38" spans="1:5" x14ac:dyDescent="0.3">
      <c r="A38" s="115" t="s">
        <v>147</v>
      </c>
      <c r="B38" s="115" t="s">
        <v>242</v>
      </c>
      <c r="C38" s="116">
        <v>273302.679198517</v>
      </c>
      <c r="D38" s="127">
        <v>10.6736653961144</v>
      </c>
      <c r="E38" s="116">
        <v>29171413.496265698</v>
      </c>
    </row>
    <row r="39" spans="1:5" x14ac:dyDescent="0.3">
      <c r="A39" s="115" t="s">
        <v>148</v>
      </c>
      <c r="B39" s="115" t="s">
        <v>242</v>
      </c>
      <c r="C39" s="116">
        <v>66050.491394867902</v>
      </c>
      <c r="D39" s="127">
        <v>2.89800580856144</v>
      </c>
      <c r="E39" s="116">
        <v>1914147.07720664</v>
      </c>
    </row>
    <row r="40" spans="1:5" x14ac:dyDescent="0.3">
      <c r="A40" s="115" t="s">
        <v>138</v>
      </c>
      <c r="B40" s="115" t="s">
        <v>242</v>
      </c>
      <c r="C40" s="116">
        <v>90692.608197327601</v>
      </c>
      <c r="D40" s="127">
        <v>224.925932804795</v>
      </c>
      <c r="E40" s="116">
        <v>203991194.972837</v>
      </c>
    </row>
    <row r="41" spans="1:5" x14ac:dyDescent="0.3">
      <c r="A41" s="115" t="s">
        <v>140</v>
      </c>
      <c r="B41" s="115" t="s">
        <v>242</v>
      </c>
      <c r="C41" s="116">
        <v>478343.97483879601</v>
      </c>
      <c r="D41" s="127">
        <v>5.3632957936503001</v>
      </c>
      <c r="E41" s="116">
        <v>25655002.281708799</v>
      </c>
    </row>
    <row r="42" spans="1:5" x14ac:dyDescent="0.3">
      <c r="A42" s="115" t="s">
        <v>145</v>
      </c>
      <c r="B42" s="115" t="s">
        <v>242</v>
      </c>
      <c r="C42" s="116">
        <v>305903.847294871</v>
      </c>
      <c r="D42" s="127">
        <v>10.8132167717977</v>
      </c>
      <c r="E42" s="116">
        <v>33078046.121263299</v>
      </c>
    </row>
    <row r="43" spans="1:5" x14ac:dyDescent="0.3">
      <c r="A43" s="115" t="s">
        <v>149</v>
      </c>
      <c r="B43" s="115" t="s">
        <v>242</v>
      </c>
      <c r="C43" s="116">
        <v>738738.84314296604</v>
      </c>
      <c r="D43" s="127">
        <v>3.5592951147631799</v>
      </c>
      <c r="E43" s="116">
        <v>26293895.554845601</v>
      </c>
    </row>
    <row r="44" spans="1:5" x14ac:dyDescent="0.3">
      <c r="A44" s="115" t="s">
        <v>179</v>
      </c>
      <c r="B44" s="115" t="s">
        <v>242</v>
      </c>
      <c r="C44" s="116">
        <v>3354961.9685432701</v>
      </c>
      <c r="D44" s="127">
        <v>25.482723101793201</v>
      </c>
      <c r="E44" s="116">
        <v>85493566.8614351</v>
      </c>
    </row>
    <row r="45" spans="1:5" x14ac:dyDescent="0.3">
      <c r="A45" s="115" t="s">
        <v>180</v>
      </c>
      <c r="B45" s="115" t="s">
        <v>242</v>
      </c>
      <c r="C45" s="116">
        <v>623810.78878140298</v>
      </c>
      <c r="D45" s="127">
        <v>13.0148769310498</v>
      </c>
      <c r="E45" s="116">
        <v>8118820.6442510504</v>
      </c>
    </row>
    <row r="46" spans="1:5" x14ac:dyDescent="0.3">
      <c r="A46" s="115" t="s">
        <v>181</v>
      </c>
      <c r="B46" s="115" t="s">
        <v>242</v>
      </c>
      <c r="C46" s="116">
        <v>804789.33453783405</v>
      </c>
      <c r="D46" s="127">
        <v>3.5050219258001598</v>
      </c>
      <c r="E46" s="116">
        <v>2820804.2632052298</v>
      </c>
    </row>
    <row r="47" spans="1:5" x14ac:dyDescent="0.3">
      <c r="A47" s="115" t="s">
        <v>144</v>
      </c>
      <c r="B47" s="115" t="s">
        <v>258</v>
      </c>
      <c r="C47" s="116">
        <v>43068.7300780195</v>
      </c>
      <c r="D47" s="127">
        <v>54.826664944706401</v>
      </c>
      <c r="E47" s="116">
        <v>23613148.335815702</v>
      </c>
    </row>
    <row r="48" spans="1:5" x14ac:dyDescent="0.3">
      <c r="A48" s="115" t="s">
        <v>142</v>
      </c>
      <c r="B48" s="115" t="s">
        <v>258</v>
      </c>
      <c r="C48" s="116">
        <v>21647.831738553101</v>
      </c>
      <c r="D48" s="127">
        <v>60.273079047492899</v>
      </c>
      <c r="E48" s="116">
        <v>13047814.7358464</v>
      </c>
    </row>
    <row r="49" spans="1:5" x14ac:dyDescent="0.3">
      <c r="A49" s="115" t="s">
        <v>143</v>
      </c>
      <c r="B49" s="115" t="s">
        <v>258</v>
      </c>
      <c r="C49" s="116">
        <v>47376.180961968501</v>
      </c>
      <c r="D49" s="127">
        <v>48.5405120061696</v>
      </c>
      <c r="E49" s="116">
        <v>22996640.8079089</v>
      </c>
    </row>
    <row r="50" spans="1:5" x14ac:dyDescent="0.3">
      <c r="A50" s="115" t="s">
        <v>139</v>
      </c>
      <c r="B50" s="115" t="s">
        <v>258</v>
      </c>
      <c r="C50" s="116">
        <v>59444.3176179601</v>
      </c>
      <c r="D50" s="127">
        <v>30.641731262151499</v>
      </c>
      <c r="E50" s="116">
        <v>18214768.0551151</v>
      </c>
    </row>
    <row r="51" spans="1:5" x14ac:dyDescent="0.3">
      <c r="A51" s="115" t="s">
        <v>141</v>
      </c>
      <c r="B51" s="115" t="s">
        <v>258</v>
      </c>
      <c r="C51" s="116">
        <v>165923.69794257899</v>
      </c>
      <c r="D51" s="127">
        <v>39.3380431418909</v>
      </c>
      <c r="E51" s="116">
        <v>65271135.879272498</v>
      </c>
    </row>
    <row r="52" spans="1:5" x14ac:dyDescent="0.3">
      <c r="A52" s="115" t="s">
        <v>146</v>
      </c>
      <c r="B52" s="115" t="s">
        <v>258</v>
      </c>
      <c r="C52" s="116">
        <v>120519.95408588</v>
      </c>
      <c r="D52" s="127">
        <v>32.356486005334098</v>
      </c>
      <c r="E52" s="116">
        <v>38996022.0774327</v>
      </c>
    </row>
    <row r="53" spans="1:5" x14ac:dyDescent="0.3">
      <c r="A53" s="115" t="s">
        <v>147</v>
      </c>
      <c r="B53" s="115" t="s">
        <v>258</v>
      </c>
      <c r="C53" s="116">
        <v>87567.132225726804</v>
      </c>
      <c r="D53" s="127">
        <v>23.197897355299499</v>
      </c>
      <c r="E53" s="116">
        <v>20313733.450703502</v>
      </c>
    </row>
    <row r="54" spans="1:5" x14ac:dyDescent="0.3">
      <c r="A54" s="115" t="s">
        <v>148</v>
      </c>
      <c r="B54" s="115" t="s">
        <v>258</v>
      </c>
      <c r="C54" s="116">
        <v>4238.5371369009599</v>
      </c>
      <c r="D54" s="127">
        <v>7.1106100004086503</v>
      </c>
      <c r="E54" s="116">
        <v>301385.845527514</v>
      </c>
    </row>
    <row r="55" spans="1:5" x14ac:dyDescent="0.3">
      <c r="A55" s="115" t="s">
        <v>138</v>
      </c>
      <c r="B55" s="115" t="s">
        <v>258</v>
      </c>
      <c r="C55" s="116">
        <v>18269.7908196672</v>
      </c>
      <c r="D55" s="127">
        <v>228.28007811162101</v>
      </c>
      <c r="E55" s="116">
        <v>41706292.753966197</v>
      </c>
    </row>
    <row r="56" spans="1:5" x14ac:dyDescent="0.3">
      <c r="A56" s="115" t="s">
        <v>140</v>
      </c>
      <c r="B56" s="115" t="s">
        <v>258</v>
      </c>
      <c r="C56" s="116">
        <v>93540.832038573295</v>
      </c>
      <c r="D56" s="127">
        <v>3.4247548564897499</v>
      </c>
      <c r="E56" s="116">
        <v>3203544.1880419599</v>
      </c>
    </row>
    <row r="57" spans="1:5" x14ac:dyDescent="0.3">
      <c r="A57" s="115" t="s">
        <v>145</v>
      </c>
      <c r="B57" s="115" t="s">
        <v>258</v>
      </c>
      <c r="C57" s="116">
        <v>55964.423402018801</v>
      </c>
      <c r="D57" s="127">
        <v>6.97003907159898</v>
      </c>
      <c r="E57" s="116">
        <v>3900742.1773157902</v>
      </c>
    </row>
    <row r="58" spans="1:5" x14ac:dyDescent="0.3">
      <c r="A58" s="115" t="s">
        <v>149</v>
      </c>
      <c r="B58" s="115" t="s">
        <v>258</v>
      </c>
      <c r="C58" s="116">
        <v>34740.647975213898</v>
      </c>
      <c r="D58" s="127">
        <v>3.5469906874378601</v>
      </c>
      <c r="E58" s="116">
        <v>1232247.54843641</v>
      </c>
    </row>
    <row r="59" spans="1:5" x14ac:dyDescent="0.3">
      <c r="A59" s="115" t="s">
        <v>179</v>
      </c>
      <c r="B59" s="115" t="s">
        <v>258</v>
      </c>
      <c r="C59" s="116">
        <v>752302.07602306094</v>
      </c>
      <c r="D59" s="127">
        <v>33.6031873249322</v>
      </c>
      <c r="E59" s="116">
        <v>25279747.585538302</v>
      </c>
    </row>
    <row r="60" spans="1:5" x14ac:dyDescent="0.3">
      <c r="A60" s="115" t="s">
        <v>180</v>
      </c>
      <c r="B60" s="115" t="s">
        <v>258</v>
      </c>
      <c r="C60" s="116">
        <v>208087.08631160599</v>
      </c>
      <c r="D60" s="127">
        <v>28.502372049806599</v>
      </c>
      <c r="E60" s="116">
        <v>5930975.5528136203</v>
      </c>
    </row>
    <row r="61" spans="1:5" x14ac:dyDescent="0.3">
      <c r="A61" s="115" t="s">
        <v>181</v>
      </c>
      <c r="B61" s="115" t="s">
        <v>258</v>
      </c>
      <c r="C61" s="116">
        <v>38979.185112114901</v>
      </c>
      <c r="D61" s="127">
        <v>3.9344932161941601</v>
      </c>
      <c r="E61" s="116">
        <v>153363.339396392</v>
      </c>
    </row>
    <row r="62" spans="1:5" x14ac:dyDescent="0.3">
      <c r="A62" s="115" t="s">
        <v>144</v>
      </c>
      <c r="B62" s="115" t="s">
        <v>274</v>
      </c>
      <c r="C62" s="116">
        <v>38479.955521642099</v>
      </c>
      <c r="D62" s="127">
        <v>198.45235949194901</v>
      </c>
      <c r="E62" s="116">
        <v>76364379.664151296</v>
      </c>
    </row>
    <row r="63" spans="1:5" x14ac:dyDescent="0.3">
      <c r="A63" s="115" t="s">
        <v>142</v>
      </c>
      <c r="B63" s="115" t="s">
        <v>274</v>
      </c>
      <c r="C63" s="116">
        <v>22271.918898641401</v>
      </c>
      <c r="D63" s="127">
        <v>33.212038797211797</v>
      </c>
      <c r="E63" s="116">
        <v>7396958.3455003202</v>
      </c>
    </row>
    <row r="64" spans="1:5" x14ac:dyDescent="0.3">
      <c r="A64" s="115" t="s">
        <v>143</v>
      </c>
      <c r="B64" s="115" t="s">
        <v>274</v>
      </c>
      <c r="C64" s="116">
        <v>30623.923679937099</v>
      </c>
      <c r="D64" s="127">
        <v>66.640898621079501</v>
      </c>
      <c r="E64" s="116">
        <v>20408057.9333436</v>
      </c>
    </row>
    <row r="65" spans="1:5" x14ac:dyDescent="0.3">
      <c r="A65" s="115" t="s">
        <v>139</v>
      </c>
      <c r="B65" s="115" t="s">
        <v>274</v>
      </c>
      <c r="C65" s="116">
        <v>34136.177823240498</v>
      </c>
      <c r="D65" s="127">
        <v>34.849369247880098</v>
      </c>
      <c r="E65" s="116">
        <v>11896242.656734001</v>
      </c>
    </row>
    <row r="66" spans="1:5" x14ac:dyDescent="0.3">
      <c r="A66" s="115" t="s">
        <v>141</v>
      </c>
      <c r="B66" s="115" t="s">
        <v>274</v>
      </c>
      <c r="C66" s="116">
        <v>124486.95970836301</v>
      </c>
      <c r="D66" s="127">
        <v>30.936488966348701</v>
      </c>
      <c r="E66" s="116">
        <v>38511894.554720499</v>
      </c>
    </row>
    <row r="67" spans="1:5" x14ac:dyDescent="0.3">
      <c r="A67" s="115" t="s">
        <v>146</v>
      </c>
      <c r="B67" s="115" t="s">
        <v>274</v>
      </c>
      <c r="C67" s="116">
        <v>203859.76979125201</v>
      </c>
      <c r="D67" s="127">
        <v>14.8965927530323</v>
      </c>
      <c r="E67" s="116">
        <v>30368159.693071999</v>
      </c>
    </row>
    <row r="68" spans="1:5" x14ac:dyDescent="0.3">
      <c r="A68" s="115" t="s">
        <v>147</v>
      </c>
      <c r="B68" s="115" t="s">
        <v>274</v>
      </c>
      <c r="C68" s="116">
        <v>53287.0208028774</v>
      </c>
      <c r="D68" s="127">
        <v>23.8498342290588</v>
      </c>
      <c r="E68" s="116">
        <v>12708866.1270903</v>
      </c>
    </row>
    <row r="69" spans="1:5" x14ac:dyDescent="0.3">
      <c r="A69" s="115" t="s">
        <v>148</v>
      </c>
      <c r="B69" s="115" t="s">
        <v>274</v>
      </c>
      <c r="C69" s="116">
        <v>12594.322062381299</v>
      </c>
      <c r="D69" s="127">
        <v>0.5160153189201</v>
      </c>
      <c r="E69" s="116">
        <v>64988.631156021198</v>
      </c>
    </row>
    <row r="70" spans="1:5" x14ac:dyDescent="0.3">
      <c r="A70" s="115" t="s">
        <v>138</v>
      </c>
      <c r="B70" s="115" t="s">
        <v>274</v>
      </c>
      <c r="C70" s="116">
        <v>23625.739591687001</v>
      </c>
      <c r="D70" s="127">
        <v>204.05635123366301</v>
      </c>
      <c r="E70" s="116">
        <v>48209822.162763298</v>
      </c>
    </row>
    <row r="71" spans="1:5" x14ac:dyDescent="0.3">
      <c r="A71" s="115" t="s">
        <v>140</v>
      </c>
      <c r="B71" s="115" t="s">
        <v>274</v>
      </c>
      <c r="C71" s="116">
        <v>104376.21613845399</v>
      </c>
      <c r="D71" s="127">
        <v>4.4661846395677198</v>
      </c>
      <c r="E71" s="116">
        <v>4661634.5325376503</v>
      </c>
    </row>
    <row r="72" spans="1:5" x14ac:dyDescent="0.3">
      <c r="A72" s="115" t="s">
        <v>145</v>
      </c>
      <c r="B72" s="115" t="s">
        <v>274</v>
      </c>
      <c r="C72" s="116">
        <v>85909.748670778194</v>
      </c>
      <c r="D72" s="127">
        <v>8.9005516397368094</v>
      </c>
      <c r="E72" s="116">
        <v>7646441.5440107202</v>
      </c>
    </row>
    <row r="73" spans="1:5" x14ac:dyDescent="0.3">
      <c r="A73" s="115" t="s">
        <v>149</v>
      </c>
      <c r="B73" s="115" t="s">
        <v>274</v>
      </c>
      <c r="C73" s="116">
        <v>43762.637581183502</v>
      </c>
      <c r="D73" s="127">
        <v>2.3616309635105002</v>
      </c>
      <c r="E73" s="116">
        <v>1033511.99956611</v>
      </c>
    </row>
    <row r="74" spans="1:5" x14ac:dyDescent="0.3">
      <c r="A74" s="115" t="s">
        <v>179</v>
      </c>
      <c r="B74" s="115" t="s">
        <v>274</v>
      </c>
      <c r="C74" s="116">
        <v>777414.390270437</v>
      </c>
      <c r="D74" s="127">
        <v>33.350419170200098</v>
      </c>
      <c r="E74" s="116">
        <v>25927095.784464601</v>
      </c>
    </row>
    <row r="75" spans="1:5" x14ac:dyDescent="0.3">
      <c r="A75" s="115" t="s">
        <v>180</v>
      </c>
      <c r="B75" s="115" t="s">
        <v>274</v>
      </c>
      <c r="C75" s="116">
        <v>257146.79059412901</v>
      </c>
      <c r="D75" s="127">
        <v>16.751920457818802</v>
      </c>
      <c r="E75" s="116">
        <v>4307702.5820162296</v>
      </c>
    </row>
    <row r="76" spans="1:5" x14ac:dyDescent="0.3">
      <c r="A76" s="115" t="s">
        <v>181</v>
      </c>
      <c r="B76" s="115" t="s">
        <v>274</v>
      </c>
      <c r="C76" s="116">
        <v>56356.959643564704</v>
      </c>
      <c r="D76" s="127">
        <v>1.9491836281973201</v>
      </c>
      <c r="E76" s="116">
        <v>109850.063072213</v>
      </c>
    </row>
    <row r="77" spans="1:5" x14ac:dyDescent="0.3">
      <c r="A77" s="115" t="s">
        <v>144</v>
      </c>
      <c r="B77" s="115" t="s">
        <v>289</v>
      </c>
      <c r="C77" s="116">
        <v>12189.295098991201</v>
      </c>
      <c r="D77" s="127">
        <v>23.373416116859399</v>
      </c>
      <c r="E77" s="116">
        <v>2849054.6651991499</v>
      </c>
    </row>
    <row r="78" spans="1:5" x14ac:dyDescent="0.3">
      <c r="A78" s="115" t="s">
        <v>142</v>
      </c>
      <c r="B78" s="115" t="s">
        <v>289</v>
      </c>
      <c r="C78" s="116">
        <v>9755.3416022053007</v>
      </c>
      <c r="D78" s="127">
        <v>44.213470394659097</v>
      </c>
      <c r="E78" s="116">
        <v>4313175.0711888997</v>
      </c>
    </row>
    <row r="79" spans="1:5" x14ac:dyDescent="0.3">
      <c r="A79" s="115" t="s">
        <v>143</v>
      </c>
      <c r="B79" s="115" t="s">
        <v>289</v>
      </c>
      <c r="C79" s="116">
        <v>20901.253833754799</v>
      </c>
      <c r="D79" s="127">
        <v>29.313825775444801</v>
      </c>
      <c r="E79" s="116">
        <v>6126957.1337103704</v>
      </c>
    </row>
    <row r="80" spans="1:5" x14ac:dyDescent="0.3">
      <c r="A80" s="115" t="s">
        <v>139</v>
      </c>
      <c r="B80" s="115" t="s">
        <v>289</v>
      </c>
      <c r="C80" s="116">
        <v>8189.0906585622697</v>
      </c>
      <c r="D80" s="127">
        <v>22.884309265576899</v>
      </c>
      <c r="E80" s="116">
        <v>1874016.8323438601</v>
      </c>
    </row>
    <row r="81" spans="1:5" x14ac:dyDescent="0.3">
      <c r="A81" s="115" t="s">
        <v>141</v>
      </c>
      <c r="B81" s="115" t="s">
        <v>289</v>
      </c>
      <c r="C81" s="116">
        <v>56577.770880137199</v>
      </c>
      <c r="D81" s="127">
        <v>35.253573642765197</v>
      </c>
      <c r="E81" s="116">
        <v>19945686.122664101</v>
      </c>
    </row>
    <row r="82" spans="1:5" x14ac:dyDescent="0.3">
      <c r="A82" s="115" t="s">
        <v>146</v>
      </c>
      <c r="B82" s="115" t="s">
        <v>289</v>
      </c>
      <c r="C82" s="116">
        <v>44201.403163431198</v>
      </c>
      <c r="D82" s="127">
        <v>34.554571127848298</v>
      </c>
      <c r="E82" s="116">
        <v>15273605.295614799</v>
      </c>
    </row>
    <row r="83" spans="1:5" x14ac:dyDescent="0.3">
      <c r="A83" s="115" t="s">
        <v>147</v>
      </c>
      <c r="B83" s="115" t="s">
        <v>289</v>
      </c>
      <c r="C83" s="116">
        <v>29100.3242667962</v>
      </c>
      <c r="D83" s="127">
        <v>37.369384613754796</v>
      </c>
      <c r="E83" s="116">
        <v>10874612.099108901</v>
      </c>
    </row>
    <row r="84" spans="1:5" x14ac:dyDescent="0.3">
      <c r="A84" s="115" t="s">
        <v>148</v>
      </c>
      <c r="B84" s="115" t="s">
        <v>289</v>
      </c>
      <c r="C84" s="116">
        <v>3484.9145749783402</v>
      </c>
      <c r="D84" s="127">
        <v>3.5181417096244698</v>
      </c>
      <c r="E84" s="116">
        <v>122604.23320709501</v>
      </c>
    </row>
    <row r="85" spans="1:5" x14ac:dyDescent="0.3">
      <c r="A85" s="115" t="s">
        <v>138</v>
      </c>
      <c r="B85" s="115" t="s">
        <v>289</v>
      </c>
      <c r="C85" s="116">
        <v>9003.2195648608194</v>
      </c>
      <c r="D85" s="127">
        <v>210.87860024877</v>
      </c>
      <c r="E85" s="116">
        <v>18985863.3957019</v>
      </c>
    </row>
    <row r="86" spans="1:5" x14ac:dyDescent="0.3">
      <c r="A86" s="115" t="s">
        <v>140</v>
      </c>
      <c r="B86" s="115" t="s">
        <v>289</v>
      </c>
      <c r="C86" s="116">
        <v>48910.034508106997</v>
      </c>
      <c r="D86" s="127">
        <v>10.8440088037734</v>
      </c>
      <c r="E86" s="116">
        <v>5303808.4479877502</v>
      </c>
    </row>
    <row r="87" spans="1:5" x14ac:dyDescent="0.3">
      <c r="A87" s="115" t="s">
        <v>145</v>
      </c>
      <c r="B87" s="115" t="s">
        <v>289</v>
      </c>
      <c r="C87" s="116">
        <v>26068.634380814899</v>
      </c>
      <c r="D87" s="127">
        <v>12.517136953201099</v>
      </c>
      <c r="E87" s="116">
        <v>3263046.6672758702</v>
      </c>
    </row>
    <row r="88" spans="1:5" x14ac:dyDescent="0.3">
      <c r="A88" s="115" t="s">
        <v>149</v>
      </c>
      <c r="B88" s="115" t="s">
        <v>289</v>
      </c>
      <c r="C88" s="116">
        <v>25798.132275163</v>
      </c>
      <c r="D88" s="127">
        <v>2.1357009180284301</v>
      </c>
      <c r="E88" s="116">
        <v>550970.94783484295</v>
      </c>
    </row>
    <row r="89" spans="1:5" x14ac:dyDescent="0.3">
      <c r="A89" s="115" t="s">
        <v>179</v>
      </c>
      <c r="B89" s="115" t="s">
        <v>289</v>
      </c>
      <c r="C89" s="116">
        <v>294179.41480780201</v>
      </c>
      <c r="D89" s="127">
        <v>30.417968221977802</v>
      </c>
      <c r="E89" s="116">
        <v>8948340.09118375</v>
      </c>
    </row>
    <row r="90" spans="1:5" x14ac:dyDescent="0.3">
      <c r="A90" s="115" t="s">
        <v>180</v>
      </c>
      <c r="B90" s="115" t="s">
        <v>289</v>
      </c>
      <c r="C90" s="116">
        <v>73301.7274302273</v>
      </c>
      <c r="D90" s="127">
        <v>35.672034359098902</v>
      </c>
      <c r="E90" s="116">
        <v>2614821.7394723701</v>
      </c>
    </row>
    <row r="91" spans="1:5" x14ac:dyDescent="0.3">
      <c r="A91" s="115" t="s">
        <v>181</v>
      </c>
      <c r="B91" s="115" t="s">
        <v>289</v>
      </c>
      <c r="C91" s="116">
        <v>29283.046850141302</v>
      </c>
      <c r="D91" s="127">
        <v>2.3002223248455702</v>
      </c>
      <c r="E91" s="116">
        <v>67357.518104193805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DE6A5-D3DC-4F76-BCA3-5ECB944C3D02}">
  <sheetPr codeName="Sheet14"/>
  <dimension ref="A1:E13"/>
  <sheetViews>
    <sheetView workbookViewId="0">
      <selection activeCell="C28" sqref="C28"/>
    </sheetView>
  </sheetViews>
  <sheetFormatPr defaultRowHeight="14.4" x14ac:dyDescent="0.3"/>
  <cols>
    <col min="6" max="6" width="12" bestFit="1" customWidth="1"/>
  </cols>
  <sheetData>
    <row r="1" spans="1:5" x14ac:dyDescent="0.3">
      <c r="B1" t="s">
        <v>134</v>
      </c>
      <c r="C1" t="s">
        <v>135</v>
      </c>
      <c r="D1" t="s">
        <v>136</v>
      </c>
      <c r="E1" t="s">
        <v>137</v>
      </c>
    </row>
    <row r="2" spans="1:5" x14ac:dyDescent="0.3">
      <c r="A2">
        <v>2</v>
      </c>
      <c r="B2" t="s">
        <v>138</v>
      </c>
      <c r="C2">
        <f t="shared" ref="C2:C13" si="0">E2/D2</f>
        <v>0.67577283712388636</v>
      </c>
      <c r="D2">
        <v>7995.4948869296404</v>
      </c>
      <c r="E2">
        <v>5403.1382639499698</v>
      </c>
    </row>
    <row r="3" spans="1:5" x14ac:dyDescent="0.3">
      <c r="A3">
        <v>12</v>
      </c>
      <c r="B3" t="s">
        <v>139</v>
      </c>
      <c r="C3">
        <f t="shared" si="0"/>
        <v>0.70178495411649877</v>
      </c>
      <c r="D3">
        <v>4137.7209524836298</v>
      </c>
      <c r="E3">
        <v>2903.7903087855998</v>
      </c>
    </row>
    <row r="4" spans="1:5" x14ac:dyDescent="0.3">
      <c r="A4">
        <v>4</v>
      </c>
      <c r="B4" t="s">
        <v>140</v>
      </c>
      <c r="C4">
        <f t="shared" si="0"/>
        <v>0.72346910289827016</v>
      </c>
      <c r="D4">
        <v>10406.2850193418</v>
      </c>
      <c r="E4">
        <v>7528.62568744692</v>
      </c>
    </row>
    <row r="5" spans="1:5" x14ac:dyDescent="0.3">
      <c r="A5">
        <v>3</v>
      </c>
      <c r="B5" t="s">
        <v>141</v>
      </c>
      <c r="C5">
        <f t="shared" si="0"/>
        <v>0.76812442098705769</v>
      </c>
      <c r="D5">
        <v>11529.188890929199</v>
      </c>
      <c r="E5">
        <v>8855.8515412954093</v>
      </c>
    </row>
    <row r="6" spans="1:5" x14ac:dyDescent="0.3">
      <c r="A6">
        <v>6</v>
      </c>
      <c r="B6" t="s">
        <v>142</v>
      </c>
      <c r="C6">
        <f t="shared" si="0"/>
        <v>0.78825313660841345</v>
      </c>
      <c r="D6">
        <v>8185.93309935467</v>
      </c>
      <c r="E6">
        <v>6452.5874416329498</v>
      </c>
    </row>
    <row r="7" spans="1:5" x14ac:dyDescent="0.3">
      <c r="A7">
        <v>8</v>
      </c>
      <c r="B7" t="s">
        <v>143</v>
      </c>
      <c r="C7">
        <f t="shared" si="0"/>
        <v>0.88021434687756328</v>
      </c>
      <c r="D7">
        <v>6784.4182832398801</v>
      </c>
      <c r="E7">
        <v>5971.7423081261904</v>
      </c>
    </row>
    <row r="8" spans="1:5" x14ac:dyDescent="0.3">
      <c r="A8">
        <v>7</v>
      </c>
      <c r="B8" t="s">
        <v>144</v>
      </c>
      <c r="C8">
        <f t="shared" si="0"/>
        <v>0.88722426505303242</v>
      </c>
      <c r="D8">
        <v>3227.8429434658101</v>
      </c>
      <c r="E8">
        <v>2863.8205832230701</v>
      </c>
    </row>
    <row r="9" spans="1:5" x14ac:dyDescent="0.3">
      <c r="A9">
        <v>9</v>
      </c>
      <c r="B9" t="s">
        <v>145</v>
      </c>
      <c r="C9">
        <f t="shared" si="0"/>
        <v>0.95089404103157826</v>
      </c>
      <c r="D9">
        <v>4007.1675837233802</v>
      </c>
      <c r="E9">
        <v>3810.3917767774701</v>
      </c>
    </row>
    <row r="10" spans="1:5" x14ac:dyDescent="0.3">
      <c r="A10">
        <v>10</v>
      </c>
      <c r="B10" t="s">
        <v>146</v>
      </c>
      <c r="C10">
        <f t="shared" si="0"/>
        <v>0.95794341045096898</v>
      </c>
      <c r="D10">
        <v>14675.3287045126</v>
      </c>
      <c r="E10">
        <v>14058.1344286898</v>
      </c>
    </row>
    <row r="11" spans="1:5" x14ac:dyDescent="0.3">
      <c r="A11">
        <v>1</v>
      </c>
      <c r="B11" t="s">
        <v>147</v>
      </c>
      <c r="C11">
        <f t="shared" si="0"/>
        <v>0.95794341045097076</v>
      </c>
      <c r="D11">
        <v>6522.5607601361398</v>
      </c>
      <c r="E11">
        <v>6248.2440994384897</v>
      </c>
    </row>
    <row r="12" spans="1:5" x14ac:dyDescent="0.3">
      <c r="A12">
        <v>11</v>
      </c>
      <c r="B12" t="s">
        <v>148</v>
      </c>
      <c r="C12">
        <f t="shared" si="0"/>
        <v>0.99756604651379444</v>
      </c>
      <c r="D12">
        <v>2000.0881978683101</v>
      </c>
      <c r="E12">
        <v>1995.2200762263899</v>
      </c>
    </row>
    <row r="13" spans="1:5" x14ac:dyDescent="0.3">
      <c r="A13">
        <v>5</v>
      </c>
      <c r="B13" t="s">
        <v>149</v>
      </c>
      <c r="C13">
        <f t="shared" si="0"/>
        <v>1.1649667380838991</v>
      </c>
      <c r="D13">
        <v>4938.8946453625704</v>
      </c>
      <c r="E13">
        <v>5753.6479847480696</v>
      </c>
    </row>
  </sheetData>
  <autoFilter ref="A1:E13" xr:uid="{828EE278-A9FF-4C3C-A85B-D7CB13FBF821}">
    <sortState xmlns:xlrd2="http://schemas.microsoft.com/office/spreadsheetml/2017/richdata2" ref="A2:E13">
      <sortCondition ref="C1:C13"/>
    </sortState>
  </autoFilter>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7D16-527C-4756-A89C-25C2715EA90A}">
  <sheetPr codeName="Sheet15"/>
  <dimension ref="A1:M193"/>
  <sheetViews>
    <sheetView topLeftCell="B1" workbookViewId="0">
      <selection activeCell="D2" sqref="D2"/>
    </sheetView>
  </sheetViews>
  <sheetFormatPr defaultRowHeight="14.4" x14ac:dyDescent="0.3"/>
  <sheetData>
    <row r="1" spans="1:13" x14ac:dyDescent="0.3">
      <c r="B1" t="s">
        <v>150</v>
      </c>
      <c r="C1" t="s">
        <v>134</v>
      </c>
      <c r="D1" t="s">
        <v>151</v>
      </c>
      <c r="E1" t="s">
        <v>152</v>
      </c>
      <c r="F1" t="s">
        <v>153</v>
      </c>
      <c r="J1" t="s">
        <v>154</v>
      </c>
      <c r="K1" t="s">
        <v>155</v>
      </c>
      <c r="L1" t="s">
        <v>156</v>
      </c>
    </row>
    <row r="2" spans="1:13" x14ac:dyDescent="0.3">
      <c r="A2">
        <v>1</v>
      </c>
      <c r="B2">
        <v>13</v>
      </c>
      <c r="C2" t="s">
        <v>147</v>
      </c>
      <c r="D2">
        <f>E2/F2</f>
        <v>0.99928686794990229</v>
      </c>
      <c r="E2">
        <v>332.99377402725401</v>
      </c>
      <c r="F2">
        <v>333.23141202726998</v>
      </c>
      <c r="J2">
        <v>1</v>
      </c>
      <c r="K2" s="99">
        <f t="shared" ref="K2:K16" si="0">SUMIFS(E:E,$B:$B,$J2)</f>
        <v>14510.729828492125</v>
      </c>
      <c r="L2" s="99">
        <f t="shared" ref="L2:L16" si="1">SUMIFS(F:F,$B:$B,$J2)</f>
        <v>19436.981355270171</v>
      </c>
      <c r="M2" s="98">
        <f t="shared" ref="M2:M17" si="2">K2/L2</f>
        <v>0.74655264432600099</v>
      </c>
    </row>
    <row r="3" spans="1:13" x14ac:dyDescent="0.3">
      <c r="A3">
        <v>2</v>
      </c>
      <c r="B3">
        <v>13</v>
      </c>
      <c r="C3" t="s">
        <v>138</v>
      </c>
      <c r="D3">
        <f t="shared" ref="D3:D66" si="3">E3/F3</f>
        <v>0.99928686794990318</v>
      </c>
      <c r="E3">
        <v>312.327296695467</v>
      </c>
      <c r="F3">
        <v>312.55018625054601</v>
      </c>
      <c r="J3">
        <v>2</v>
      </c>
      <c r="K3" s="99">
        <f t="shared" si="0"/>
        <v>2246.4024937924428</v>
      </c>
      <c r="L3" s="99">
        <f t="shared" si="1"/>
        <v>2418.3323276280457</v>
      </c>
      <c r="M3" s="98">
        <f t="shared" si="2"/>
        <v>0.92890562150147682</v>
      </c>
    </row>
    <row r="4" spans="1:13" x14ac:dyDescent="0.3">
      <c r="A4">
        <v>3</v>
      </c>
      <c r="B4">
        <v>13</v>
      </c>
      <c r="C4" t="s">
        <v>141</v>
      </c>
      <c r="D4">
        <f t="shared" si="3"/>
        <v>0.99928686794990151</v>
      </c>
      <c r="E4">
        <v>842.34652191137604</v>
      </c>
      <c r="F4">
        <v>842.94765490064106</v>
      </c>
      <c r="J4">
        <v>3</v>
      </c>
      <c r="K4" s="99">
        <f t="shared" si="0"/>
        <v>912.05303015765594</v>
      </c>
      <c r="L4" s="99">
        <f t="shared" si="1"/>
        <v>1022.6475094165786</v>
      </c>
      <c r="M4" s="98">
        <f t="shared" si="2"/>
        <v>0.8918547415012853</v>
      </c>
    </row>
    <row r="5" spans="1:13" x14ac:dyDescent="0.3">
      <c r="A5">
        <v>4</v>
      </c>
      <c r="B5">
        <v>13</v>
      </c>
      <c r="C5" t="s">
        <v>140</v>
      </c>
      <c r="D5">
        <f t="shared" si="3"/>
        <v>0.99928686794990018</v>
      </c>
      <c r="E5">
        <v>403.20100252603402</v>
      </c>
      <c r="F5">
        <v>403.48874328072202</v>
      </c>
      <c r="J5">
        <v>4</v>
      </c>
      <c r="K5" s="99">
        <f t="shared" si="0"/>
        <v>5042.8984186993484</v>
      </c>
      <c r="L5" s="99">
        <f t="shared" si="1"/>
        <v>8098.4077362702319</v>
      </c>
      <c r="M5" s="98">
        <f t="shared" si="2"/>
        <v>0.62270245990625861</v>
      </c>
    </row>
    <row r="6" spans="1:13" x14ac:dyDescent="0.3">
      <c r="A6">
        <v>5</v>
      </c>
      <c r="B6">
        <v>13</v>
      </c>
      <c r="C6" t="s">
        <v>149</v>
      </c>
      <c r="D6">
        <f t="shared" si="3"/>
        <v>0.9992868679499024</v>
      </c>
      <c r="E6">
        <v>140.757684757535</v>
      </c>
      <c r="F6">
        <v>140.858135208269</v>
      </c>
      <c r="J6">
        <v>5</v>
      </c>
      <c r="K6" s="99">
        <f t="shared" si="0"/>
        <v>5964.9838619245593</v>
      </c>
      <c r="L6" s="99">
        <f t="shared" si="1"/>
        <v>6095.4612386850376</v>
      </c>
      <c r="M6" s="98">
        <f t="shared" si="2"/>
        <v>0.97859433902517512</v>
      </c>
    </row>
    <row r="7" spans="1:13" x14ac:dyDescent="0.3">
      <c r="A7">
        <v>6</v>
      </c>
      <c r="B7">
        <v>13</v>
      </c>
      <c r="C7" t="s">
        <v>142</v>
      </c>
      <c r="D7">
        <f t="shared" si="3"/>
        <v>0.99928686794990418</v>
      </c>
      <c r="E7">
        <v>321.540200996892</v>
      </c>
      <c r="F7">
        <v>321.76966525793603</v>
      </c>
      <c r="J7">
        <v>6</v>
      </c>
      <c r="K7" s="99">
        <f t="shared" si="0"/>
        <v>2202.5578736174471</v>
      </c>
      <c r="L7" s="99">
        <f t="shared" si="1"/>
        <v>2310.8104055104259</v>
      </c>
      <c r="M7" s="98">
        <f t="shared" si="2"/>
        <v>0.95315386687075809</v>
      </c>
    </row>
    <row r="8" spans="1:13" x14ac:dyDescent="0.3">
      <c r="A8">
        <v>7</v>
      </c>
      <c r="B8">
        <v>13</v>
      </c>
      <c r="C8" t="s">
        <v>144</v>
      </c>
      <c r="D8">
        <f t="shared" si="3"/>
        <v>0.99928686794990129</v>
      </c>
      <c r="E8">
        <v>77.395500559977293</v>
      </c>
      <c r="F8">
        <v>77.4507331600974</v>
      </c>
      <c r="J8">
        <v>7</v>
      </c>
      <c r="K8" s="99">
        <f t="shared" si="0"/>
        <v>14045.078204042098</v>
      </c>
      <c r="L8" s="99">
        <f t="shared" si="1"/>
        <v>17505.991427580186</v>
      </c>
      <c r="M8" s="98">
        <f t="shared" si="2"/>
        <v>0.80230121568062018</v>
      </c>
    </row>
    <row r="9" spans="1:13" x14ac:dyDescent="0.3">
      <c r="A9">
        <v>8</v>
      </c>
      <c r="B9">
        <v>13</v>
      </c>
      <c r="C9" t="s">
        <v>143</v>
      </c>
      <c r="D9">
        <f t="shared" si="3"/>
        <v>0.99928686794990262</v>
      </c>
      <c r="E9">
        <v>357.85739386480998</v>
      </c>
      <c r="F9">
        <v>358.11277556261302</v>
      </c>
      <c r="J9">
        <v>8</v>
      </c>
      <c r="K9" s="99">
        <f t="shared" si="0"/>
        <v>1725.5705855899535</v>
      </c>
      <c r="L9" s="99">
        <f t="shared" si="1"/>
        <v>1909.371238426723</v>
      </c>
      <c r="M9" s="98">
        <f t="shared" si="2"/>
        <v>0.90373760265278902</v>
      </c>
    </row>
    <row r="10" spans="1:13" x14ac:dyDescent="0.3">
      <c r="A10">
        <v>9</v>
      </c>
      <c r="B10">
        <v>13</v>
      </c>
      <c r="C10" t="s">
        <v>145</v>
      </c>
      <c r="D10">
        <f t="shared" si="3"/>
        <v>0.99928686794990318</v>
      </c>
      <c r="E10">
        <v>183.58614086527899</v>
      </c>
      <c r="F10">
        <v>183.717155456988</v>
      </c>
      <c r="J10">
        <v>9</v>
      </c>
      <c r="K10" s="99">
        <f t="shared" si="0"/>
        <v>1160.9548494659243</v>
      </c>
      <c r="L10" s="99">
        <f t="shared" si="1"/>
        <v>1295.8373472483752</v>
      </c>
      <c r="M10" s="98">
        <f t="shared" si="2"/>
        <v>0.895910935065373</v>
      </c>
    </row>
    <row r="11" spans="1:13" x14ac:dyDescent="0.3">
      <c r="A11">
        <v>10</v>
      </c>
      <c r="B11">
        <v>4</v>
      </c>
      <c r="C11" t="s">
        <v>140</v>
      </c>
      <c r="D11">
        <f t="shared" si="3"/>
        <v>0.93688810682127721</v>
      </c>
      <c r="E11">
        <v>449.37831332801301</v>
      </c>
      <c r="F11">
        <v>479.649928370515</v>
      </c>
      <c r="J11">
        <v>10</v>
      </c>
      <c r="K11" s="99">
        <f t="shared" si="0"/>
        <v>4287.0729181371462</v>
      </c>
      <c r="L11" s="99">
        <f t="shared" si="1"/>
        <v>5234.9948673864183</v>
      </c>
      <c r="M11" s="98">
        <f t="shared" si="2"/>
        <v>0.81892590666043497</v>
      </c>
    </row>
    <row r="12" spans="1:13" x14ac:dyDescent="0.3">
      <c r="A12">
        <v>11</v>
      </c>
      <c r="B12">
        <v>13</v>
      </c>
      <c r="C12" t="s">
        <v>146</v>
      </c>
      <c r="D12">
        <f t="shared" si="3"/>
        <v>0.99928686794990151</v>
      </c>
      <c r="E12">
        <v>728.589303757827</v>
      </c>
      <c r="F12">
        <v>729.10925493554498</v>
      </c>
      <c r="J12">
        <v>11</v>
      </c>
      <c r="K12" s="99">
        <f t="shared" si="0"/>
        <v>2491.9687310576369</v>
      </c>
      <c r="L12" s="99">
        <f t="shared" si="1"/>
        <v>3938.9194494223229</v>
      </c>
      <c r="M12" s="98">
        <f t="shared" si="2"/>
        <v>0.63265287931265157</v>
      </c>
    </row>
    <row r="13" spans="1:13" x14ac:dyDescent="0.3">
      <c r="A13">
        <v>12</v>
      </c>
      <c r="B13">
        <v>7</v>
      </c>
      <c r="C13" t="s">
        <v>138</v>
      </c>
      <c r="D13">
        <f t="shared" si="3"/>
        <v>0.84937944808784671</v>
      </c>
      <c r="E13">
        <v>1231.5139417579001</v>
      </c>
      <c r="F13">
        <v>1449.89844589521</v>
      </c>
      <c r="J13" t="s">
        <v>157</v>
      </c>
      <c r="K13" s="99">
        <f t="shared" si="0"/>
        <v>5903.6832033712553</v>
      </c>
      <c r="L13" s="99">
        <f t="shared" si="1"/>
        <v>6057.3468370898272</v>
      </c>
      <c r="M13" s="98">
        <f t="shared" si="2"/>
        <v>0.97463185816310338</v>
      </c>
    </row>
    <row r="14" spans="1:13" x14ac:dyDescent="0.3">
      <c r="A14">
        <v>13</v>
      </c>
      <c r="B14">
        <v>13</v>
      </c>
      <c r="C14" t="s">
        <v>158</v>
      </c>
      <c r="D14">
        <f t="shared" si="3"/>
        <v>0.99928686794990207</v>
      </c>
      <c r="E14">
        <v>89.776115388295693</v>
      </c>
      <c r="F14">
        <v>89.840183302395303</v>
      </c>
      <c r="J14" t="s">
        <v>159</v>
      </c>
      <c r="K14" s="99">
        <f t="shared" si="0"/>
        <v>2301.6617948292319</v>
      </c>
      <c r="L14" s="99">
        <f t="shared" si="1"/>
        <v>2361.5704489356549</v>
      </c>
      <c r="M14" s="98">
        <f t="shared" si="2"/>
        <v>0.97463185816310349</v>
      </c>
    </row>
    <row r="15" spans="1:13" x14ac:dyDescent="0.3">
      <c r="A15">
        <v>14</v>
      </c>
      <c r="B15">
        <v>13</v>
      </c>
      <c r="C15" t="s">
        <v>139</v>
      </c>
      <c r="D15">
        <f t="shared" si="3"/>
        <v>0.99928686794990129</v>
      </c>
      <c r="E15">
        <v>72.814624118960396</v>
      </c>
      <c r="F15">
        <v>72.866587617972101</v>
      </c>
      <c r="J15">
        <v>16</v>
      </c>
      <c r="K15" s="99">
        <f t="shared" si="0"/>
        <v>4057.3294716347332</v>
      </c>
      <c r="L15" s="99">
        <f t="shared" si="1"/>
        <v>5862.9752846990823</v>
      </c>
      <c r="M15" s="98">
        <f t="shared" si="2"/>
        <v>0.69202568228854067</v>
      </c>
    </row>
    <row r="16" spans="1:13" x14ac:dyDescent="0.3">
      <c r="A16">
        <v>15</v>
      </c>
      <c r="B16" t="s">
        <v>157</v>
      </c>
      <c r="C16" t="s">
        <v>144</v>
      </c>
      <c r="D16">
        <f t="shared" si="3"/>
        <v>0.97463185816310405</v>
      </c>
      <c r="E16">
        <v>303.68713767966699</v>
      </c>
      <c r="F16">
        <v>311.59163856189599</v>
      </c>
      <c r="J16">
        <v>17</v>
      </c>
      <c r="K16" s="99">
        <f t="shared" si="0"/>
        <v>1129.0636760591042</v>
      </c>
      <c r="L16" s="99">
        <f t="shared" si="1"/>
        <v>1626.5935500101223</v>
      </c>
      <c r="M16" s="98">
        <f t="shared" si="2"/>
        <v>0.69412772235084663</v>
      </c>
    </row>
    <row r="17" spans="1:13" x14ac:dyDescent="0.3">
      <c r="A17">
        <v>16</v>
      </c>
      <c r="B17" t="s">
        <v>159</v>
      </c>
      <c r="C17" t="s">
        <v>146</v>
      </c>
      <c r="D17">
        <f t="shared" si="3"/>
        <v>0.97463185816310272</v>
      </c>
      <c r="E17">
        <v>258.81586991884399</v>
      </c>
      <c r="F17">
        <v>265.552441930881</v>
      </c>
      <c r="K17" s="99">
        <f>SUM(K2:K16)</f>
        <v>67982.008940870655</v>
      </c>
      <c r="L17" s="99">
        <f>SUM(L2:L16)</f>
        <v>85176.241023579205</v>
      </c>
      <c r="M17" s="98">
        <f t="shared" si="2"/>
        <v>0.79813347153992509</v>
      </c>
    </row>
    <row r="18" spans="1:13" x14ac:dyDescent="0.3">
      <c r="A18">
        <v>17</v>
      </c>
      <c r="B18" t="s">
        <v>159</v>
      </c>
      <c r="C18" t="s">
        <v>139</v>
      </c>
      <c r="D18">
        <f t="shared" si="3"/>
        <v>0.97463185816310383</v>
      </c>
      <c r="E18">
        <v>147.254005068319</v>
      </c>
      <c r="F18">
        <v>151.086796347751</v>
      </c>
      <c r="L18" s="100">
        <f>L17/K17</f>
        <v>1.2529232711799343</v>
      </c>
    </row>
    <row r="19" spans="1:13" x14ac:dyDescent="0.3">
      <c r="A19">
        <v>18</v>
      </c>
      <c r="B19" t="s">
        <v>157</v>
      </c>
      <c r="C19" t="s">
        <v>146</v>
      </c>
      <c r="D19">
        <f t="shared" si="3"/>
        <v>0.97463185816310416</v>
      </c>
      <c r="E19">
        <v>1544.4439905019301</v>
      </c>
      <c r="F19">
        <v>1584.6434503103101</v>
      </c>
    </row>
    <row r="20" spans="1:13" x14ac:dyDescent="0.3">
      <c r="A20">
        <v>19</v>
      </c>
      <c r="B20" t="s">
        <v>157</v>
      </c>
      <c r="C20" t="s">
        <v>139</v>
      </c>
      <c r="D20">
        <f t="shared" si="3"/>
        <v>0.97463185816310327</v>
      </c>
      <c r="E20">
        <v>349.061640062805</v>
      </c>
      <c r="F20">
        <v>358.147168224815</v>
      </c>
    </row>
    <row r="21" spans="1:13" x14ac:dyDescent="0.3">
      <c r="A21">
        <v>20</v>
      </c>
      <c r="B21" t="s">
        <v>157</v>
      </c>
      <c r="C21" t="s">
        <v>143</v>
      </c>
      <c r="D21">
        <f t="shared" si="3"/>
        <v>0.97463185816310316</v>
      </c>
      <c r="E21">
        <v>500.21077955212797</v>
      </c>
      <c r="F21">
        <v>513.23048324613501</v>
      </c>
    </row>
    <row r="22" spans="1:13" x14ac:dyDescent="0.3">
      <c r="A22">
        <v>21</v>
      </c>
      <c r="B22" t="s">
        <v>159</v>
      </c>
      <c r="C22" t="s">
        <v>143</v>
      </c>
      <c r="D22">
        <f t="shared" si="3"/>
        <v>0.97463185816310438</v>
      </c>
      <c r="E22">
        <v>405.01970718514201</v>
      </c>
      <c r="F22">
        <v>415.56173625237898</v>
      </c>
    </row>
    <row r="23" spans="1:13" x14ac:dyDescent="0.3">
      <c r="A23">
        <v>22</v>
      </c>
      <c r="B23" t="s">
        <v>159</v>
      </c>
      <c r="C23" t="s">
        <v>144</v>
      </c>
      <c r="D23">
        <f t="shared" si="3"/>
        <v>0.97463185816310338</v>
      </c>
      <c r="E23">
        <v>75.808562960990599</v>
      </c>
      <c r="F23">
        <v>77.781741204178999</v>
      </c>
    </row>
    <row r="24" spans="1:13" x14ac:dyDescent="0.3">
      <c r="A24">
        <v>23</v>
      </c>
      <c r="B24" t="s">
        <v>157</v>
      </c>
      <c r="C24" t="s">
        <v>141</v>
      </c>
      <c r="D24">
        <f t="shared" si="3"/>
        <v>0.97463185816310371</v>
      </c>
      <c r="E24">
        <v>600.05773234835897</v>
      </c>
      <c r="F24">
        <v>615.67629594962398</v>
      </c>
    </row>
    <row r="25" spans="1:13" x14ac:dyDescent="0.3">
      <c r="A25">
        <v>24</v>
      </c>
      <c r="B25" t="s">
        <v>159</v>
      </c>
      <c r="C25" t="s">
        <v>158</v>
      </c>
      <c r="D25">
        <f t="shared" si="3"/>
        <v>0.97463185816310371</v>
      </c>
      <c r="E25">
        <v>27.1928594231555</v>
      </c>
      <c r="F25">
        <v>27.900646993425902</v>
      </c>
    </row>
    <row r="26" spans="1:13" x14ac:dyDescent="0.3">
      <c r="A26">
        <v>25</v>
      </c>
      <c r="B26" t="s">
        <v>159</v>
      </c>
      <c r="C26" t="s">
        <v>141</v>
      </c>
      <c r="D26">
        <f t="shared" si="3"/>
        <v>0.97463185816310272</v>
      </c>
      <c r="E26">
        <v>242.40056774016401</v>
      </c>
      <c r="F26">
        <v>248.709875128665</v>
      </c>
    </row>
    <row r="27" spans="1:13" x14ac:dyDescent="0.3">
      <c r="A27">
        <v>26</v>
      </c>
      <c r="B27" t="s">
        <v>157</v>
      </c>
      <c r="C27" t="s">
        <v>158</v>
      </c>
      <c r="D27">
        <f t="shared" si="3"/>
        <v>0.97463185816310483</v>
      </c>
      <c r="E27">
        <v>117.193869677189</v>
      </c>
      <c r="F27">
        <v>120.24424268058</v>
      </c>
    </row>
    <row r="28" spans="1:13" x14ac:dyDescent="0.3">
      <c r="A28">
        <v>27</v>
      </c>
      <c r="B28" t="s">
        <v>159</v>
      </c>
      <c r="C28" t="s">
        <v>145</v>
      </c>
      <c r="D28">
        <f t="shared" si="3"/>
        <v>0.97463185816310693</v>
      </c>
      <c r="E28">
        <v>187.09818854125501</v>
      </c>
      <c r="F28">
        <v>191.968061554934</v>
      </c>
    </row>
    <row r="29" spans="1:13" x14ac:dyDescent="0.3">
      <c r="A29">
        <v>28</v>
      </c>
      <c r="B29" t="s">
        <v>159</v>
      </c>
      <c r="C29" t="s">
        <v>140</v>
      </c>
      <c r="D29">
        <f t="shared" si="3"/>
        <v>0.97463185816310138</v>
      </c>
      <c r="E29">
        <v>300.42699789015899</v>
      </c>
      <c r="F29">
        <v>308.24664243622902</v>
      </c>
    </row>
    <row r="30" spans="1:13" x14ac:dyDescent="0.3">
      <c r="A30">
        <v>29</v>
      </c>
      <c r="B30" t="s">
        <v>157</v>
      </c>
      <c r="C30" t="s">
        <v>142</v>
      </c>
      <c r="D30">
        <f t="shared" si="3"/>
        <v>0.97463185816310238</v>
      </c>
      <c r="E30">
        <v>487.41203509442897</v>
      </c>
      <c r="F30">
        <v>500.09860750197402</v>
      </c>
    </row>
    <row r="31" spans="1:13" x14ac:dyDescent="0.3">
      <c r="A31">
        <v>30</v>
      </c>
      <c r="B31" t="s">
        <v>157</v>
      </c>
      <c r="C31" t="s">
        <v>140</v>
      </c>
      <c r="D31">
        <f t="shared" si="3"/>
        <v>0.97463185816310272</v>
      </c>
      <c r="E31">
        <v>466.51636744849202</v>
      </c>
      <c r="F31">
        <v>478.65905833176799</v>
      </c>
    </row>
    <row r="32" spans="1:13" x14ac:dyDescent="0.3">
      <c r="A32">
        <v>31</v>
      </c>
      <c r="B32" t="s">
        <v>157</v>
      </c>
      <c r="C32" t="s">
        <v>147</v>
      </c>
      <c r="D32">
        <f t="shared" si="3"/>
        <v>0.97463185816310327</v>
      </c>
      <c r="E32">
        <v>771.68005326519994</v>
      </c>
      <c r="F32">
        <v>791.76567726771395</v>
      </c>
    </row>
    <row r="33" spans="1:6" x14ac:dyDescent="0.3">
      <c r="A33">
        <v>32</v>
      </c>
      <c r="B33" t="s">
        <v>159</v>
      </c>
      <c r="C33" t="s">
        <v>142</v>
      </c>
      <c r="D33">
        <f t="shared" si="3"/>
        <v>0.97463185816310438</v>
      </c>
      <c r="E33">
        <v>214.53278356468499</v>
      </c>
      <c r="F33">
        <v>220.11673614796101</v>
      </c>
    </row>
    <row r="34" spans="1:6" x14ac:dyDescent="0.3">
      <c r="A34">
        <v>33</v>
      </c>
      <c r="B34" t="s">
        <v>157</v>
      </c>
      <c r="C34" t="s">
        <v>149</v>
      </c>
      <c r="D34">
        <f t="shared" si="3"/>
        <v>0.97463185816310405</v>
      </c>
      <c r="E34">
        <v>188.00370997146399</v>
      </c>
      <c r="F34">
        <v>192.89715229070799</v>
      </c>
    </row>
    <row r="35" spans="1:6" x14ac:dyDescent="0.3">
      <c r="A35">
        <v>34</v>
      </c>
      <c r="B35" t="s">
        <v>157</v>
      </c>
      <c r="C35" t="s">
        <v>145</v>
      </c>
      <c r="D35">
        <f t="shared" si="3"/>
        <v>0.9746318581631026</v>
      </c>
      <c r="E35">
        <v>198.32059345252699</v>
      </c>
      <c r="F35">
        <v>203.482568101461</v>
      </c>
    </row>
    <row r="36" spans="1:6" x14ac:dyDescent="0.3">
      <c r="A36">
        <v>35</v>
      </c>
      <c r="B36" t="s">
        <v>159</v>
      </c>
      <c r="C36" t="s">
        <v>149</v>
      </c>
      <c r="D36">
        <f t="shared" si="3"/>
        <v>0.97463185816310349</v>
      </c>
      <c r="E36">
        <v>41.384373856547001</v>
      </c>
      <c r="F36">
        <v>42.4615443358731</v>
      </c>
    </row>
    <row r="37" spans="1:6" x14ac:dyDescent="0.3">
      <c r="A37">
        <v>36</v>
      </c>
      <c r="B37" t="s">
        <v>157</v>
      </c>
      <c r="C37" t="s">
        <v>138</v>
      </c>
      <c r="D37">
        <f t="shared" si="3"/>
        <v>0.97463185816310371</v>
      </c>
      <c r="E37">
        <v>377.09529431706699</v>
      </c>
      <c r="F37">
        <v>386.91049462284298</v>
      </c>
    </row>
    <row r="38" spans="1:6" x14ac:dyDescent="0.3">
      <c r="A38">
        <v>37</v>
      </c>
      <c r="B38" t="s">
        <v>159</v>
      </c>
      <c r="C38" t="s">
        <v>138</v>
      </c>
      <c r="D38">
        <f t="shared" si="3"/>
        <v>0.97463185816310505</v>
      </c>
      <c r="E38">
        <v>171.71023656177101</v>
      </c>
      <c r="F38">
        <v>176.179585269657</v>
      </c>
    </row>
    <row r="39" spans="1:6" x14ac:dyDescent="0.3">
      <c r="A39">
        <v>38</v>
      </c>
      <c r="B39" t="s">
        <v>159</v>
      </c>
      <c r="C39" t="s">
        <v>147</v>
      </c>
      <c r="D39">
        <f t="shared" si="3"/>
        <v>0.97463185816310216</v>
      </c>
      <c r="E39">
        <v>230.0176421182</v>
      </c>
      <c r="F39">
        <v>236.00464133372</v>
      </c>
    </row>
    <row r="40" spans="1:6" x14ac:dyDescent="0.3">
      <c r="A40">
        <v>39</v>
      </c>
      <c r="B40">
        <v>7</v>
      </c>
      <c r="C40" t="s">
        <v>141</v>
      </c>
      <c r="D40">
        <f t="shared" si="3"/>
        <v>0.74958632973223494</v>
      </c>
      <c r="E40">
        <v>1407.43367477232</v>
      </c>
      <c r="F40">
        <v>1877.6138503954301</v>
      </c>
    </row>
    <row r="41" spans="1:6" x14ac:dyDescent="0.3">
      <c r="A41">
        <v>40</v>
      </c>
      <c r="B41">
        <v>8</v>
      </c>
      <c r="C41" t="s">
        <v>144</v>
      </c>
      <c r="D41">
        <f t="shared" si="3"/>
        <v>0.90373760265278769</v>
      </c>
      <c r="E41">
        <v>181.983155189613</v>
      </c>
      <c r="F41">
        <v>201.36724936024399</v>
      </c>
    </row>
    <row r="42" spans="1:6" x14ac:dyDescent="0.3">
      <c r="A42">
        <v>41</v>
      </c>
      <c r="B42">
        <v>7</v>
      </c>
      <c r="C42" t="s">
        <v>143</v>
      </c>
      <c r="D42">
        <f t="shared" si="3"/>
        <v>0.83844664194284368</v>
      </c>
      <c r="E42">
        <v>1241.0318215060299</v>
      </c>
      <c r="F42">
        <v>1480.1559925510801</v>
      </c>
    </row>
    <row r="43" spans="1:6" x14ac:dyDescent="0.3">
      <c r="A43">
        <v>42</v>
      </c>
      <c r="B43">
        <v>7</v>
      </c>
      <c r="C43" t="s">
        <v>144</v>
      </c>
      <c r="D43">
        <f t="shared" si="3"/>
        <v>0.85910137371691964</v>
      </c>
      <c r="E43">
        <v>543.56240204908795</v>
      </c>
      <c r="F43">
        <v>632.71043287633699</v>
      </c>
    </row>
    <row r="44" spans="1:6" x14ac:dyDescent="0.3">
      <c r="A44">
        <v>43</v>
      </c>
      <c r="B44">
        <v>10</v>
      </c>
      <c r="C44" t="s">
        <v>143</v>
      </c>
      <c r="D44">
        <f t="shared" si="3"/>
        <v>0.75052233108312827</v>
      </c>
      <c r="E44">
        <v>472.06406755750101</v>
      </c>
      <c r="F44">
        <v>628.98070851034402</v>
      </c>
    </row>
    <row r="45" spans="1:6" x14ac:dyDescent="0.3">
      <c r="A45">
        <v>44</v>
      </c>
      <c r="B45">
        <v>7</v>
      </c>
      <c r="C45" t="s">
        <v>146</v>
      </c>
      <c r="D45">
        <f t="shared" si="3"/>
        <v>0.82226997582630024</v>
      </c>
      <c r="E45">
        <v>2944.3415490985899</v>
      </c>
      <c r="F45">
        <v>3580.74797287815</v>
      </c>
    </row>
    <row r="46" spans="1:6" x14ac:dyDescent="0.3">
      <c r="A46">
        <v>45</v>
      </c>
      <c r="B46">
        <v>10</v>
      </c>
      <c r="C46" t="s">
        <v>139</v>
      </c>
      <c r="D46">
        <f t="shared" si="3"/>
        <v>0.83774643036176966</v>
      </c>
      <c r="E46">
        <v>165.604763737204</v>
      </c>
      <c r="F46">
        <v>197.67886526916001</v>
      </c>
    </row>
    <row r="47" spans="1:6" x14ac:dyDescent="0.3">
      <c r="A47">
        <v>46</v>
      </c>
      <c r="B47">
        <v>11</v>
      </c>
      <c r="C47" t="s">
        <v>143</v>
      </c>
      <c r="D47">
        <f t="shared" si="3"/>
        <v>0.65582466118424332</v>
      </c>
      <c r="E47">
        <v>221.45154214054401</v>
      </c>
      <c r="F47">
        <v>337.66882407358997</v>
      </c>
    </row>
    <row r="48" spans="1:6" x14ac:dyDescent="0.3">
      <c r="A48">
        <v>47</v>
      </c>
      <c r="B48">
        <v>10</v>
      </c>
      <c r="C48" t="s">
        <v>144</v>
      </c>
      <c r="D48">
        <f t="shared" si="3"/>
        <v>0.82924834855094254</v>
      </c>
      <c r="E48">
        <v>72.870790745293505</v>
      </c>
      <c r="F48">
        <v>87.875714039865699</v>
      </c>
    </row>
    <row r="49" spans="1:6" x14ac:dyDescent="0.3">
      <c r="A49">
        <v>48</v>
      </c>
      <c r="B49">
        <v>8</v>
      </c>
      <c r="C49" t="s">
        <v>143</v>
      </c>
      <c r="D49">
        <f t="shared" si="3"/>
        <v>0.90373760265278968</v>
      </c>
      <c r="E49">
        <v>128.78649949922399</v>
      </c>
      <c r="F49">
        <v>142.50430558736301</v>
      </c>
    </row>
    <row r="50" spans="1:6" x14ac:dyDescent="0.3">
      <c r="A50">
        <v>49</v>
      </c>
      <c r="B50">
        <v>11</v>
      </c>
      <c r="C50" t="s">
        <v>139</v>
      </c>
      <c r="D50">
        <f t="shared" si="3"/>
        <v>0.80168852172645666</v>
      </c>
      <c r="E50">
        <v>91.924596710187103</v>
      </c>
      <c r="F50">
        <v>114.663730637212</v>
      </c>
    </row>
    <row r="51" spans="1:6" x14ac:dyDescent="0.3">
      <c r="A51">
        <v>50</v>
      </c>
      <c r="B51">
        <v>8</v>
      </c>
      <c r="C51" t="s">
        <v>146</v>
      </c>
      <c r="D51">
        <f t="shared" si="3"/>
        <v>0.90373760265278791</v>
      </c>
      <c r="E51">
        <v>378.98393382222798</v>
      </c>
      <c r="F51">
        <v>419.35173739565198</v>
      </c>
    </row>
    <row r="52" spans="1:6" x14ac:dyDescent="0.3">
      <c r="A52">
        <v>51</v>
      </c>
      <c r="B52">
        <v>10</v>
      </c>
      <c r="C52" t="s">
        <v>149</v>
      </c>
      <c r="D52">
        <f t="shared" si="3"/>
        <v>0.83367798108520597</v>
      </c>
      <c r="E52">
        <v>1006.76760855661</v>
      </c>
      <c r="F52">
        <v>1207.6216853491701</v>
      </c>
    </row>
    <row r="53" spans="1:6" x14ac:dyDescent="0.3">
      <c r="A53">
        <v>52</v>
      </c>
      <c r="B53">
        <v>7</v>
      </c>
      <c r="C53" t="s">
        <v>139</v>
      </c>
      <c r="D53">
        <f t="shared" si="3"/>
        <v>0.75147620742478738</v>
      </c>
      <c r="E53">
        <v>421.90923443376101</v>
      </c>
      <c r="F53">
        <v>561.44057558334396</v>
      </c>
    </row>
    <row r="54" spans="1:6" x14ac:dyDescent="0.3">
      <c r="A54">
        <v>53</v>
      </c>
      <c r="B54">
        <v>9</v>
      </c>
      <c r="C54" t="s">
        <v>143</v>
      </c>
      <c r="D54">
        <f t="shared" si="3"/>
        <v>0.89591093506537833</v>
      </c>
      <c r="E54">
        <v>110.129602909875</v>
      </c>
      <c r="F54">
        <v>122.92472231275801</v>
      </c>
    </row>
    <row r="55" spans="1:6" x14ac:dyDescent="0.3">
      <c r="A55">
        <v>54</v>
      </c>
      <c r="B55">
        <v>11</v>
      </c>
      <c r="C55" t="s">
        <v>149</v>
      </c>
      <c r="D55">
        <f t="shared" si="3"/>
        <v>0.52652962571629158</v>
      </c>
      <c r="E55">
        <v>229.84012027340501</v>
      </c>
      <c r="F55">
        <v>436.51887576265102</v>
      </c>
    </row>
    <row r="56" spans="1:6" x14ac:dyDescent="0.3">
      <c r="A56">
        <v>55</v>
      </c>
      <c r="B56">
        <v>10</v>
      </c>
      <c r="C56" t="s">
        <v>140</v>
      </c>
      <c r="D56">
        <f t="shared" si="3"/>
        <v>0.82680994787335849</v>
      </c>
      <c r="E56">
        <v>664.46676696153804</v>
      </c>
      <c r="F56">
        <v>803.65115184041497</v>
      </c>
    </row>
    <row r="57" spans="1:6" x14ac:dyDescent="0.3">
      <c r="A57">
        <v>56</v>
      </c>
      <c r="B57">
        <v>7</v>
      </c>
      <c r="C57" t="s">
        <v>140</v>
      </c>
      <c r="D57">
        <f t="shared" si="3"/>
        <v>0.83536867156845407</v>
      </c>
      <c r="E57">
        <v>1502.94738353261</v>
      </c>
      <c r="F57">
        <v>1799.14262371216</v>
      </c>
    </row>
    <row r="58" spans="1:6" x14ac:dyDescent="0.3">
      <c r="A58">
        <v>57</v>
      </c>
      <c r="B58">
        <v>11</v>
      </c>
      <c r="C58" t="s">
        <v>158</v>
      </c>
      <c r="D58">
        <f t="shared" si="3"/>
        <v>0.73638438429938236</v>
      </c>
      <c r="E58">
        <v>77.865519015642704</v>
      </c>
      <c r="F58">
        <v>105.740318067345</v>
      </c>
    </row>
    <row r="59" spans="1:6" x14ac:dyDescent="0.3">
      <c r="A59">
        <v>58</v>
      </c>
      <c r="B59">
        <v>7</v>
      </c>
      <c r="C59" t="s">
        <v>149</v>
      </c>
      <c r="D59">
        <f t="shared" si="3"/>
        <v>0.76041563080885788</v>
      </c>
      <c r="E59">
        <v>827.21703656305397</v>
      </c>
      <c r="F59">
        <v>1087.8485436749099</v>
      </c>
    </row>
    <row r="60" spans="1:6" x14ac:dyDescent="0.3">
      <c r="A60">
        <v>59</v>
      </c>
      <c r="B60">
        <v>9</v>
      </c>
      <c r="C60" t="s">
        <v>141</v>
      </c>
      <c r="D60">
        <f t="shared" si="3"/>
        <v>0.89591093506537223</v>
      </c>
      <c r="E60">
        <v>199.50704183213199</v>
      </c>
      <c r="F60">
        <v>222.686244830324</v>
      </c>
    </row>
    <row r="61" spans="1:6" x14ac:dyDescent="0.3">
      <c r="A61">
        <v>60</v>
      </c>
      <c r="B61">
        <v>9</v>
      </c>
      <c r="C61" t="s">
        <v>149</v>
      </c>
      <c r="D61">
        <f t="shared" si="3"/>
        <v>0.89591093506537367</v>
      </c>
      <c r="E61">
        <v>83.895119253167195</v>
      </c>
      <c r="F61">
        <v>93.642253899987793</v>
      </c>
    </row>
    <row r="62" spans="1:6" x14ac:dyDescent="0.3">
      <c r="A62">
        <v>61</v>
      </c>
      <c r="B62">
        <v>9</v>
      </c>
      <c r="C62" t="s">
        <v>144</v>
      </c>
      <c r="D62">
        <f t="shared" si="3"/>
        <v>0.89591093506537234</v>
      </c>
      <c r="E62">
        <v>29.902078955295799</v>
      </c>
      <c r="F62">
        <v>33.376173662970103</v>
      </c>
    </row>
    <row r="63" spans="1:6" x14ac:dyDescent="0.3">
      <c r="A63">
        <v>62</v>
      </c>
      <c r="B63">
        <v>7</v>
      </c>
      <c r="C63" t="s">
        <v>158</v>
      </c>
      <c r="D63">
        <f t="shared" si="3"/>
        <v>0.42545931019773259</v>
      </c>
      <c r="E63">
        <v>270.34548263216499</v>
      </c>
      <c r="F63">
        <v>635.42030025508598</v>
      </c>
    </row>
    <row r="64" spans="1:6" x14ac:dyDescent="0.3">
      <c r="A64">
        <v>63</v>
      </c>
      <c r="B64">
        <v>10</v>
      </c>
      <c r="C64" t="s">
        <v>141</v>
      </c>
      <c r="D64">
        <f t="shared" si="3"/>
        <v>0.82515789711536947</v>
      </c>
      <c r="E64">
        <v>316.56681731460498</v>
      </c>
      <c r="F64">
        <v>383.64392853934498</v>
      </c>
    </row>
    <row r="65" spans="1:6" x14ac:dyDescent="0.3">
      <c r="A65">
        <v>64</v>
      </c>
      <c r="B65">
        <v>9</v>
      </c>
      <c r="C65" t="s">
        <v>140</v>
      </c>
      <c r="D65">
        <f t="shared" si="3"/>
        <v>0.895910935065374</v>
      </c>
      <c r="E65">
        <v>186.72087274168999</v>
      </c>
      <c r="F65">
        <v>208.414548180579</v>
      </c>
    </row>
    <row r="66" spans="1:6" x14ac:dyDescent="0.3">
      <c r="A66">
        <v>65</v>
      </c>
      <c r="B66">
        <v>11</v>
      </c>
      <c r="C66" t="s">
        <v>145</v>
      </c>
      <c r="D66">
        <f t="shared" si="3"/>
        <v>0.72078380186449786</v>
      </c>
      <c r="E66">
        <v>223.59934520465501</v>
      </c>
      <c r="F66">
        <v>310.21693970682497</v>
      </c>
    </row>
    <row r="67" spans="1:6" x14ac:dyDescent="0.3">
      <c r="A67">
        <v>66</v>
      </c>
      <c r="B67">
        <v>7</v>
      </c>
      <c r="C67" t="s">
        <v>147</v>
      </c>
      <c r="D67">
        <f t="shared" ref="D67:D130" si="4">E67/F67</f>
        <v>0.82226997582630246</v>
      </c>
      <c r="E67">
        <v>1501.16345925724</v>
      </c>
      <c r="F67">
        <v>1825.6333119164599</v>
      </c>
    </row>
    <row r="68" spans="1:6" x14ac:dyDescent="0.3">
      <c r="A68">
        <v>67</v>
      </c>
      <c r="B68">
        <v>10</v>
      </c>
      <c r="C68" t="s">
        <v>142</v>
      </c>
      <c r="D68">
        <f t="shared" si="4"/>
        <v>0.8218557117922406</v>
      </c>
      <c r="E68">
        <v>378.933912685184</v>
      </c>
      <c r="F68">
        <v>461.07109465581698</v>
      </c>
    </row>
    <row r="69" spans="1:6" x14ac:dyDescent="0.3">
      <c r="A69">
        <v>68</v>
      </c>
      <c r="B69">
        <v>8</v>
      </c>
      <c r="C69" t="s">
        <v>158</v>
      </c>
      <c r="D69">
        <f t="shared" si="4"/>
        <v>0.90373760265279035</v>
      </c>
      <c r="E69">
        <v>32.669031642464901</v>
      </c>
      <c r="F69">
        <v>36.148801982533101</v>
      </c>
    </row>
    <row r="70" spans="1:6" x14ac:dyDescent="0.3">
      <c r="A70">
        <v>69</v>
      </c>
      <c r="B70">
        <v>11</v>
      </c>
      <c r="C70" t="s">
        <v>144</v>
      </c>
      <c r="D70">
        <f t="shared" si="4"/>
        <v>0.15237979178512451</v>
      </c>
      <c r="E70">
        <v>32.126585179628101</v>
      </c>
      <c r="F70">
        <v>210.83232102673301</v>
      </c>
    </row>
    <row r="71" spans="1:6" x14ac:dyDescent="0.3">
      <c r="A71">
        <v>70</v>
      </c>
      <c r="B71">
        <v>8</v>
      </c>
      <c r="C71" t="s">
        <v>141</v>
      </c>
      <c r="D71">
        <f t="shared" si="4"/>
        <v>0.9037376026527878</v>
      </c>
      <c r="E71">
        <v>142.86335063686701</v>
      </c>
      <c r="F71">
        <v>158.08056477622799</v>
      </c>
    </row>
    <row r="72" spans="1:6" x14ac:dyDescent="0.3">
      <c r="A72">
        <v>71</v>
      </c>
      <c r="B72">
        <v>7</v>
      </c>
      <c r="C72" t="s">
        <v>142</v>
      </c>
      <c r="D72">
        <f t="shared" si="4"/>
        <v>0.84321836021093166</v>
      </c>
      <c r="E72">
        <v>1324.5016030319</v>
      </c>
      <c r="F72">
        <v>1570.76940627879</v>
      </c>
    </row>
    <row r="73" spans="1:6" x14ac:dyDescent="0.3">
      <c r="A73">
        <v>72</v>
      </c>
      <c r="B73">
        <v>11</v>
      </c>
      <c r="C73" t="s">
        <v>141</v>
      </c>
      <c r="D73">
        <f t="shared" si="4"/>
        <v>0.77174068008005714</v>
      </c>
      <c r="E73">
        <v>390.31092398859403</v>
      </c>
      <c r="F73">
        <v>505.75398454841701</v>
      </c>
    </row>
    <row r="74" spans="1:6" x14ac:dyDescent="0.3">
      <c r="A74">
        <v>73</v>
      </c>
      <c r="B74">
        <v>10</v>
      </c>
      <c r="C74" t="s">
        <v>146</v>
      </c>
      <c r="D74">
        <f t="shared" si="4"/>
        <v>0.83503403671606347</v>
      </c>
      <c r="E74">
        <v>298.37701712086903</v>
      </c>
      <c r="F74">
        <v>357.323179656599</v>
      </c>
    </row>
    <row r="75" spans="1:6" x14ac:dyDescent="0.3">
      <c r="A75">
        <v>74</v>
      </c>
      <c r="B75">
        <v>7</v>
      </c>
      <c r="C75" t="s">
        <v>145</v>
      </c>
      <c r="D75">
        <f t="shared" si="4"/>
        <v>0.82530597831643837</v>
      </c>
      <c r="E75">
        <v>829.11061540744095</v>
      </c>
      <c r="F75">
        <v>1004.60997156323</v>
      </c>
    </row>
    <row r="76" spans="1:6" x14ac:dyDescent="0.3">
      <c r="A76">
        <v>75</v>
      </c>
      <c r="B76">
        <v>11</v>
      </c>
      <c r="C76" t="s">
        <v>146</v>
      </c>
      <c r="D76">
        <f t="shared" si="4"/>
        <v>0.59289408741716132</v>
      </c>
      <c r="E76">
        <v>150.281477716241</v>
      </c>
      <c r="F76">
        <v>253.47103455005899</v>
      </c>
    </row>
    <row r="77" spans="1:6" x14ac:dyDescent="0.3">
      <c r="A77">
        <v>76</v>
      </c>
      <c r="B77">
        <v>8</v>
      </c>
      <c r="C77" t="s">
        <v>139</v>
      </c>
      <c r="D77">
        <f t="shared" si="4"/>
        <v>0.90373760265278957</v>
      </c>
      <c r="E77">
        <v>64.058348190601095</v>
      </c>
      <c r="F77">
        <v>70.881578903618902</v>
      </c>
    </row>
    <row r="78" spans="1:6" x14ac:dyDescent="0.3">
      <c r="A78">
        <v>77</v>
      </c>
      <c r="B78">
        <v>9</v>
      </c>
      <c r="C78" t="s">
        <v>139</v>
      </c>
      <c r="D78">
        <f t="shared" si="4"/>
        <v>0.89591093506537156</v>
      </c>
      <c r="E78">
        <v>27.184536834621099</v>
      </c>
      <c r="F78">
        <v>30.342901030265399</v>
      </c>
    </row>
    <row r="79" spans="1:6" x14ac:dyDescent="0.3">
      <c r="A79">
        <v>78</v>
      </c>
      <c r="B79">
        <v>10</v>
      </c>
      <c r="C79" t="s">
        <v>158</v>
      </c>
      <c r="D79">
        <f t="shared" si="4"/>
        <v>0.61137333330407961</v>
      </c>
      <c r="E79">
        <v>35.3344998634511</v>
      </c>
      <c r="F79">
        <v>57.795291254348399</v>
      </c>
    </row>
    <row r="80" spans="1:6" x14ac:dyDescent="0.3">
      <c r="A80">
        <v>79</v>
      </c>
      <c r="B80">
        <v>9</v>
      </c>
      <c r="C80" t="s">
        <v>158</v>
      </c>
      <c r="D80">
        <f t="shared" si="4"/>
        <v>0.89591093506537345</v>
      </c>
      <c r="E80">
        <v>49.645054582550301</v>
      </c>
      <c r="F80">
        <v>55.412935191964998</v>
      </c>
    </row>
    <row r="81" spans="1:6" x14ac:dyDescent="0.3">
      <c r="A81">
        <v>80</v>
      </c>
      <c r="B81">
        <v>10</v>
      </c>
      <c r="C81" t="s">
        <v>145</v>
      </c>
      <c r="D81">
        <f t="shared" si="4"/>
        <v>0.8595333339715937</v>
      </c>
      <c r="E81">
        <v>341.33587095074398</v>
      </c>
      <c r="F81">
        <v>397.11766543544502</v>
      </c>
    </row>
    <row r="82" spans="1:6" x14ac:dyDescent="0.3">
      <c r="A82">
        <v>81</v>
      </c>
      <c r="B82">
        <v>9</v>
      </c>
      <c r="C82" t="s">
        <v>142</v>
      </c>
      <c r="D82">
        <f t="shared" si="4"/>
        <v>0.89591093506537367</v>
      </c>
      <c r="E82">
        <v>118.23839658207601</v>
      </c>
      <c r="F82">
        <v>131.975614934813</v>
      </c>
    </row>
    <row r="83" spans="1:6" x14ac:dyDescent="0.3">
      <c r="A83">
        <v>82</v>
      </c>
      <c r="B83">
        <v>8</v>
      </c>
      <c r="C83" t="s">
        <v>140</v>
      </c>
      <c r="D83">
        <f t="shared" si="4"/>
        <v>0.90373760265279157</v>
      </c>
      <c r="E83">
        <v>160.31845136688301</v>
      </c>
      <c r="F83">
        <v>177.39491075317801</v>
      </c>
    </row>
    <row r="84" spans="1:6" x14ac:dyDescent="0.3">
      <c r="A84">
        <v>83</v>
      </c>
      <c r="B84">
        <v>11</v>
      </c>
      <c r="C84" t="s">
        <v>142</v>
      </c>
      <c r="D84">
        <f t="shared" si="4"/>
        <v>0.6554271649977651</v>
      </c>
      <c r="E84">
        <v>284.19944922791001</v>
      </c>
      <c r="F84">
        <v>433.60950599122498</v>
      </c>
    </row>
    <row r="85" spans="1:6" x14ac:dyDescent="0.3">
      <c r="A85">
        <v>84</v>
      </c>
      <c r="B85">
        <v>8</v>
      </c>
      <c r="C85" t="s">
        <v>142</v>
      </c>
      <c r="D85">
        <f t="shared" si="4"/>
        <v>0.90373760265279135</v>
      </c>
      <c r="E85">
        <v>163.30698191278299</v>
      </c>
      <c r="F85">
        <v>180.70176723135</v>
      </c>
    </row>
    <row r="86" spans="1:6" x14ac:dyDescent="0.3">
      <c r="A86">
        <v>85</v>
      </c>
      <c r="B86">
        <v>9</v>
      </c>
      <c r="C86" t="s">
        <v>146</v>
      </c>
      <c r="D86">
        <f t="shared" si="4"/>
        <v>0.89591093506537722</v>
      </c>
      <c r="E86">
        <v>12.1679145509818</v>
      </c>
      <c r="F86">
        <v>13.581611826284799</v>
      </c>
    </row>
    <row r="87" spans="1:6" x14ac:dyDescent="0.3">
      <c r="A87">
        <v>86</v>
      </c>
      <c r="B87">
        <v>9</v>
      </c>
      <c r="C87" t="s">
        <v>145</v>
      </c>
      <c r="D87">
        <f t="shared" si="4"/>
        <v>0.8959109350653699</v>
      </c>
      <c r="E87">
        <v>172.30113863952499</v>
      </c>
      <c r="F87">
        <v>192.31949504774499</v>
      </c>
    </row>
    <row r="88" spans="1:6" x14ac:dyDescent="0.3">
      <c r="A88">
        <v>87</v>
      </c>
      <c r="B88">
        <v>8</v>
      </c>
      <c r="C88" t="s">
        <v>149</v>
      </c>
      <c r="D88">
        <f t="shared" si="4"/>
        <v>0.90373760265278935</v>
      </c>
      <c r="E88">
        <v>50.5273429333837</v>
      </c>
      <c r="F88">
        <v>55.909306844230102</v>
      </c>
    </row>
    <row r="89" spans="1:6" x14ac:dyDescent="0.3">
      <c r="A89">
        <v>88</v>
      </c>
      <c r="B89">
        <v>8</v>
      </c>
      <c r="C89" t="s">
        <v>145</v>
      </c>
      <c r="D89">
        <f t="shared" si="4"/>
        <v>0.9037376026527888</v>
      </c>
      <c r="E89">
        <v>83.572681150656607</v>
      </c>
      <c r="F89">
        <v>92.474498023918997</v>
      </c>
    </row>
    <row r="90" spans="1:6" x14ac:dyDescent="0.3">
      <c r="A90">
        <v>89</v>
      </c>
      <c r="B90">
        <v>11</v>
      </c>
      <c r="C90" t="s">
        <v>140</v>
      </c>
      <c r="D90">
        <f t="shared" si="4"/>
        <v>0.64482281915061401</v>
      </c>
      <c r="E90">
        <v>345.13284904413098</v>
      </c>
      <c r="F90">
        <v>535.23671742689498</v>
      </c>
    </row>
    <row r="91" spans="1:6" x14ac:dyDescent="0.3">
      <c r="A91">
        <v>90</v>
      </c>
      <c r="B91">
        <v>8</v>
      </c>
      <c r="C91" t="s">
        <v>147</v>
      </c>
      <c r="D91">
        <f t="shared" si="4"/>
        <v>0.90373760265278646</v>
      </c>
      <c r="E91">
        <v>217.77694341296001</v>
      </c>
      <c r="F91">
        <v>240.973644090617</v>
      </c>
    </row>
    <row r="92" spans="1:6" x14ac:dyDescent="0.3">
      <c r="A92">
        <v>91</v>
      </c>
      <c r="B92">
        <v>10</v>
      </c>
      <c r="C92" t="s">
        <v>138</v>
      </c>
      <c r="D92">
        <f t="shared" si="4"/>
        <v>0.80615168036711327</v>
      </c>
      <c r="E92">
        <v>275.99256703716497</v>
      </c>
      <c r="F92">
        <v>342.358111703595</v>
      </c>
    </row>
    <row r="93" spans="1:6" x14ac:dyDescent="0.3">
      <c r="A93">
        <v>92</v>
      </c>
      <c r="B93">
        <v>10</v>
      </c>
      <c r="C93" t="s">
        <v>147</v>
      </c>
      <c r="D93">
        <f t="shared" si="4"/>
        <v>0.8350340367160648</v>
      </c>
      <c r="E93">
        <v>258.758235606982</v>
      </c>
      <c r="F93">
        <v>309.87747113231399</v>
      </c>
    </row>
    <row r="94" spans="1:6" x14ac:dyDescent="0.3">
      <c r="A94">
        <v>93</v>
      </c>
      <c r="B94">
        <v>11</v>
      </c>
      <c r="C94" t="s">
        <v>138</v>
      </c>
      <c r="D94">
        <f t="shared" si="4"/>
        <v>0.68884874924189676</v>
      </c>
      <c r="E94">
        <v>237.27755753410099</v>
      </c>
      <c r="F94">
        <v>344.45523461461403</v>
      </c>
    </row>
    <row r="95" spans="1:6" x14ac:dyDescent="0.3">
      <c r="A95">
        <v>94</v>
      </c>
      <c r="B95">
        <v>8</v>
      </c>
      <c r="C95" t="s">
        <v>138</v>
      </c>
      <c r="D95">
        <f t="shared" si="4"/>
        <v>0.90373760265279068</v>
      </c>
      <c r="E95">
        <v>120.72386583228899</v>
      </c>
      <c r="F95">
        <v>133.58287347779</v>
      </c>
    </row>
    <row r="96" spans="1:6" x14ac:dyDescent="0.3">
      <c r="A96">
        <v>95</v>
      </c>
      <c r="B96">
        <v>9</v>
      </c>
      <c r="C96" t="s">
        <v>138</v>
      </c>
      <c r="D96">
        <f t="shared" si="4"/>
        <v>0.89591093506537323</v>
      </c>
      <c r="E96">
        <v>80.865302816035097</v>
      </c>
      <c r="F96">
        <v>90.260426177446405</v>
      </c>
    </row>
    <row r="97" spans="1:6" x14ac:dyDescent="0.3">
      <c r="A97">
        <v>96</v>
      </c>
      <c r="B97">
        <v>9</v>
      </c>
      <c r="C97" t="s">
        <v>147</v>
      </c>
      <c r="D97">
        <f t="shared" si="4"/>
        <v>0.89591093506536945</v>
      </c>
      <c r="E97">
        <v>90.397789767975198</v>
      </c>
      <c r="F97">
        <v>100.90042015323699</v>
      </c>
    </row>
    <row r="98" spans="1:6" x14ac:dyDescent="0.3">
      <c r="A98">
        <v>97</v>
      </c>
      <c r="B98">
        <v>11</v>
      </c>
      <c r="C98" t="s">
        <v>147</v>
      </c>
      <c r="D98">
        <f t="shared" si="4"/>
        <v>0.59289408741716121</v>
      </c>
      <c r="E98">
        <v>207.95876502259799</v>
      </c>
      <c r="F98">
        <v>350.75196301675697</v>
      </c>
    </row>
    <row r="99" spans="1:6" x14ac:dyDescent="0.3">
      <c r="A99">
        <v>98</v>
      </c>
      <c r="B99">
        <v>1</v>
      </c>
      <c r="C99" t="s">
        <v>142</v>
      </c>
      <c r="D99">
        <f t="shared" si="4"/>
        <v>0.93636264112247203</v>
      </c>
      <c r="E99">
        <v>1019.15452263773</v>
      </c>
      <c r="F99">
        <v>1088.4186082178701</v>
      </c>
    </row>
    <row r="100" spans="1:6" x14ac:dyDescent="0.3">
      <c r="A100">
        <v>99</v>
      </c>
      <c r="B100">
        <v>4</v>
      </c>
      <c r="C100" t="s">
        <v>149</v>
      </c>
      <c r="D100">
        <f t="shared" si="4"/>
        <v>0.921807279363694</v>
      </c>
      <c r="E100">
        <v>1056.6715517602199</v>
      </c>
      <c r="F100">
        <v>1146.30419548175</v>
      </c>
    </row>
    <row r="101" spans="1:6" x14ac:dyDescent="0.3">
      <c r="A101">
        <v>100</v>
      </c>
      <c r="B101">
        <v>4</v>
      </c>
      <c r="C101" t="s">
        <v>142</v>
      </c>
      <c r="D101">
        <f t="shared" si="4"/>
        <v>0.92747447989118925</v>
      </c>
      <c r="E101">
        <v>495.64722265272502</v>
      </c>
      <c r="F101">
        <v>534.40524068206605</v>
      </c>
    </row>
    <row r="102" spans="1:6" x14ac:dyDescent="0.3">
      <c r="A102">
        <v>101</v>
      </c>
      <c r="B102">
        <v>4</v>
      </c>
      <c r="C102" t="s">
        <v>158</v>
      </c>
      <c r="D102">
        <f t="shared" si="4"/>
        <v>0.96941418258960721</v>
      </c>
      <c r="E102">
        <v>134.21736357352401</v>
      </c>
      <c r="F102">
        <v>138.45203214892899</v>
      </c>
    </row>
    <row r="103" spans="1:6" x14ac:dyDescent="0.3">
      <c r="A103">
        <v>102</v>
      </c>
      <c r="B103">
        <v>4</v>
      </c>
      <c r="C103" t="s">
        <v>139</v>
      </c>
      <c r="D103">
        <f t="shared" si="4"/>
        <v>0.96122507940943336</v>
      </c>
      <c r="E103">
        <v>162.50329838327801</v>
      </c>
      <c r="F103">
        <v>169.05852943737</v>
      </c>
    </row>
    <row r="104" spans="1:6" x14ac:dyDescent="0.3">
      <c r="A104">
        <v>103</v>
      </c>
      <c r="B104">
        <v>1</v>
      </c>
      <c r="C104" t="s">
        <v>143</v>
      </c>
      <c r="D104">
        <f t="shared" si="4"/>
        <v>0.8152960579143872</v>
      </c>
      <c r="E104">
        <v>1073.6712263783299</v>
      </c>
      <c r="F104">
        <v>1316.9096255964901</v>
      </c>
    </row>
    <row r="105" spans="1:6" x14ac:dyDescent="0.3">
      <c r="A105">
        <v>104</v>
      </c>
      <c r="B105">
        <v>4</v>
      </c>
      <c r="C105" t="s">
        <v>141</v>
      </c>
      <c r="D105">
        <f t="shared" si="4"/>
        <v>0.81923446632027774</v>
      </c>
      <c r="E105">
        <v>813.22618242716806</v>
      </c>
      <c r="F105">
        <v>992.66597764117898</v>
      </c>
    </row>
    <row r="106" spans="1:6" x14ac:dyDescent="0.3">
      <c r="A106">
        <v>105</v>
      </c>
      <c r="B106">
        <v>1</v>
      </c>
      <c r="C106" t="s">
        <v>147</v>
      </c>
      <c r="D106">
        <f t="shared" si="4"/>
        <v>0.80609581853923951</v>
      </c>
      <c r="E106">
        <v>928.35109968866698</v>
      </c>
      <c r="F106">
        <v>1151.66346027073</v>
      </c>
    </row>
    <row r="107" spans="1:6" x14ac:dyDescent="0.3">
      <c r="A107">
        <v>106</v>
      </c>
      <c r="B107">
        <v>4</v>
      </c>
      <c r="C107" t="s">
        <v>138</v>
      </c>
      <c r="D107">
        <f t="shared" si="4"/>
        <v>0.94560580570999553</v>
      </c>
      <c r="E107">
        <v>355.15503170400899</v>
      </c>
      <c r="F107">
        <v>375.58465648098002</v>
      </c>
    </row>
    <row r="108" spans="1:6" x14ac:dyDescent="0.3">
      <c r="A108">
        <v>107</v>
      </c>
      <c r="B108">
        <v>1</v>
      </c>
      <c r="C108" t="s">
        <v>139</v>
      </c>
      <c r="D108">
        <f t="shared" si="4"/>
        <v>0.91988329763820376</v>
      </c>
      <c r="E108">
        <v>396.87816404701101</v>
      </c>
      <c r="F108">
        <v>431.44403759258802</v>
      </c>
    </row>
    <row r="109" spans="1:6" x14ac:dyDescent="0.3">
      <c r="A109">
        <v>108</v>
      </c>
      <c r="B109">
        <v>1</v>
      </c>
      <c r="C109" t="s">
        <v>141</v>
      </c>
      <c r="D109">
        <f t="shared" si="4"/>
        <v>0.4116674067440943</v>
      </c>
      <c r="E109">
        <v>1838.8472221843699</v>
      </c>
      <c r="F109">
        <v>4466.8273272541501</v>
      </c>
    </row>
    <row r="110" spans="1:6" x14ac:dyDescent="0.3">
      <c r="A110">
        <v>109</v>
      </c>
      <c r="B110">
        <v>1</v>
      </c>
      <c r="C110" t="s">
        <v>138</v>
      </c>
      <c r="D110">
        <f t="shared" si="4"/>
        <v>0.94328868473106342</v>
      </c>
      <c r="E110">
        <v>1027.7980191761501</v>
      </c>
      <c r="F110">
        <v>1089.59010726306</v>
      </c>
    </row>
    <row r="111" spans="1:6" x14ac:dyDescent="0.3">
      <c r="A111">
        <v>110</v>
      </c>
      <c r="B111">
        <v>1</v>
      </c>
      <c r="C111" t="s">
        <v>145</v>
      </c>
      <c r="D111">
        <f t="shared" si="4"/>
        <v>0.84876751335568534</v>
      </c>
      <c r="E111">
        <v>345.38596813257402</v>
      </c>
      <c r="F111">
        <v>406.92647008490798</v>
      </c>
    </row>
    <row r="112" spans="1:6" x14ac:dyDescent="0.3">
      <c r="A112">
        <v>111</v>
      </c>
      <c r="B112">
        <v>4</v>
      </c>
      <c r="C112" t="s">
        <v>147</v>
      </c>
      <c r="D112">
        <f t="shared" si="4"/>
        <v>0.82686039601444439</v>
      </c>
      <c r="E112">
        <v>338.54541442240202</v>
      </c>
      <c r="F112">
        <v>409.43479220219899</v>
      </c>
    </row>
    <row r="113" spans="1:6" x14ac:dyDescent="0.3">
      <c r="A113">
        <v>112</v>
      </c>
      <c r="B113">
        <v>1</v>
      </c>
      <c r="C113" t="s">
        <v>144</v>
      </c>
      <c r="D113">
        <f t="shared" si="4"/>
        <v>0.80746963193871291</v>
      </c>
      <c r="E113">
        <v>520.64220321250502</v>
      </c>
      <c r="F113">
        <v>644.78239505113902</v>
      </c>
    </row>
    <row r="114" spans="1:6" x14ac:dyDescent="0.3">
      <c r="A114">
        <v>113</v>
      </c>
      <c r="B114">
        <v>1</v>
      </c>
      <c r="C114" t="s">
        <v>140</v>
      </c>
      <c r="D114">
        <f t="shared" si="4"/>
        <v>0.88546866774361321</v>
      </c>
      <c r="E114">
        <v>1127.6527701075199</v>
      </c>
      <c r="F114">
        <v>1273.50951104916</v>
      </c>
    </row>
    <row r="115" spans="1:6" x14ac:dyDescent="0.3">
      <c r="A115">
        <v>114</v>
      </c>
      <c r="B115">
        <v>2</v>
      </c>
      <c r="C115" t="s">
        <v>138</v>
      </c>
      <c r="D115">
        <f t="shared" si="4"/>
        <v>0.93234240759511655</v>
      </c>
      <c r="E115">
        <v>174.028629232431</v>
      </c>
      <c r="F115">
        <v>186.657420937572</v>
      </c>
    </row>
    <row r="116" spans="1:6" x14ac:dyDescent="0.3">
      <c r="A116">
        <v>115</v>
      </c>
      <c r="B116">
        <v>5</v>
      </c>
      <c r="C116" t="s">
        <v>138</v>
      </c>
      <c r="D116">
        <f t="shared" si="4"/>
        <v>0.9788754989909576</v>
      </c>
      <c r="E116">
        <v>416.80285472596199</v>
      </c>
      <c r="F116">
        <v>425.79761691411198</v>
      </c>
    </row>
    <row r="117" spans="1:6" x14ac:dyDescent="0.3">
      <c r="A117">
        <v>116</v>
      </c>
      <c r="B117">
        <v>3</v>
      </c>
      <c r="C117" t="s">
        <v>142</v>
      </c>
      <c r="D117">
        <f t="shared" si="4"/>
        <v>0.92093513716142128</v>
      </c>
      <c r="E117">
        <v>73.417349761585598</v>
      </c>
      <c r="F117">
        <v>79.720435022034593</v>
      </c>
    </row>
    <row r="118" spans="1:6" x14ac:dyDescent="0.3">
      <c r="A118">
        <v>117</v>
      </c>
      <c r="B118">
        <v>6</v>
      </c>
      <c r="C118" t="s">
        <v>146</v>
      </c>
      <c r="D118">
        <f t="shared" si="4"/>
        <v>0.95922631017542126</v>
      </c>
      <c r="E118">
        <v>95.5712328901528</v>
      </c>
      <c r="F118">
        <v>99.633665044774403</v>
      </c>
    </row>
    <row r="119" spans="1:6" x14ac:dyDescent="0.3">
      <c r="A119">
        <v>118</v>
      </c>
      <c r="B119">
        <v>6</v>
      </c>
      <c r="C119" t="s">
        <v>141</v>
      </c>
      <c r="D119">
        <f t="shared" si="4"/>
        <v>0.96067334948779648</v>
      </c>
      <c r="E119">
        <v>291.56054173445801</v>
      </c>
      <c r="F119">
        <v>303.49602379405002</v>
      </c>
    </row>
    <row r="120" spans="1:6" x14ac:dyDescent="0.3">
      <c r="A120">
        <v>119</v>
      </c>
      <c r="B120">
        <v>1</v>
      </c>
      <c r="C120" t="s">
        <v>149</v>
      </c>
      <c r="D120">
        <f t="shared" si="4"/>
        <v>0.89992323093437943</v>
      </c>
      <c r="E120">
        <v>1019.83014312785</v>
      </c>
      <c r="F120">
        <v>1133.2412677790001</v>
      </c>
    </row>
    <row r="121" spans="1:6" x14ac:dyDescent="0.3">
      <c r="A121">
        <v>120</v>
      </c>
      <c r="B121">
        <v>6</v>
      </c>
      <c r="C121" t="s">
        <v>140</v>
      </c>
      <c r="D121">
        <f t="shared" si="4"/>
        <v>0.93191047059872834</v>
      </c>
      <c r="E121">
        <v>234.37422554984599</v>
      </c>
      <c r="F121">
        <v>251.49865029337701</v>
      </c>
    </row>
    <row r="122" spans="1:6" x14ac:dyDescent="0.3">
      <c r="A122">
        <v>121</v>
      </c>
      <c r="B122">
        <v>5</v>
      </c>
      <c r="C122" t="s">
        <v>140</v>
      </c>
      <c r="D122">
        <f t="shared" si="4"/>
        <v>0.97887549899095749</v>
      </c>
      <c r="E122">
        <v>669.63558573263401</v>
      </c>
      <c r="F122">
        <v>684.08657323930004</v>
      </c>
    </row>
    <row r="123" spans="1:6" x14ac:dyDescent="0.3">
      <c r="A123">
        <v>122</v>
      </c>
      <c r="B123">
        <v>1</v>
      </c>
      <c r="C123" t="s">
        <v>146</v>
      </c>
      <c r="D123">
        <f t="shared" si="4"/>
        <v>0.80609581853923751</v>
      </c>
      <c r="E123">
        <v>5011.52093347148</v>
      </c>
      <c r="F123">
        <v>6217.0288174339903</v>
      </c>
    </row>
    <row r="124" spans="1:6" x14ac:dyDescent="0.3">
      <c r="A124">
        <v>123</v>
      </c>
      <c r="B124">
        <v>2</v>
      </c>
      <c r="C124" t="s">
        <v>145</v>
      </c>
      <c r="D124">
        <f t="shared" si="4"/>
        <v>0.90373935368462843</v>
      </c>
      <c r="E124">
        <v>66.615477664330399</v>
      </c>
      <c r="F124">
        <v>73.710940430703801</v>
      </c>
    </row>
    <row r="125" spans="1:6" x14ac:dyDescent="0.3">
      <c r="A125">
        <v>124</v>
      </c>
      <c r="B125">
        <v>6</v>
      </c>
      <c r="C125" t="s">
        <v>144</v>
      </c>
      <c r="D125">
        <f t="shared" si="4"/>
        <v>0.96205337898813259</v>
      </c>
      <c r="E125">
        <v>91.595376786780605</v>
      </c>
      <c r="F125">
        <v>95.208206516689003</v>
      </c>
    </row>
    <row r="126" spans="1:6" x14ac:dyDescent="0.3">
      <c r="A126">
        <v>125</v>
      </c>
      <c r="B126">
        <v>5</v>
      </c>
      <c r="C126" t="s">
        <v>145</v>
      </c>
      <c r="D126">
        <f t="shared" si="4"/>
        <v>0.97887549899095805</v>
      </c>
      <c r="E126">
        <v>376.01041937665002</v>
      </c>
      <c r="F126">
        <v>384.12486548519001</v>
      </c>
    </row>
    <row r="127" spans="1:6" x14ac:dyDescent="0.3">
      <c r="A127">
        <v>126</v>
      </c>
      <c r="B127">
        <v>6</v>
      </c>
      <c r="C127" t="s">
        <v>138</v>
      </c>
      <c r="D127">
        <f t="shared" si="4"/>
        <v>0.9482102622594869</v>
      </c>
      <c r="E127">
        <v>207.31197947891701</v>
      </c>
      <c r="F127">
        <v>218.635030362268</v>
      </c>
    </row>
    <row r="128" spans="1:6" x14ac:dyDescent="0.3">
      <c r="A128">
        <v>127</v>
      </c>
      <c r="B128">
        <v>2</v>
      </c>
      <c r="C128" t="s">
        <v>141</v>
      </c>
      <c r="D128">
        <f t="shared" si="4"/>
        <v>0.95590641252582276</v>
      </c>
      <c r="E128">
        <v>281.26491822032801</v>
      </c>
      <c r="F128">
        <v>294.23896998151997</v>
      </c>
    </row>
    <row r="129" spans="1:6" x14ac:dyDescent="0.3">
      <c r="A129">
        <v>128</v>
      </c>
      <c r="B129">
        <v>2</v>
      </c>
      <c r="C129" t="s">
        <v>139</v>
      </c>
      <c r="D129">
        <f t="shared" si="4"/>
        <v>0.92817514129057088</v>
      </c>
      <c r="E129">
        <v>435.74632743218802</v>
      </c>
      <c r="F129">
        <v>469.465629974004</v>
      </c>
    </row>
    <row r="130" spans="1:6" x14ac:dyDescent="0.3">
      <c r="A130">
        <v>129</v>
      </c>
      <c r="B130">
        <v>2</v>
      </c>
      <c r="C130" t="s">
        <v>144</v>
      </c>
      <c r="D130">
        <f t="shared" si="4"/>
        <v>0.97690497200568549</v>
      </c>
      <c r="E130">
        <v>34.7836153427886</v>
      </c>
      <c r="F130">
        <v>35.605935418031798</v>
      </c>
    </row>
    <row r="131" spans="1:6" x14ac:dyDescent="0.3">
      <c r="A131">
        <v>130</v>
      </c>
      <c r="B131">
        <v>1</v>
      </c>
      <c r="C131" t="s">
        <v>158</v>
      </c>
      <c r="D131">
        <f t="shared" ref="D131:D193" si="5">E131/F131</f>
        <v>0.92779638565433109</v>
      </c>
      <c r="E131">
        <v>200.99755632793801</v>
      </c>
      <c r="F131">
        <v>216.63972767708501</v>
      </c>
    </row>
    <row r="132" spans="1:6" x14ac:dyDescent="0.3">
      <c r="A132">
        <v>131</v>
      </c>
      <c r="B132">
        <v>4</v>
      </c>
      <c r="C132" t="s">
        <v>143</v>
      </c>
      <c r="D132">
        <f t="shared" si="5"/>
        <v>0.92435478684865768</v>
      </c>
      <c r="E132">
        <v>345.802441847745</v>
      </c>
      <c r="F132">
        <v>374.10142379060602</v>
      </c>
    </row>
    <row r="133" spans="1:6" x14ac:dyDescent="0.3">
      <c r="A133">
        <v>132</v>
      </c>
      <c r="B133">
        <v>4</v>
      </c>
      <c r="C133" t="s">
        <v>145</v>
      </c>
      <c r="D133">
        <f t="shared" si="5"/>
        <v>0.85703906076869552</v>
      </c>
      <c r="E133">
        <v>188.05821330625901</v>
      </c>
      <c r="F133">
        <v>219.42782063817</v>
      </c>
    </row>
    <row r="134" spans="1:6" x14ac:dyDescent="0.3">
      <c r="A134">
        <v>133</v>
      </c>
      <c r="B134">
        <v>5</v>
      </c>
      <c r="C134" t="s">
        <v>147</v>
      </c>
      <c r="D134">
        <f t="shared" si="5"/>
        <v>0.97695895447606962</v>
      </c>
      <c r="E134">
        <v>381.26968871916102</v>
      </c>
      <c r="F134">
        <v>390.261726935735</v>
      </c>
    </row>
    <row r="135" spans="1:6" x14ac:dyDescent="0.3">
      <c r="A135">
        <v>134</v>
      </c>
      <c r="B135">
        <v>5</v>
      </c>
      <c r="C135" t="s">
        <v>141</v>
      </c>
      <c r="D135">
        <f t="shared" si="5"/>
        <v>0.97887549899095672</v>
      </c>
      <c r="E135">
        <v>829.93876018487003</v>
      </c>
      <c r="F135">
        <v>847.84915041839997</v>
      </c>
    </row>
    <row r="136" spans="1:6" x14ac:dyDescent="0.3">
      <c r="A136">
        <v>135</v>
      </c>
      <c r="B136">
        <v>2</v>
      </c>
      <c r="C136" t="s">
        <v>142</v>
      </c>
      <c r="D136">
        <f t="shared" si="5"/>
        <v>0.93009425967151915</v>
      </c>
      <c r="E136">
        <v>296.48447878162699</v>
      </c>
      <c r="F136">
        <v>318.768206231416</v>
      </c>
    </row>
    <row r="137" spans="1:6" x14ac:dyDescent="0.3">
      <c r="A137">
        <v>136</v>
      </c>
      <c r="B137">
        <v>5</v>
      </c>
      <c r="C137" t="s">
        <v>139</v>
      </c>
      <c r="D137">
        <f t="shared" si="5"/>
        <v>0.97887549899095772</v>
      </c>
      <c r="E137">
        <v>161.41112730671</v>
      </c>
      <c r="F137">
        <v>164.89444007240499</v>
      </c>
    </row>
    <row r="138" spans="1:6" x14ac:dyDescent="0.3">
      <c r="A138">
        <v>137</v>
      </c>
      <c r="B138">
        <v>5</v>
      </c>
      <c r="C138" t="s">
        <v>142</v>
      </c>
      <c r="D138">
        <f t="shared" si="5"/>
        <v>0.97887549899095672</v>
      </c>
      <c r="E138">
        <v>531.66147617734498</v>
      </c>
      <c r="F138">
        <v>543.13493056613595</v>
      </c>
    </row>
    <row r="139" spans="1:6" x14ac:dyDescent="0.3">
      <c r="A139">
        <v>138</v>
      </c>
      <c r="B139">
        <v>5</v>
      </c>
      <c r="C139" t="s">
        <v>149</v>
      </c>
      <c r="D139">
        <f t="shared" si="5"/>
        <v>0.97887549899095794</v>
      </c>
      <c r="E139">
        <v>605.53091356546599</v>
      </c>
      <c r="F139">
        <v>618.598498164126</v>
      </c>
    </row>
    <row r="140" spans="1:6" x14ac:dyDescent="0.3">
      <c r="A140">
        <v>139</v>
      </c>
      <c r="B140">
        <v>5</v>
      </c>
      <c r="C140" t="s">
        <v>146</v>
      </c>
      <c r="D140">
        <f t="shared" si="5"/>
        <v>0.9769589544760704</v>
      </c>
      <c r="E140">
        <v>492.34004170873698</v>
      </c>
      <c r="F140">
        <v>503.95161378378702</v>
      </c>
    </row>
    <row r="141" spans="1:6" x14ac:dyDescent="0.3">
      <c r="A141">
        <v>140</v>
      </c>
      <c r="B141">
        <v>4</v>
      </c>
      <c r="C141" t="s">
        <v>144</v>
      </c>
      <c r="D141">
        <f t="shared" si="5"/>
        <v>0.16964968504886391</v>
      </c>
      <c r="E141">
        <v>514.02909334459298</v>
      </c>
      <c r="F141">
        <v>3029.9442831063202</v>
      </c>
    </row>
    <row r="142" spans="1:6" x14ac:dyDescent="0.3">
      <c r="A142">
        <v>141</v>
      </c>
      <c r="B142">
        <v>5</v>
      </c>
      <c r="C142" t="s">
        <v>143</v>
      </c>
      <c r="D142">
        <f t="shared" si="5"/>
        <v>0.97887549899095772</v>
      </c>
      <c r="E142">
        <v>557.70488563331696</v>
      </c>
      <c r="F142">
        <v>569.74036658207206</v>
      </c>
    </row>
    <row r="143" spans="1:6" x14ac:dyDescent="0.3">
      <c r="A143">
        <v>142</v>
      </c>
      <c r="B143">
        <v>4</v>
      </c>
      <c r="C143" t="s">
        <v>146</v>
      </c>
      <c r="D143">
        <f t="shared" si="5"/>
        <v>0.82686039601444383</v>
      </c>
      <c r="E143">
        <v>189.66429194941199</v>
      </c>
      <c r="F143">
        <v>229.37885629014801</v>
      </c>
    </row>
    <row r="144" spans="1:6" x14ac:dyDescent="0.3">
      <c r="A144">
        <v>143</v>
      </c>
      <c r="B144">
        <v>6</v>
      </c>
      <c r="C144" t="s">
        <v>158</v>
      </c>
      <c r="D144">
        <f t="shared" si="5"/>
        <v>0.9743129490758764</v>
      </c>
      <c r="E144">
        <v>162.615200184721</v>
      </c>
      <c r="F144">
        <v>166.90243144049299</v>
      </c>
    </row>
    <row r="145" spans="1:6" x14ac:dyDescent="0.3">
      <c r="A145">
        <v>144</v>
      </c>
      <c r="B145">
        <v>3</v>
      </c>
      <c r="C145" t="s">
        <v>149</v>
      </c>
      <c r="D145">
        <f t="shared" si="5"/>
        <v>0.94824856097585508</v>
      </c>
      <c r="E145">
        <v>143.56638490646401</v>
      </c>
      <c r="F145">
        <v>151.401637518667</v>
      </c>
    </row>
    <row r="146" spans="1:6" x14ac:dyDescent="0.3">
      <c r="A146">
        <v>145</v>
      </c>
      <c r="B146">
        <v>3</v>
      </c>
      <c r="C146" t="s">
        <v>140</v>
      </c>
      <c r="D146">
        <f t="shared" si="5"/>
        <v>0.9346347305636733</v>
      </c>
      <c r="E146">
        <v>247.72836808528999</v>
      </c>
      <c r="F146">
        <v>265.05367282455501</v>
      </c>
    </row>
    <row r="147" spans="1:6" x14ac:dyDescent="0.3">
      <c r="A147">
        <v>146</v>
      </c>
      <c r="B147">
        <v>3</v>
      </c>
      <c r="C147" t="s">
        <v>143</v>
      </c>
      <c r="D147">
        <f t="shared" si="5"/>
        <v>0.92846905538309632</v>
      </c>
      <c r="E147">
        <v>33.9184197916654</v>
      </c>
      <c r="F147">
        <v>36.531556539243297</v>
      </c>
    </row>
    <row r="148" spans="1:6" x14ac:dyDescent="0.3">
      <c r="A148">
        <v>147</v>
      </c>
      <c r="B148">
        <v>3</v>
      </c>
      <c r="C148" t="s">
        <v>141</v>
      </c>
      <c r="D148">
        <f t="shared" si="5"/>
        <v>0.67554392179209122</v>
      </c>
      <c r="E148">
        <v>101.159153294082</v>
      </c>
      <c r="F148">
        <v>149.744746464043</v>
      </c>
    </row>
    <row r="149" spans="1:6" x14ac:dyDescent="0.3">
      <c r="A149">
        <v>148</v>
      </c>
      <c r="B149">
        <v>3</v>
      </c>
      <c r="C149" t="s">
        <v>147</v>
      </c>
      <c r="D149">
        <f t="shared" si="5"/>
        <v>0.92508576542926346</v>
      </c>
      <c r="E149">
        <v>76.070178093116397</v>
      </c>
      <c r="F149">
        <v>82.2304060184278</v>
      </c>
    </row>
    <row r="150" spans="1:6" x14ac:dyDescent="0.3">
      <c r="A150">
        <v>149</v>
      </c>
      <c r="B150">
        <v>2</v>
      </c>
      <c r="C150" t="s">
        <v>147</v>
      </c>
      <c r="D150">
        <f t="shared" si="5"/>
        <v>0.92021015091881797</v>
      </c>
      <c r="E150">
        <v>214.34262864677299</v>
      </c>
      <c r="F150">
        <v>232.92791155667501</v>
      </c>
    </row>
    <row r="151" spans="1:6" x14ac:dyDescent="0.3">
      <c r="A151">
        <v>150</v>
      </c>
      <c r="B151">
        <v>2</v>
      </c>
      <c r="C151" t="s">
        <v>149</v>
      </c>
      <c r="D151">
        <f t="shared" si="5"/>
        <v>0.95043521343884618</v>
      </c>
      <c r="E151">
        <v>89.868729433527804</v>
      </c>
      <c r="F151">
        <v>94.555344922844895</v>
      </c>
    </row>
    <row r="152" spans="1:6" x14ac:dyDescent="0.3">
      <c r="A152">
        <v>151</v>
      </c>
      <c r="B152">
        <v>6</v>
      </c>
      <c r="C152" t="s">
        <v>147</v>
      </c>
      <c r="D152">
        <f t="shared" si="5"/>
        <v>0.95922631017542159</v>
      </c>
      <c r="E152">
        <v>236.667845736804</v>
      </c>
      <c r="F152">
        <v>246.72785058775401</v>
      </c>
    </row>
    <row r="153" spans="1:6" x14ac:dyDescent="0.3">
      <c r="A153">
        <v>152</v>
      </c>
      <c r="B153">
        <v>2</v>
      </c>
      <c r="C153" t="s">
        <v>140</v>
      </c>
      <c r="D153">
        <f t="shared" si="5"/>
        <v>0.92146340039434982</v>
      </c>
      <c r="E153">
        <v>216.85518210046999</v>
      </c>
      <c r="F153">
        <v>235.33781375110999</v>
      </c>
    </row>
    <row r="154" spans="1:6" x14ac:dyDescent="0.3">
      <c r="A154">
        <v>153</v>
      </c>
      <c r="B154">
        <v>2</v>
      </c>
      <c r="C154" t="s">
        <v>143</v>
      </c>
      <c r="D154">
        <f t="shared" si="5"/>
        <v>0.94341384101045045</v>
      </c>
      <c r="E154">
        <v>214.13353726970001</v>
      </c>
      <c r="F154">
        <v>226.97731150557499</v>
      </c>
    </row>
    <row r="155" spans="1:6" x14ac:dyDescent="0.3">
      <c r="A155">
        <v>154</v>
      </c>
      <c r="B155">
        <v>6</v>
      </c>
      <c r="C155" t="s">
        <v>139</v>
      </c>
      <c r="D155">
        <f t="shared" si="5"/>
        <v>0.95447698604039843</v>
      </c>
      <c r="E155">
        <v>211.226791726464</v>
      </c>
      <c r="F155">
        <v>221.30108406566001</v>
      </c>
    </row>
    <row r="156" spans="1:6" x14ac:dyDescent="0.3">
      <c r="A156">
        <v>155</v>
      </c>
      <c r="B156">
        <v>5</v>
      </c>
      <c r="C156" t="s">
        <v>144</v>
      </c>
      <c r="D156">
        <f t="shared" si="5"/>
        <v>0.97887549899095594</v>
      </c>
      <c r="E156">
        <v>300.41186167955601</v>
      </c>
      <c r="F156">
        <v>306.894862512369</v>
      </c>
    </row>
    <row r="157" spans="1:6" x14ac:dyDescent="0.3">
      <c r="A157">
        <v>156</v>
      </c>
      <c r="B157">
        <v>6</v>
      </c>
      <c r="C157" t="s">
        <v>149</v>
      </c>
      <c r="D157">
        <f t="shared" si="5"/>
        <v>0.97412976487908653</v>
      </c>
      <c r="E157">
        <v>143.23556552216201</v>
      </c>
      <c r="F157">
        <v>147.03951227682799</v>
      </c>
    </row>
    <row r="158" spans="1:6" x14ac:dyDescent="0.3">
      <c r="A158">
        <v>157</v>
      </c>
      <c r="B158">
        <v>3</v>
      </c>
      <c r="C158" t="s">
        <v>138</v>
      </c>
      <c r="D158">
        <f t="shared" si="5"/>
        <v>0.91163404963104633</v>
      </c>
      <c r="E158">
        <v>56.414941889463101</v>
      </c>
      <c r="F158">
        <v>61.883320299735601</v>
      </c>
    </row>
    <row r="159" spans="1:6" x14ac:dyDescent="0.3">
      <c r="A159">
        <v>158</v>
      </c>
      <c r="B159">
        <v>5</v>
      </c>
      <c r="C159" t="s">
        <v>158</v>
      </c>
      <c r="D159">
        <f t="shared" si="5"/>
        <v>0.97887549899095683</v>
      </c>
      <c r="E159">
        <v>642.26624711415104</v>
      </c>
      <c r="F159">
        <v>656.12659401140502</v>
      </c>
    </row>
    <row r="160" spans="1:6" x14ac:dyDescent="0.3">
      <c r="A160">
        <v>159</v>
      </c>
      <c r="B160">
        <v>3</v>
      </c>
      <c r="C160" t="s">
        <v>144</v>
      </c>
      <c r="D160">
        <f t="shared" si="5"/>
        <v>0.8832173869158596</v>
      </c>
      <c r="E160">
        <v>52.231774701061397</v>
      </c>
      <c r="F160">
        <v>59.138073451487998</v>
      </c>
    </row>
    <row r="161" spans="1:6" x14ac:dyDescent="0.3">
      <c r="A161">
        <v>160</v>
      </c>
      <c r="B161">
        <v>6</v>
      </c>
      <c r="C161" t="s">
        <v>142</v>
      </c>
      <c r="D161">
        <f t="shared" si="5"/>
        <v>0.94196301827359485</v>
      </c>
      <c r="E161">
        <v>280.90892940419701</v>
      </c>
      <c r="F161">
        <v>298.21651588725803</v>
      </c>
    </row>
    <row r="162" spans="1:6" x14ac:dyDescent="0.3">
      <c r="A162">
        <v>161</v>
      </c>
      <c r="B162">
        <v>2</v>
      </c>
      <c r="C162" t="s">
        <v>146</v>
      </c>
      <c r="D162">
        <f t="shared" si="5"/>
        <v>0.9202101509188193</v>
      </c>
      <c r="E162">
        <v>190.87646400996701</v>
      </c>
      <c r="F162">
        <v>207.427035899766</v>
      </c>
    </row>
    <row r="163" spans="1:6" x14ac:dyDescent="0.3">
      <c r="A163">
        <v>162</v>
      </c>
      <c r="B163">
        <v>2</v>
      </c>
      <c r="C163" t="s">
        <v>158</v>
      </c>
      <c r="D163">
        <f t="shared" si="5"/>
        <v>0.73611457371226507</v>
      </c>
      <c r="E163">
        <v>31.4025056583117</v>
      </c>
      <c r="F163">
        <v>42.6598070188275</v>
      </c>
    </row>
    <row r="164" spans="1:6" x14ac:dyDescent="0.3">
      <c r="A164">
        <v>163</v>
      </c>
      <c r="B164">
        <v>6</v>
      </c>
      <c r="C164" t="s">
        <v>143</v>
      </c>
      <c r="D164">
        <f t="shared" si="5"/>
        <v>0.9472018022124391</v>
      </c>
      <c r="E164">
        <v>159.69566138411901</v>
      </c>
      <c r="F164">
        <v>168.59729469592199</v>
      </c>
    </row>
    <row r="165" spans="1:6" x14ac:dyDescent="0.3">
      <c r="A165">
        <v>164</v>
      </c>
      <c r="B165">
        <v>6</v>
      </c>
      <c r="C165" t="s">
        <v>145</v>
      </c>
      <c r="D165">
        <f t="shared" si="5"/>
        <v>0.93843546321999072</v>
      </c>
      <c r="E165">
        <v>87.794523218825802</v>
      </c>
      <c r="F165">
        <v>93.554140545352297</v>
      </c>
    </row>
    <row r="166" spans="1:6" x14ac:dyDescent="0.3">
      <c r="A166">
        <v>165</v>
      </c>
      <c r="B166">
        <v>3</v>
      </c>
      <c r="C166" t="s">
        <v>145</v>
      </c>
      <c r="D166">
        <f t="shared" si="5"/>
        <v>0.94251164243734742</v>
      </c>
      <c r="E166">
        <v>77.057681024622894</v>
      </c>
      <c r="F166">
        <v>81.757802827083097</v>
      </c>
    </row>
    <row r="167" spans="1:6" x14ac:dyDescent="0.3">
      <c r="A167">
        <v>166</v>
      </c>
      <c r="B167">
        <v>3</v>
      </c>
      <c r="C167" t="s">
        <v>139</v>
      </c>
      <c r="D167">
        <f t="shared" si="5"/>
        <v>0.91213316428434454</v>
      </c>
      <c r="E167">
        <v>44.693180472023002</v>
      </c>
      <c r="F167">
        <v>48.998525897355201</v>
      </c>
    </row>
    <row r="168" spans="1:6" x14ac:dyDescent="0.3">
      <c r="A168">
        <v>167</v>
      </c>
      <c r="B168">
        <v>3</v>
      </c>
      <c r="C168" t="s">
        <v>146</v>
      </c>
      <c r="D168">
        <f t="shared" si="5"/>
        <v>0.92508576542926335</v>
      </c>
      <c r="E168">
        <v>3.38240226167864</v>
      </c>
      <c r="F168">
        <v>3.6563120827063198</v>
      </c>
    </row>
    <row r="169" spans="1:6" x14ac:dyDescent="0.3">
      <c r="A169">
        <v>168</v>
      </c>
      <c r="B169">
        <v>3</v>
      </c>
      <c r="C169" t="s">
        <v>158</v>
      </c>
      <c r="D169">
        <f t="shared" si="5"/>
        <v>0.95344779073309505</v>
      </c>
      <c r="E169">
        <v>2.4131958766037198</v>
      </c>
      <c r="F169">
        <v>2.5310204712396902</v>
      </c>
    </row>
    <row r="170" spans="1:6" x14ac:dyDescent="0.3">
      <c r="A170">
        <v>169</v>
      </c>
      <c r="B170">
        <v>16</v>
      </c>
      <c r="C170" t="s">
        <v>146</v>
      </c>
      <c r="D170">
        <f t="shared" si="5"/>
        <v>0.692025682288541</v>
      </c>
      <c r="E170">
        <v>1562.22922823207</v>
      </c>
      <c r="F170">
        <v>2257.4729063027698</v>
      </c>
    </row>
    <row r="171" spans="1:6" x14ac:dyDescent="0.3">
      <c r="A171">
        <v>170</v>
      </c>
      <c r="B171">
        <v>16</v>
      </c>
      <c r="C171" t="s">
        <v>143</v>
      </c>
      <c r="D171">
        <f t="shared" si="5"/>
        <v>0.69202568228853911</v>
      </c>
      <c r="E171">
        <v>107.73189064448</v>
      </c>
      <c r="F171">
        <v>155.67614526705</v>
      </c>
    </row>
    <row r="172" spans="1:6" x14ac:dyDescent="0.3">
      <c r="A172">
        <v>171</v>
      </c>
      <c r="B172">
        <v>16</v>
      </c>
      <c r="C172" t="s">
        <v>145</v>
      </c>
      <c r="D172">
        <f t="shared" si="5"/>
        <v>0.69202568228854033</v>
      </c>
      <c r="E172">
        <v>340.23595159540599</v>
      </c>
      <c r="F172">
        <v>491.652203528401</v>
      </c>
    </row>
    <row r="173" spans="1:6" x14ac:dyDescent="0.3">
      <c r="A173">
        <v>172</v>
      </c>
      <c r="B173">
        <v>17</v>
      </c>
      <c r="C173" t="s">
        <v>146</v>
      </c>
      <c r="D173">
        <f t="shared" si="5"/>
        <v>0.69412772235084652</v>
      </c>
      <c r="E173">
        <v>196.54877767884901</v>
      </c>
      <c r="F173">
        <v>283.15938313655698</v>
      </c>
    </row>
    <row r="174" spans="1:6" x14ac:dyDescent="0.3">
      <c r="A174">
        <v>173</v>
      </c>
      <c r="B174">
        <v>16</v>
      </c>
      <c r="C174" t="s">
        <v>139</v>
      </c>
      <c r="D174">
        <f t="shared" si="5"/>
        <v>0.69202568228853867</v>
      </c>
      <c r="E174">
        <v>142.542604633194</v>
      </c>
      <c r="F174">
        <v>205.97877836239201</v>
      </c>
    </row>
    <row r="175" spans="1:6" x14ac:dyDescent="0.3">
      <c r="A175">
        <v>174</v>
      </c>
      <c r="B175">
        <v>16</v>
      </c>
      <c r="C175" t="s">
        <v>158</v>
      </c>
      <c r="D175">
        <f t="shared" si="5"/>
        <v>0.69202568228854078</v>
      </c>
      <c r="E175">
        <v>101.963110278418</v>
      </c>
      <c r="F175">
        <v>147.34006683281501</v>
      </c>
    </row>
    <row r="176" spans="1:6" x14ac:dyDescent="0.3">
      <c r="A176">
        <v>175</v>
      </c>
      <c r="B176">
        <v>17</v>
      </c>
      <c r="C176" t="s">
        <v>140</v>
      </c>
      <c r="D176">
        <f t="shared" si="5"/>
        <v>0.69412772235084574</v>
      </c>
      <c r="E176">
        <v>200.71404930201601</v>
      </c>
      <c r="F176">
        <v>289.16011108480899</v>
      </c>
    </row>
    <row r="177" spans="1:6" x14ac:dyDescent="0.3">
      <c r="A177">
        <v>176</v>
      </c>
      <c r="B177">
        <v>16</v>
      </c>
      <c r="C177" t="s">
        <v>140</v>
      </c>
      <c r="D177">
        <f t="shared" si="5"/>
        <v>0.69202568228854078</v>
      </c>
      <c r="E177">
        <v>352.55650172959702</v>
      </c>
      <c r="F177">
        <v>509.45580598062003</v>
      </c>
    </row>
    <row r="178" spans="1:6" x14ac:dyDescent="0.3">
      <c r="A178">
        <v>177</v>
      </c>
      <c r="B178">
        <v>17</v>
      </c>
      <c r="C178" t="s">
        <v>143</v>
      </c>
      <c r="D178">
        <f t="shared" si="5"/>
        <v>0.69412772235084697</v>
      </c>
      <c r="E178">
        <v>42.532830961578902</v>
      </c>
      <c r="F178">
        <v>61.275222977019602</v>
      </c>
    </row>
    <row r="179" spans="1:6" x14ac:dyDescent="0.3">
      <c r="A179">
        <v>178</v>
      </c>
      <c r="B179">
        <v>16</v>
      </c>
      <c r="C179" t="s">
        <v>141</v>
      </c>
      <c r="D179">
        <f t="shared" si="5"/>
        <v>0.69202568228854078</v>
      </c>
      <c r="E179">
        <v>430.26117007361103</v>
      </c>
      <c r="F179">
        <v>621.74162185820899</v>
      </c>
    </row>
    <row r="180" spans="1:6" x14ac:dyDescent="0.3">
      <c r="A180">
        <v>179</v>
      </c>
      <c r="B180">
        <v>16</v>
      </c>
      <c r="C180" t="s">
        <v>142</v>
      </c>
      <c r="D180">
        <f t="shared" si="5"/>
        <v>0.69202568228854155</v>
      </c>
      <c r="E180">
        <v>306.28809504420298</v>
      </c>
      <c r="F180">
        <v>442.59642796970002</v>
      </c>
    </row>
    <row r="181" spans="1:6" x14ac:dyDescent="0.3">
      <c r="A181">
        <v>180</v>
      </c>
      <c r="B181">
        <v>17</v>
      </c>
      <c r="C181" t="s">
        <v>158</v>
      </c>
      <c r="D181">
        <f t="shared" si="5"/>
        <v>0.69412772235084585</v>
      </c>
      <c r="E181">
        <v>19.322464987804899</v>
      </c>
      <c r="F181">
        <v>27.837045496993401</v>
      </c>
    </row>
    <row r="182" spans="1:6" x14ac:dyDescent="0.3">
      <c r="A182">
        <v>181</v>
      </c>
      <c r="B182">
        <v>17</v>
      </c>
      <c r="C182" t="s">
        <v>144</v>
      </c>
      <c r="D182">
        <f t="shared" si="5"/>
        <v>0.69412772235084486</v>
      </c>
      <c r="E182">
        <v>10.9515209950069</v>
      </c>
      <c r="F182">
        <v>15.7773859800855</v>
      </c>
    </row>
    <row r="183" spans="1:6" x14ac:dyDescent="0.3">
      <c r="A183">
        <v>182</v>
      </c>
      <c r="B183">
        <v>17</v>
      </c>
      <c r="C183" t="s">
        <v>142</v>
      </c>
      <c r="D183">
        <f t="shared" si="5"/>
        <v>0.69412772235084441</v>
      </c>
      <c r="E183">
        <v>156.360004077676</v>
      </c>
      <c r="F183">
        <v>225.26114293219999</v>
      </c>
    </row>
    <row r="184" spans="1:6" x14ac:dyDescent="0.3">
      <c r="A184">
        <v>183</v>
      </c>
      <c r="B184">
        <v>17</v>
      </c>
      <c r="C184" t="s">
        <v>149</v>
      </c>
      <c r="D184">
        <f t="shared" si="5"/>
        <v>0.69412772235084741</v>
      </c>
      <c r="E184">
        <v>53.326322474178902</v>
      </c>
      <c r="F184">
        <v>76.824942668440301</v>
      </c>
    </row>
    <row r="185" spans="1:6" x14ac:dyDescent="0.3">
      <c r="A185">
        <v>184</v>
      </c>
      <c r="B185">
        <v>16</v>
      </c>
      <c r="C185" t="s">
        <v>147</v>
      </c>
      <c r="D185">
        <f t="shared" si="5"/>
        <v>0.69202568228853933</v>
      </c>
      <c r="E185">
        <v>357.43214740427402</v>
      </c>
      <c r="F185">
        <v>516.50127524493098</v>
      </c>
    </row>
    <row r="186" spans="1:6" x14ac:dyDescent="0.3">
      <c r="A186">
        <v>185</v>
      </c>
      <c r="B186">
        <v>17</v>
      </c>
      <c r="C186" t="s">
        <v>145</v>
      </c>
      <c r="D186">
        <f t="shared" si="5"/>
        <v>0.69412772235084708</v>
      </c>
      <c r="E186">
        <v>110.308968246722</v>
      </c>
      <c r="F186">
        <v>158.917393290577</v>
      </c>
    </row>
    <row r="187" spans="1:6" x14ac:dyDescent="0.3">
      <c r="A187">
        <v>186</v>
      </c>
      <c r="B187">
        <v>16</v>
      </c>
      <c r="C187" t="s">
        <v>149</v>
      </c>
      <c r="D187">
        <f t="shared" si="5"/>
        <v>0.69202568228853956</v>
      </c>
      <c r="E187">
        <v>73.225377793034696</v>
      </c>
      <c r="F187">
        <v>105.813092876665</v>
      </c>
    </row>
    <row r="188" spans="1:6" x14ac:dyDescent="0.3">
      <c r="A188">
        <v>187</v>
      </c>
      <c r="B188">
        <v>17</v>
      </c>
      <c r="C188" t="s">
        <v>139</v>
      </c>
      <c r="D188">
        <f t="shared" si="5"/>
        <v>0.6941277223508463</v>
      </c>
      <c r="E188">
        <v>8.9770656282705996</v>
      </c>
      <c r="F188">
        <v>12.932872926998799</v>
      </c>
    </row>
    <row r="189" spans="1:6" x14ac:dyDescent="0.3">
      <c r="A189">
        <v>188</v>
      </c>
      <c r="B189">
        <v>16</v>
      </c>
      <c r="C189" t="s">
        <v>144</v>
      </c>
      <c r="D189">
        <f t="shared" si="5"/>
        <v>0.69202568228854133</v>
      </c>
      <c r="E189">
        <v>21.838923841221401</v>
      </c>
      <c r="F189">
        <v>31.557967283814801</v>
      </c>
    </row>
    <row r="190" spans="1:6" x14ac:dyDescent="0.3">
      <c r="A190">
        <v>189</v>
      </c>
      <c r="B190">
        <v>17</v>
      </c>
      <c r="C190" t="s">
        <v>141</v>
      </c>
      <c r="D190">
        <f t="shared" si="5"/>
        <v>0.69412772235084708</v>
      </c>
      <c r="E190">
        <v>128.10696263209601</v>
      </c>
      <c r="F190">
        <v>184.55819945964399</v>
      </c>
    </row>
    <row r="191" spans="1:6" x14ac:dyDescent="0.3">
      <c r="A191">
        <v>190</v>
      </c>
      <c r="B191">
        <v>17</v>
      </c>
      <c r="C191" t="s">
        <v>147</v>
      </c>
      <c r="D191">
        <f t="shared" si="5"/>
        <v>0.69412772235084774</v>
      </c>
      <c r="E191">
        <v>104.818434248884</v>
      </c>
      <c r="F191">
        <v>151.00741675305599</v>
      </c>
    </row>
    <row r="192" spans="1:6" x14ac:dyDescent="0.3">
      <c r="A192">
        <v>191</v>
      </c>
      <c r="B192">
        <v>16</v>
      </c>
      <c r="C192" t="s">
        <v>138</v>
      </c>
      <c r="D192">
        <f t="shared" si="5"/>
        <v>0.69202568228853989</v>
      </c>
      <c r="E192">
        <v>261.02447036522398</v>
      </c>
      <c r="F192">
        <v>377.18899319171499</v>
      </c>
    </row>
    <row r="193" spans="1:6" x14ac:dyDescent="0.3">
      <c r="A193">
        <v>192</v>
      </c>
      <c r="B193">
        <v>17</v>
      </c>
      <c r="C193" t="s">
        <v>138</v>
      </c>
      <c r="D193">
        <f t="shared" si="5"/>
        <v>0.69412772235084919</v>
      </c>
      <c r="E193">
        <v>97.096274826021002</v>
      </c>
      <c r="F193">
        <v>139.882433303742</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E9597-8C96-4966-B30C-63183DFC02E1}">
  <sheetPr codeName="Sheet16"/>
  <dimension ref="A1"/>
  <sheetViews>
    <sheetView showGridLines="0" topLeftCell="A84" workbookViewId="0">
      <selection activeCell="C102" sqref="C102"/>
    </sheetView>
  </sheetViews>
  <sheetFormatPr defaultRowHeight="14.4"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E3A14-7C67-4198-AE46-B71048EB2072}">
  <dimension ref="C4:Q32"/>
  <sheetViews>
    <sheetView workbookViewId="0"/>
  </sheetViews>
  <sheetFormatPr defaultRowHeight="14.4" x14ac:dyDescent="0.3"/>
  <sheetData>
    <row r="4" spans="3:17" x14ac:dyDescent="0.3">
      <c r="C4" s="128" t="s">
        <v>160</v>
      </c>
      <c r="D4" s="128"/>
      <c r="E4" s="128"/>
      <c r="F4" s="128"/>
      <c r="G4" s="128"/>
      <c r="H4" s="128"/>
      <c r="I4" s="128"/>
      <c r="J4" s="128"/>
      <c r="K4" s="128"/>
      <c r="L4" s="128"/>
      <c r="M4" s="128"/>
      <c r="N4" s="128"/>
      <c r="O4" s="128"/>
      <c r="P4" s="128"/>
      <c r="Q4" s="128"/>
    </row>
    <row r="5" spans="3:17" x14ac:dyDescent="0.3">
      <c r="C5" s="128"/>
      <c r="D5" s="128"/>
      <c r="E5" s="128"/>
      <c r="F5" s="128"/>
      <c r="G5" s="128"/>
      <c r="H5" s="128"/>
      <c r="I5" s="128"/>
      <c r="J5" s="128"/>
      <c r="K5" s="128"/>
      <c r="L5" s="128"/>
      <c r="M5" s="128"/>
      <c r="N5" s="128"/>
      <c r="O5" s="128"/>
      <c r="P5" s="128"/>
      <c r="Q5" s="128"/>
    </row>
    <row r="6" spans="3:17" x14ac:dyDescent="0.3">
      <c r="C6" s="128"/>
      <c r="D6" s="128"/>
      <c r="E6" s="128"/>
      <c r="F6" s="128"/>
      <c r="G6" s="128"/>
      <c r="H6" s="128"/>
      <c r="I6" s="128"/>
      <c r="J6" s="128"/>
      <c r="K6" s="128"/>
      <c r="L6" s="128"/>
      <c r="M6" s="128"/>
      <c r="N6" s="128"/>
      <c r="O6" s="128"/>
      <c r="P6" s="128"/>
      <c r="Q6" s="128"/>
    </row>
    <row r="7" spans="3:17" x14ac:dyDescent="0.3">
      <c r="C7" s="128"/>
      <c r="D7" s="128"/>
      <c r="E7" s="128"/>
      <c r="F7" s="128"/>
      <c r="G7" s="128"/>
      <c r="H7" s="128"/>
      <c r="I7" s="128"/>
      <c r="J7" s="128"/>
      <c r="K7" s="128"/>
      <c r="L7" s="128"/>
      <c r="M7" s="128"/>
      <c r="N7" s="128"/>
      <c r="O7" s="128"/>
      <c r="P7" s="128"/>
      <c r="Q7" s="128"/>
    </row>
    <row r="8" spans="3:17" x14ac:dyDescent="0.3">
      <c r="C8" s="128"/>
      <c r="D8" s="128"/>
      <c r="E8" s="128"/>
      <c r="F8" s="128"/>
      <c r="G8" s="128"/>
      <c r="H8" s="128"/>
      <c r="I8" s="128"/>
      <c r="J8" s="128"/>
      <c r="K8" s="128"/>
      <c r="L8" s="128"/>
      <c r="M8" s="128"/>
      <c r="N8" s="128"/>
      <c r="O8" s="128"/>
      <c r="P8" s="128"/>
      <c r="Q8" s="128"/>
    </row>
    <row r="9" spans="3:17" x14ac:dyDescent="0.3">
      <c r="C9" s="128"/>
      <c r="D9" s="128"/>
      <c r="E9" s="128"/>
      <c r="F9" s="128"/>
      <c r="G9" s="128"/>
      <c r="H9" s="128"/>
      <c r="I9" s="128"/>
      <c r="J9" s="128"/>
      <c r="K9" s="128"/>
      <c r="L9" s="128"/>
      <c r="M9" s="128"/>
      <c r="N9" s="128"/>
      <c r="O9" s="128"/>
      <c r="P9" s="128"/>
      <c r="Q9" s="128"/>
    </row>
    <row r="10" spans="3:17" x14ac:dyDescent="0.3">
      <c r="C10" s="128"/>
      <c r="D10" s="128"/>
      <c r="E10" s="128"/>
      <c r="F10" s="128"/>
      <c r="G10" s="128"/>
      <c r="H10" s="128"/>
      <c r="I10" s="128"/>
      <c r="J10" s="128"/>
      <c r="K10" s="128"/>
      <c r="L10" s="128"/>
      <c r="M10" s="128"/>
      <c r="N10" s="128"/>
      <c r="O10" s="128"/>
      <c r="P10" s="128"/>
      <c r="Q10" s="128"/>
    </row>
    <row r="11" spans="3:17" x14ac:dyDescent="0.3">
      <c r="C11" s="128"/>
      <c r="D11" s="128"/>
      <c r="E11" s="128"/>
      <c r="F11" s="128"/>
      <c r="G11" s="128"/>
      <c r="H11" s="128"/>
      <c r="I11" s="128"/>
      <c r="J11" s="128"/>
      <c r="K11" s="128"/>
      <c r="L11" s="128"/>
      <c r="M11" s="128"/>
      <c r="N11" s="128"/>
      <c r="O11" s="128"/>
      <c r="P11" s="128"/>
      <c r="Q11" s="128"/>
    </row>
    <row r="12" spans="3:17" x14ac:dyDescent="0.3">
      <c r="C12" s="128"/>
      <c r="D12" s="128"/>
      <c r="E12" s="128"/>
      <c r="F12" s="128"/>
      <c r="G12" s="128"/>
      <c r="H12" s="128"/>
      <c r="I12" s="128"/>
      <c r="J12" s="128"/>
      <c r="K12" s="128"/>
      <c r="L12" s="128"/>
      <c r="M12" s="128"/>
      <c r="N12" s="128"/>
      <c r="O12" s="128"/>
      <c r="P12" s="128"/>
      <c r="Q12" s="128"/>
    </row>
    <row r="13" spans="3:17" x14ac:dyDescent="0.3">
      <c r="C13" s="128"/>
      <c r="D13" s="128"/>
      <c r="E13" s="128"/>
      <c r="F13" s="128"/>
      <c r="G13" s="128"/>
      <c r="H13" s="128"/>
      <c r="I13" s="128"/>
      <c r="J13" s="128"/>
      <c r="K13" s="128"/>
      <c r="L13" s="128"/>
      <c r="M13" s="128"/>
      <c r="N13" s="128"/>
      <c r="O13" s="128"/>
      <c r="P13" s="128"/>
      <c r="Q13" s="128"/>
    </row>
    <row r="14" spans="3:17" x14ac:dyDescent="0.3">
      <c r="C14" s="128"/>
      <c r="D14" s="128"/>
      <c r="E14" s="128"/>
      <c r="F14" s="128"/>
      <c r="G14" s="128"/>
      <c r="H14" s="128"/>
      <c r="I14" s="128"/>
      <c r="J14" s="128"/>
      <c r="K14" s="128"/>
      <c r="L14" s="128"/>
      <c r="M14" s="128"/>
      <c r="N14" s="128"/>
      <c r="O14" s="128"/>
      <c r="P14" s="128"/>
      <c r="Q14" s="128"/>
    </row>
    <row r="15" spans="3:17" x14ac:dyDescent="0.3">
      <c r="C15" s="128"/>
      <c r="D15" s="128"/>
      <c r="E15" s="128"/>
      <c r="F15" s="128"/>
      <c r="G15" s="128"/>
      <c r="H15" s="128"/>
      <c r="I15" s="128"/>
      <c r="J15" s="128"/>
      <c r="K15" s="128"/>
      <c r="L15" s="128"/>
      <c r="M15" s="128"/>
      <c r="N15" s="128"/>
      <c r="O15" s="128"/>
      <c r="P15" s="128"/>
      <c r="Q15" s="128"/>
    </row>
    <row r="16" spans="3:17" x14ac:dyDescent="0.3">
      <c r="C16" s="128"/>
      <c r="D16" s="128"/>
      <c r="E16" s="128"/>
      <c r="F16" s="128"/>
      <c r="G16" s="128"/>
      <c r="H16" s="128"/>
      <c r="I16" s="128"/>
      <c r="J16" s="128"/>
      <c r="K16" s="128"/>
      <c r="L16" s="128"/>
      <c r="M16" s="128"/>
      <c r="N16" s="128"/>
      <c r="O16" s="128"/>
      <c r="P16" s="128"/>
      <c r="Q16" s="128"/>
    </row>
    <row r="17" spans="3:17" x14ac:dyDescent="0.3">
      <c r="C17" s="128"/>
      <c r="D17" s="128"/>
      <c r="E17" s="128"/>
      <c r="F17" s="128"/>
      <c r="G17" s="128"/>
      <c r="H17" s="128"/>
      <c r="I17" s="128"/>
      <c r="J17" s="128"/>
      <c r="K17" s="128"/>
      <c r="L17" s="128"/>
      <c r="M17" s="128"/>
      <c r="N17" s="128"/>
      <c r="O17" s="128"/>
      <c r="P17" s="128"/>
      <c r="Q17" s="128"/>
    </row>
    <row r="18" spans="3:17" x14ac:dyDescent="0.3">
      <c r="C18" s="128"/>
      <c r="D18" s="128"/>
      <c r="E18" s="128"/>
      <c r="F18" s="128"/>
      <c r="G18" s="128"/>
      <c r="H18" s="128"/>
      <c r="I18" s="128"/>
      <c r="J18" s="128"/>
      <c r="K18" s="128"/>
      <c r="L18" s="128"/>
      <c r="M18" s="128"/>
      <c r="N18" s="128"/>
      <c r="O18" s="128"/>
      <c r="P18" s="128"/>
      <c r="Q18" s="128"/>
    </row>
    <row r="19" spans="3:17" x14ac:dyDescent="0.3">
      <c r="C19" s="128"/>
      <c r="D19" s="128"/>
      <c r="E19" s="128"/>
      <c r="F19" s="128"/>
      <c r="G19" s="128"/>
      <c r="H19" s="128"/>
      <c r="I19" s="128"/>
      <c r="J19" s="128"/>
      <c r="K19" s="128"/>
      <c r="L19" s="128"/>
      <c r="M19" s="128"/>
      <c r="N19" s="128"/>
      <c r="O19" s="128"/>
      <c r="P19" s="128"/>
      <c r="Q19" s="128"/>
    </row>
    <row r="20" spans="3:17" x14ac:dyDescent="0.3">
      <c r="C20" s="128"/>
      <c r="D20" s="128"/>
      <c r="E20" s="128"/>
      <c r="F20" s="128"/>
      <c r="G20" s="128"/>
      <c r="H20" s="128"/>
      <c r="I20" s="128"/>
      <c r="J20" s="128"/>
      <c r="K20" s="128"/>
      <c r="L20" s="128"/>
      <c r="M20" s="128"/>
      <c r="N20" s="128"/>
      <c r="O20" s="128"/>
      <c r="P20" s="128"/>
      <c r="Q20" s="128"/>
    </row>
    <row r="21" spans="3:17" x14ac:dyDescent="0.3">
      <c r="C21" s="128"/>
      <c r="D21" s="128"/>
      <c r="E21" s="128"/>
      <c r="F21" s="128"/>
      <c r="G21" s="128"/>
      <c r="H21" s="128"/>
      <c r="I21" s="128"/>
      <c r="J21" s="128"/>
      <c r="K21" s="128"/>
      <c r="L21" s="128"/>
      <c r="M21" s="128"/>
      <c r="N21" s="128"/>
      <c r="O21" s="128"/>
      <c r="P21" s="128"/>
      <c r="Q21" s="128"/>
    </row>
    <row r="22" spans="3:17" x14ac:dyDescent="0.3">
      <c r="C22" s="128"/>
      <c r="D22" s="128"/>
      <c r="E22" s="128"/>
      <c r="F22" s="128"/>
      <c r="G22" s="128"/>
      <c r="H22" s="128"/>
      <c r="I22" s="128"/>
      <c r="J22" s="128"/>
      <c r="K22" s="128"/>
      <c r="L22" s="128"/>
      <c r="M22" s="128"/>
      <c r="N22" s="128"/>
      <c r="O22" s="128"/>
      <c r="P22" s="128"/>
      <c r="Q22" s="128"/>
    </row>
    <row r="23" spans="3:17" x14ac:dyDescent="0.3">
      <c r="C23" s="128"/>
      <c r="D23" s="128"/>
      <c r="E23" s="128"/>
      <c r="F23" s="128"/>
      <c r="G23" s="128"/>
      <c r="H23" s="128"/>
      <c r="I23" s="128"/>
      <c r="J23" s="128"/>
      <c r="K23" s="128"/>
      <c r="L23" s="128"/>
      <c r="M23" s="128"/>
      <c r="N23" s="128"/>
      <c r="O23" s="128"/>
      <c r="P23" s="128"/>
      <c r="Q23" s="128"/>
    </row>
    <row r="24" spans="3:17" x14ac:dyDescent="0.3">
      <c r="C24" s="128"/>
      <c r="D24" s="128"/>
      <c r="E24" s="128"/>
      <c r="F24" s="128"/>
      <c r="G24" s="128"/>
      <c r="H24" s="128"/>
      <c r="I24" s="128"/>
      <c r="J24" s="128"/>
      <c r="K24" s="128"/>
      <c r="L24" s="128"/>
      <c r="M24" s="128"/>
      <c r="N24" s="128"/>
      <c r="O24" s="128"/>
      <c r="P24" s="128"/>
      <c r="Q24" s="128"/>
    </row>
    <row r="25" spans="3:17" x14ac:dyDescent="0.3">
      <c r="C25" s="128"/>
      <c r="D25" s="128"/>
      <c r="E25" s="128"/>
      <c r="F25" s="128"/>
      <c r="G25" s="128"/>
      <c r="H25" s="128"/>
      <c r="I25" s="128"/>
      <c r="J25" s="128"/>
      <c r="K25" s="128"/>
      <c r="L25" s="128"/>
      <c r="M25" s="128"/>
      <c r="N25" s="128"/>
      <c r="O25" s="128"/>
      <c r="P25" s="128"/>
      <c r="Q25" s="128"/>
    </row>
    <row r="26" spans="3:17" x14ac:dyDescent="0.3">
      <c r="C26" s="128"/>
      <c r="D26" s="128"/>
      <c r="E26" s="128"/>
      <c r="F26" s="128"/>
      <c r="G26" s="128"/>
      <c r="H26" s="128"/>
      <c r="I26" s="128"/>
      <c r="J26" s="128"/>
      <c r="K26" s="128"/>
      <c r="L26" s="128"/>
      <c r="M26" s="128"/>
      <c r="N26" s="128"/>
      <c r="O26" s="128"/>
      <c r="P26" s="128"/>
      <c r="Q26" s="128"/>
    </row>
    <row r="27" spans="3:17" x14ac:dyDescent="0.3">
      <c r="C27" s="128"/>
      <c r="D27" s="128"/>
      <c r="E27" s="128"/>
      <c r="F27" s="128"/>
      <c r="G27" s="128"/>
      <c r="H27" s="128"/>
      <c r="I27" s="128"/>
      <c r="J27" s="128"/>
      <c r="K27" s="128"/>
      <c r="L27" s="128"/>
      <c r="M27" s="128"/>
      <c r="N27" s="128"/>
      <c r="O27" s="128"/>
      <c r="P27" s="128"/>
      <c r="Q27" s="128"/>
    </row>
    <row r="28" spans="3:17" x14ac:dyDescent="0.3">
      <c r="C28" s="128"/>
      <c r="D28" s="128"/>
      <c r="E28" s="128"/>
      <c r="F28" s="128"/>
      <c r="G28" s="128"/>
      <c r="H28" s="128"/>
      <c r="I28" s="128"/>
      <c r="J28" s="128"/>
      <c r="K28" s="128"/>
      <c r="L28" s="128"/>
      <c r="M28" s="128"/>
      <c r="N28" s="128"/>
      <c r="O28" s="128"/>
      <c r="P28" s="128"/>
      <c r="Q28" s="128"/>
    </row>
    <row r="29" spans="3:17" x14ac:dyDescent="0.3">
      <c r="C29" s="128"/>
      <c r="D29" s="128"/>
      <c r="E29" s="128"/>
      <c r="F29" s="128"/>
      <c r="G29" s="128"/>
      <c r="H29" s="128"/>
      <c r="I29" s="128"/>
      <c r="J29" s="128"/>
      <c r="K29" s="128"/>
      <c r="L29" s="128"/>
      <c r="M29" s="128"/>
      <c r="N29" s="128"/>
      <c r="O29" s="128"/>
      <c r="P29" s="128"/>
      <c r="Q29" s="128"/>
    </row>
    <row r="30" spans="3:17" x14ac:dyDescent="0.3">
      <c r="C30" s="128"/>
      <c r="D30" s="128"/>
      <c r="E30" s="128"/>
      <c r="F30" s="128"/>
      <c r="G30" s="128"/>
      <c r="H30" s="128"/>
      <c r="I30" s="128"/>
      <c r="J30" s="128"/>
      <c r="K30" s="128"/>
      <c r="L30" s="128"/>
      <c r="M30" s="128"/>
      <c r="N30" s="128"/>
      <c r="O30" s="128"/>
      <c r="P30" s="128"/>
      <c r="Q30" s="128"/>
    </row>
    <row r="31" spans="3:17" x14ac:dyDescent="0.3">
      <c r="C31" s="128"/>
      <c r="D31" s="128"/>
      <c r="E31" s="128"/>
      <c r="F31" s="128"/>
      <c r="G31" s="128"/>
      <c r="H31" s="128"/>
      <c r="I31" s="128"/>
      <c r="J31" s="128"/>
      <c r="K31" s="128"/>
      <c r="L31" s="128"/>
      <c r="M31" s="128"/>
      <c r="N31" s="128"/>
      <c r="O31" s="128"/>
      <c r="P31" s="128"/>
      <c r="Q31" s="128"/>
    </row>
    <row r="32" spans="3:17" x14ac:dyDescent="0.3">
      <c r="C32" s="128"/>
      <c r="D32" s="128"/>
      <c r="E32" s="128"/>
      <c r="F32" s="128"/>
      <c r="G32" s="128"/>
      <c r="H32" s="128"/>
      <c r="I32" s="128"/>
      <c r="J32" s="128"/>
      <c r="K32" s="128"/>
      <c r="L32" s="128"/>
      <c r="M32" s="128"/>
      <c r="N32" s="128"/>
      <c r="O32" s="128"/>
      <c r="P32" s="128"/>
      <c r="Q32" s="128"/>
    </row>
  </sheetData>
  <mergeCells count="1">
    <mergeCell ref="C4:Q3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D1D25-6027-4D71-99D7-45B90064E050}">
  <sheetPr codeName="Sheet1"/>
  <dimension ref="A1:O290"/>
  <sheetViews>
    <sheetView topLeftCell="I1" zoomScale="55" zoomScaleNormal="55" workbookViewId="0">
      <selection activeCell="N27" sqref="N27"/>
    </sheetView>
  </sheetViews>
  <sheetFormatPr defaultColWidth="9.21875" defaultRowHeight="12" x14ac:dyDescent="0.2"/>
  <cols>
    <col min="1" max="1" width="16.77734375" style="26" hidden="1" customWidth="1"/>
    <col min="2" max="2" width="0" style="26" hidden="1" customWidth="1"/>
    <col min="3" max="3" width="22.77734375" style="26" hidden="1" customWidth="1"/>
    <col min="4" max="4" width="24.77734375" style="26" bestFit="1" customWidth="1"/>
    <col min="5" max="5" width="35.21875" style="38" bestFit="1" customWidth="1"/>
    <col min="6" max="6" width="28.77734375" style="38" bestFit="1" customWidth="1"/>
    <col min="7" max="7" width="41.21875" style="38" customWidth="1"/>
    <col min="8" max="8" width="30.77734375" style="38" bestFit="1" customWidth="1"/>
    <col min="9" max="11" width="25.21875" style="38" customWidth="1"/>
    <col min="12" max="12" width="9.21875" style="26"/>
    <col min="13" max="13" width="17.44140625" style="26" bestFit="1" customWidth="1"/>
    <col min="14" max="14" width="12.77734375" style="26" customWidth="1"/>
    <col min="15" max="15" width="10.21875" style="26" customWidth="1"/>
    <col min="16" max="16384" width="9.21875" style="26"/>
  </cols>
  <sheetData>
    <row r="1" spans="1:14" ht="15" x14ac:dyDescent="0.25">
      <c r="A1" s="26" t="s">
        <v>161</v>
      </c>
      <c r="B1" s="26" t="s">
        <v>162</v>
      </c>
      <c r="C1" s="26">
        <v>1.0574870000000001</v>
      </c>
      <c r="E1" s="90" t="s">
        <v>163</v>
      </c>
      <c r="F1" s="90"/>
      <c r="G1" s="90"/>
      <c r="H1" s="90"/>
      <c r="I1" s="91"/>
      <c r="J1" s="91"/>
      <c r="K1" s="27"/>
      <c r="M1" s="28" t="s">
        <v>164</v>
      </c>
      <c r="N1" s="28"/>
    </row>
    <row r="2" spans="1:14" ht="30" x14ac:dyDescent="0.2">
      <c r="A2" s="26" t="s">
        <v>165</v>
      </c>
      <c r="E2" s="92" t="s">
        <v>166</v>
      </c>
      <c r="F2" s="92" t="s">
        <v>167</v>
      </c>
      <c r="G2" s="92" t="s">
        <v>168</v>
      </c>
      <c r="H2" s="92" t="s">
        <v>169</v>
      </c>
      <c r="I2" s="92" t="s">
        <v>170</v>
      </c>
      <c r="J2" s="92" t="s">
        <v>171</v>
      </c>
      <c r="K2" s="29"/>
      <c r="M2" s="92" t="s">
        <v>166</v>
      </c>
      <c r="N2" s="92" t="s">
        <v>172</v>
      </c>
    </row>
    <row r="3" spans="1:14" ht="15.6" thickBot="1" x14ac:dyDescent="0.3">
      <c r="D3" s="45"/>
      <c r="E3" s="39" t="s">
        <v>144</v>
      </c>
      <c r="F3" s="105">
        <f>SUMIFS(input_wholebuilding!C:C,input_wholebuilding!A:A,E3,input_wholebuilding!B:B,$A$2)*nonparticipating_forecastzone_scale_factor</f>
        <v>384439.57255008852</v>
      </c>
      <c r="G3" s="106">
        <f>SUMIFS(input_wholebuilding!D:D,input_wholebuilding!A:A,E3,input_wholebuilding!B:B,$A$2)</f>
        <v>11.6427268970785</v>
      </c>
      <c r="H3" s="105">
        <f>SUMIFS(input_wholebuilding!E:E,input_wholebuilding!A:A,E3,input_wholebuilding!B:B,$A$2)*nonparticipating_forecastzone_scale_factor</f>
        <v>4475.9249516302907</v>
      </c>
      <c r="I3" s="106">
        <f>SUMIFS(input_wholebuilding_gas!D:D,input_wholebuilding_gas!A:A,PGE!E3,input_wholebuilding_gas!B:B,$A$2)</f>
        <v>56.174116096053602</v>
      </c>
      <c r="J3" s="106">
        <f>SUMIFS(input_wholebuilding_gas!E:E,input_wholebuilding_gas!A:A,PGE!E3,input_wholebuilding_gas!B:B,$A$2)/1000000*nonparticipating_forecastzone_scale_factor</f>
        <v>202.47532515611792</v>
      </c>
      <c r="K3" s="31"/>
      <c r="L3" s="48"/>
      <c r="M3" s="40" t="s">
        <v>144</v>
      </c>
      <c r="N3" s="33">
        <f>SUMIFS(input_figure!D:D,input_figure!A:A,M3,input_figure!B:B,$A$2)</f>
        <v>4.5252903028207302E-2</v>
      </c>
    </row>
    <row r="4" spans="1:14" ht="15" x14ac:dyDescent="0.25">
      <c r="A4" s="49"/>
      <c r="B4" s="50"/>
      <c r="C4" s="51"/>
      <c r="D4" s="45"/>
      <c r="E4" s="39" t="s">
        <v>142</v>
      </c>
      <c r="F4" s="105">
        <f>SUMIFS(input_wholebuilding!C:C,input_wholebuilding!A:A,E4,input_wholebuilding!B:B,$A$2)*nonparticipating_forecastzone_scale_factor</f>
        <v>241676.19670848147</v>
      </c>
      <c r="G4" s="106">
        <f>SUMIFS(input_wholebuilding!D:D,input_wholebuilding!A:A,E4,input_wholebuilding!B:B,$A$2)</f>
        <v>36.677893202180201</v>
      </c>
      <c r="H4" s="105">
        <f>SUMIFS(input_wholebuilding!E:E,input_wholebuilding!A:A,E4,input_wholebuilding!B:B,$A$2)*nonparticipating_forecastzone_scale_factor</f>
        <v>8864.1737323827601</v>
      </c>
      <c r="I4" s="106">
        <f>SUMIFS(input_wholebuilding_gas!D:D,input_wholebuilding_gas!A:A,PGE!E4,input_wholebuilding_gas!B:B,$A$2)</f>
        <v>57.4195983916009</v>
      </c>
      <c r="J4" s="106">
        <f>SUMIFS(input_wholebuilding_gas!E:E,input_wholebuilding_gas!A:A,PGE!E4,input_wholebuilding_gas!B:B,$A$2)/1000000*nonparticipating_forecastzone_scale_factor</f>
        <v>138.76950155810576</v>
      </c>
      <c r="K4" s="31"/>
      <c r="L4" s="48"/>
      <c r="M4" s="40" t="s">
        <v>142</v>
      </c>
      <c r="N4" s="33">
        <f>SUMIFS(input_figure!D:D,input_figure!A:A,M4,input_figure!B:B,$A$2)</f>
        <v>8.9619374469313506E-2</v>
      </c>
    </row>
    <row r="5" spans="1:14" ht="15" x14ac:dyDescent="0.25">
      <c r="A5" s="70" t="s">
        <v>173</v>
      </c>
      <c r="B5" s="82">
        <f>F163</f>
        <v>0.78530447057727504</v>
      </c>
      <c r="C5" s="71"/>
      <c r="D5" s="45"/>
      <c r="E5" s="39" t="s">
        <v>143</v>
      </c>
      <c r="F5" s="105">
        <f>SUMIFS(input_wholebuilding!C:C,input_wholebuilding!A:A,E5,input_wholebuilding!B:B,$A$2)*nonparticipating_forecastzone_scale_factor</f>
        <v>480001.56726118119</v>
      </c>
      <c r="G5" s="106">
        <f>SUMIFS(input_wholebuilding!D:D,input_wholebuilding!A:A,E5,input_wholebuilding!B:B,$A$2)</f>
        <v>17.039316675329999</v>
      </c>
      <c r="H5" s="105">
        <f>SUMIFS(input_wholebuilding!E:E,input_wholebuilding!A:A,E5,input_wholebuilding!B:B,$A$2)*nonparticipating_forecastzone_scale_factor</f>
        <v>8178.8987092179686</v>
      </c>
      <c r="I5" s="106">
        <f>SUMIFS(input_wholebuilding_gas!D:D,input_wholebuilding_gas!A:A,PGE!E5,input_wholebuilding_gas!B:B,$A$2)</f>
        <v>61.753751098208397</v>
      </c>
      <c r="J5" s="106">
        <f>SUMIFS(input_wholebuilding_gas!E:E,input_wholebuilding_gas!A:A,PGE!E5,input_wholebuilding_gas!B:B,$A$2)/1000000*nonparticipating_forecastzone_scale_factor</f>
        <v>281.34847871099015</v>
      </c>
      <c r="K5" s="31"/>
      <c r="L5" s="48"/>
      <c r="M5" s="40" t="s">
        <v>143</v>
      </c>
      <c r="N5" s="33">
        <f>SUMIFS(input_figure!D:D,input_figure!A:A,M5,input_figure!B:B,$A$2)</f>
        <v>8.2691044681381401E-2</v>
      </c>
    </row>
    <row r="6" spans="1:14" ht="15" x14ac:dyDescent="0.25">
      <c r="A6" s="70" t="s">
        <v>174</v>
      </c>
      <c r="B6" s="82">
        <f>F205</f>
        <v>6.21782030207544E-2</v>
      </c>
      <c r="C6" s="71"/>
      <c r="D6" s="45"/>
      <c r="E6" s="39" t="s">
        <v>139</v>
      </c>
      <c r="F6" s="105">
        <f>SUMIFS(input_wholebuilding!C:C,input_wholebuilding!A:A,E6,input_wholebuilding!B:B,$A$2)*nonparticipating_forecastzone_scale_factor</f>
        <v>471705.90112589335</v>
      </c>
      <c r="G6" s="106">
        <f>SUMIFS(input_wholebuilding!D:D,input_wholebuilding!A:A,E6,input_wholebuilding!B:B,$A$2)</f>
        <v>9.5729570421913301</v>
      </c>
      <c r="H6" s="105">
        <f>SUMIFS(input_wholebuilding!E:E,input_wholebuilding!A:A,E6,input_wholebuilding!B:B,$A$2)*nonparticipating_forecastzone_scale_factor</f>
        <v>4515.6203280263308</v>
      </c>
      <c r="I6" s="106">
        <f>SUMIFS(input_wholebuilding_gas!D:D,input_wholebuilding_gas!A:A,PGE!E6,input_wholebuilding_gas!B:B,$A$2)</f>
        <v>33.906078027401797</v>
      </c>
      <c r="J6" s="106">
        <f>SUMIFS(input_wholebuilding_gas!E:E,input_wholebuilding_gas!A:A,PGE!E6,input_wholebuilding_gas!B:B,$A$2)/1000000*nonparticipating_forecastzone_scale_factor</f>
        <v>159.17325574400368</v>
      </c>
      <c r="K6" s="31"/>
      <c r="L6" s="48"/>
      <c r="M6" s="40" t="s">
        <v>139</v>
      </c>
      <c r="N6" s="33">
        <f>SUMIFS(input_figure!D:D,input_figure!A:A,M6,input_figure!B:B,$A$2)</f>
        <v>4.5654234828478801E-2</v>
      </c>
    </row>
    <row r="7" spans="1:14" ht="15" x14ac:dyDescent="0.25">
      <c r="A7" s="67">
        <f>ROUND(F15/1000000,1)</f>
        <v>8.8000000000000007</v>
      </c>
      <c r="B7" s="68" t="s">
        <v>175</v>
      </c>
      <c r="C7" s="69"/>
      <c r="D7" s="47"/>
      <c r="E7" s="39" t="s">
        <v>141</v>
      </c>
      <c r="F7" s="105">
        <f>SUMIFS(input_wholebuilding!C:C,input_wholebuilding!A:A,E7,input_wholebuilding!B:B,$A$2)*nonparticipating_forecastzone_scale_factor</f>
        <v>1704294.1056945452</v>
      </c>
      <c r="G7" s="106">
        <f>SUMIFS(input_wholebuilding!D:D,input_wholebuilding!A:A,E7,input_wholebuilding!B:B,$A$2)</f>
        <v>9.8071701840692302</v>
      </c>
      <c r="H7" s="105">
        <f>SUMIFS(input_wholebuilding!E:E,input_wholebuilding!A:A,E7,input_wholebuilding!B:B,$A$2)*nonparticipating_forecastzone_scale_factor</f>
        <v>16714.302338252448</v>
      </c>
      <c r="I7" s="106">
        <f>SUMIFS(input_wholebuilding_gas!D:D,input_wholebuilding_gas!A:A,PGE!E7,input_wholebuilding_gas!B:B,$A$2)</f>
        <v>32.675424803648603</v>
      </c>
      <c r="J7" s="106">
        <f>SUMIFS(input_wholebuilding_gas!E:E,input_wholebuilding_gas!A:A,PGE!E7,input_wholebuilding_gas!B:B,$A$2)/1000000*nonparticipating_forecastzone_scale_factor</f>
        <v>551.21377477313422</v>
      </c>
      <c r="K7" s="31"/>
      <c r="L7" s="48"/>
      <c r="M7" s="40" t="s">
        <v>141</v>
      </c>
      <c r="N7" s="33">
        <f>SUMIFS(input_figure!D:D,input_figure!A:A,M7,input_figure!B:B,$A$2)</f>
        <v>0.16898645778714</v>
      </c>
    </row>
    <row r="8" spans="1:14" ht="15" x14ac:dyDescent="0.25">
      <c r="A8" s="61">
        <f>LARGE($F$3:$F$14,1)/$F$15</f>
        <v>0.19346178631348135</v>
      </c>
      <c r="B8" s="62" t="str">
        <f ca="1">OFFSET($E$2,MATCH(LARGE($F$3:$F$14,1),$F$3:$F$14,0),0)</f>
        <v>Miscellaneous</v>
      </c>
      <c r="C8" s="63" t="s">
        <v>176</v>
      </c>
      <c r="D8" s="45"/>
      <c r="E8" s="39" t="s">
        <v>146</v>
      </c>
      <c r="F8" s="105">
        <f>SUMIFS(input_wholebuilding!C:C,input_wholebuilding!A:A,E8,input_wholebuilding!B:B,$A$2)*nonparticipating_forecastzone_scale_factor</f>
        <v>1321787.0614983023</v>
      </c>
      <c r="G8" s="106">
        <f>SUMIFS(input_wholebuilding!D:D,input_wholebuilding!A:A,E8,input_wholebuilding!B:B,$A$2)</f>
        <v>12.527115356849899</v>
      </c>
      <c r="H8" s="105">
        <f>SUMIFS(input_wholebuilding!E:E,input_wholebuilding!A:A,E8,input_wholebuilding!B:B,$A$2)*nonparticipating_forecastzone_scale_factor</f>
        <v>16558.178996580806</v>
      </c>
      <c r="I8" s="106">
        <f>SUMIFS(input_wholebuilding_gas!D:D,input_wholebuilding_gas!A:A,PGE!E8,input_wholebuilding_gas!B:B,$A$2)</f>
        <v>18.017336628644099</v>
      </c>
      <c r="J8" s="106">
        <f>SUMIFS(input_wholebuilding_gas!E:E,input_wholebuilding_gas!A:A,PGE!E8,input_wholebuilding_gas!B:B,$A$2)/1000000*nonparticipating_forecastzone_scale_factor</f>
        <v>236.93129011422909</v>
      </c>
      <c r="K8" s="31"/>
      <c r="L8" s="48"/>
      <c r="M8" s="40" t="s">
        <v>146</v>
      </c>
      <c r="N8" s="33">
        <f>SUMIFS(input_figure!D:D,input_figure!A:A,M8,input_figure!B:B,$A$2)</f>
        <v>0.16740800539630199</v>
      </c>
    </row>
    <row r="9" spans="1:14" ht="15" x14ac:dyDescent="0.25">
      <c r="A9" s="61">
        <f>LARGE($F$3:$F$14,2)/$F$15</f>
        <v>0.15004175933548639</v>
      </c>
      <c r="B9" s="62" t="str">
        <f ca="1">OFFSET($E$2,MATCH(LARGE($F$3:$F$14,2),$F$3:$F$14,0),0)</f>
        <v>Office, Large</v>
      </c>
      <c r="C9" s="63" t="s">
        <v>176</v>
      </c>
      <c r="D9" s="45"/>
      <c r="E9" s="39" t="s">
        <v>147</v>
      </c>
      <c r="F9" s="105">
        <f>SUMIFS(input_wholebuilding!C:C,input_wholebuilding!A:A,E9,input_wholebuilding!B:B,$A$2)*nonparticipating_forecastzone_scale_factor</f>
        <v>771141.35002315126</v>
      </c>
      <c r="G9" s="106">
        <f>SUMIFS(input_wholebuilding!D:D,input_wholebuilding!A:A,E9,input_wholebuilding!B:B,$A$2)</f>
        <v>8.9107862761175909</v>
      </c>
      <c r="H9" s="105">
        <f>SUMIFS(input_wholebuilding!E:E,input_wholebuilding!A:A,E9,input_wholebuilding!B:B,$A$2)*nonparticipating_forecastzone_scale_factor</f>
        <v>6871.4757587330832</v>
      </c>
      <c r="I9" s="106">
        <f>SUMIFS(input_wholebuilding_gas!D:D,input_wholebuilding_gas!A:A,PGE!E9,input_wholebuilding_gas!B:B,$A$2)</f>
        <v>18.4126518663243</v>
      </c>
      <c r="J9" s="106">
        <f>SUMIFS(input_wholebuilding_gas!E:E,input_wholebuilding_gas!A:A,PGE!E9,input_wholebuilding_gas!B:B,$A$2)/1000000*nonparticipating_forecastzone_scale_factor</f>
        <v>141.9875721770363</v>
      </c>
      <c r="K9" s="31"/>
      <c r="L9" s="48"/>
      <c r="M9" s="40" t="s">
        <v>147</v>
      </c>
      <c r="N9" s="33">
        <f>SUMIFS(input_figure!D:D,input_figure!A:A,M9,input_figure!B:B,$A$2)</f>
        <v>6.9472618404239406E-2</v>
      </c>
    </row>
    <row r="10" spans="1:14" ht="15" x14ac:dyDescent="0.25">
      <c r="A10" s="61">
        <f>LARGE($F$3:$F$14,3)/$F$15</f>
        <v>0.14215489178788204</v>
      </c>
      <c r="B10" s="62" t="str">
        <f ca="1">OFFSET($E$2,MATCH(LARGE($F$3:$F$14,3),$F$3:$F$14,0),0)</f>
        <v>Warehouse</v>
      </c>
      <c r="C10" s="63" t="s">
        <v>176</v>
      </c>
      <c r="D10" s="45"/>
      <c r="E10" s="39" t="s">
        <v>148</v>
      </c>
      <c r="F10" s="105">
        <f>SUMIFS(input_wholebuilding!C:C,input_wholebuilding!A:A,E10,input_wholebuilding!B:B,$A$2)*nonparticipating_forecastzone_scale_factor</f>
        <v>145618.51918930936</v>
      </c>
      <c r="G10" s="106">
        <f>SUMIFS(input_wholebuilding!D:D,input_wholebuilding!A:A,E10,input_wholebuilding!B:B,$A$2)</f>
        <v>18.003925261814501</v>
      </c>
      <c r="H10" s="105">
        <f>SUMIFS(input_wholebuilding!E:E,input_wholebuilding!A:A,E10,input_wholebuilding!B:B,$A$2)*nonparticipating_forecastzone_scale_factor</f>
        <v>2621.7049362204239</v>
      </c>
      <c r="I10" s="106">
        <f>SUMIFS(input_wholebuilding_gas!D:D,input_wholebuilding_gas!A:A,PGE!E10,input_wholebuilding_gas!B:B,$A$2)</f>
        <v>3.5625056339633301</v>
      </c>
      <c r="J10" s="106">
        <f>SUMIFS(input_wholebuilding_gas!E:E,input_wholebuilding_gas!A:A,PGE!E10,input_wholebuilding_gas!B:B,$A$2)/1000000*nonparticipating_forecastzone_scale_factor</f>
        <v>5.1628505105683207</v>
      </c>
      <c r="K10" s="31"/>
      <c r="L10" s="48"/>
      <c r="M10" s="41" t="s">
        <v>148</v>
      </c>
      <c r="N10" s="33">
        <f>SUMIFS(input_figure!D:D,input_figure!A:A,M10,input_figure!B:B,$A$2)</f>
        <v>2.6506199395533302E-2</v>
      </c>
    </row>
    <row r="11" spans="1:14" ht="15" x14ac:dyDescent="0.25">
      <c r="A11" s="59">
        <f>LARGE(N3:N14,1)</f>
        <v>0.16898645778714</v>
      </c>
      <c r="B11" s="60" t="str">
        <f ca="1">OFFSET($M$2,MATCH(A11,$N$3:$N$14,0),0)</f>
        <v>Miscellaneous</v>
      </c>
      <c r="C11" s="58" t="s">
        <v>177</v>
      </c>
      <c r="D11" s="45"/>
      <c r="E11" s="39" t="s">
        <v>138</v>
      </c>
      <c r="F11" s="105">
        <f>SUMIFS(input_wholebuilding!C:C,input_wholebuilding!A:A,E11,input_wholebuilding!B:B,$A$2)*nonparticipating_forecastzone_scale_factor</f>
        <v>223830.72932964264</v>
      </c>
      <c r="G11" s="106">
        <f>SUMIFS(input_wholebuilding!D:D,input_wholebuilding!A:A,E11,input_wholebuilding!B:B,$A$2)</f>
        <v>36.765333217753998</v>
      </c>
      <c r="H11" s="105">
        <f>SUMIFS(input_wholebuilding!E:E,input_wholebuilding!A:A,E11,input_wholebuilding!B:B,$A$2)*nonparticipating_forecastzone_scale_factor</f>
        <v>8229.2113481772176</v>
      </c>
      <c r="I11" s="106">
        <f>SUMIFS(input_wholebuilding_gas!D:D,input_wholebuilding_gas!A:A,PGE!E11,input_wholebuilding_gas!B:B,$A$2)</f>
        <v>206.72521052279299</v>
      </c>
      <c r="J11" s="106">
        <f>SUMIFS(input_wholebuilding_gas!E:E,input_wholebuilding_gas!A:A,PGE!E11,input_wholebuilding_gas!B:B,$A$2)/1000000*nonparticipating_forecastzone_scale_factor</f>
        <v>462.71454642140822</v>
      </c>
      <c r="K11" s="31"/>
      <c r="L11" s="48"/>
      <c r="M11" s="40" t="s">
        <v>138</v>
      </c>
      <c r="N11" s="33">
        <f>SUMIFS(input_figure!D:D,input_figure!A:A,M11,input_figure!B:B,$A$2)</f>
        <v>8.3199720094065996E-2</v>
      </c>
    </row>
    <row r="12" spans="1:14" ht="15" x14ac:dyDescent="0.25">
      <c r="A12" s="57">
        <f>LARGE(N3:N14,2)</f>
        <v>0.16740800539630199</v>
      </c>
      <c r="B12" s="60" t="str">
        <f ca="1">OFFSET($M$2,MATCH(A12,$N$3:$N$14,0),0)</f>
        <v>Office, Large</v>
      </c>
      <c r="C12" s="58" t="s">
        <v>177</v>
      </c>
      <c r="D12" s="47"/>
      <c r="E12" s="39" t="s">
        <v>140</v>
      </c>
      <c r="F12" s="105">
        <f>SUMIFS(input_wholebuilding!C:C,input_wholebuilding!A:A,E12,input_wholebuilding!B:B,$A$2)*nonparticipating_forecastzone_scale_factor</f>
        <v>1126373.4000128643</v>
      </c>
      <c r="G12" s="106">
        <f>SUMIFS(input_wholebuilding!D:D,input_wholebuilding!A:A,E12,input_wholebuilding!B:B,$A$2)</f>
        <v>9.4551078314555603</v>
      </c>
      <c r="H12" s="105">
        <f>SUMIFS(input_wholebuilding!E:E,input_wholebuilding!A:A,E12,input_wholebuilding!B:B,$A$2)*nonparticipating_forecastzone_scale_factor</f>
        <v>10649.98195560491</v>
      </c>
      <c r="I12" s="106">
        <f>SUMIFS(input_wholebuilding_gas!D:D,input_wholebuilding_gas!A:A,PGE!E12,input_wholebuilding_gas!B:B,$A$2)</f>
        <v>7.1281169679463696</v>
      </c>
      <c r="J12" s="106">
        <f>SUMIFS(input_wholebuilding_gas!E:E,input_wholebuilding_gas!A:A,PGE!E12,input_wholebuilding_gas!B:B,$A$2)/1000000*nonparticipating_forecastzone_scale_factor</f>
        <v>78.266554080944474</v>
      </c>
      <c r="K12" s="31"/>
      <c r="L12" s="48"/>
      <c r="M12" s="40" t="s">
        <v>140</v>
      </c>
      <c r="N12" s="33">
        <f>SUMIFS(input_figure!D:D,input_figure!A:A,M12,input_figure!B:B,$A$2)</f>
        <v>0.107674414986249</v>
      </c>
    </row>
    <row r="13" spans="1:14" ht="15" x14ac:dyDescent="0.25">
      <c r="A13" s="57">
        <f>LARGE(N3:N14,3)</f>
        <v>0.107674414986249</v>
      </c>
      <c r="B13" s="60" t="str">
        <f ca="1">OFFSET($M$2,MATCH(A13,$N$3:$N$14,0),0)</f>
        <v>Retail</v>
      </c>
      <c r="C13" s="58" t="s">
        <v>177</v>
      </c>
      <c r="D13" s="45"/>
      <c r="E13" s="39" t="s">
        <v>145</v>
      </c>
      <c r="F13" s="105">
        <f>SUMIFS(input_wholebuilding!C:C,input_wholebuilding!A:A,E13,input_wholebuilding!B:B,$A$2)*nonparticipating_forecastzone_scale_factor</f>
        <v>686284.81732468866</v>
      </c>
      <c r="G13" s="106">
        <f>SUMIFS(input_wholebuilding!D:D,input_wholebuilding!A:A,E13,input_wholebuilding!B:B,$A$2)</f>
        <v>6.9962000208175601</v>
      </c>
      <c r="H13" s="105">
        <f>SUMIFS(input_wholebuilding!E:E,input_wholebuilding!A:A,E13,input_wholebuilding!B:B,$A$2)*nonparticipating_forecastzone_scale_factor</f>
        <v>4801.3858532537633</v>
      </c>
      <c r="I13" s="106">
        <f>SUMIFS(input_wholebuilding_gas!D:D,input_wholebuilding_gas!A:A,PGE!E13,input_wholebuilding_gas!B:B,$A$2)</f>
        <v>10.501518334745301</v>
      </c>
      <c r="J13" s="106">
        <f>SUMIFS(input_wholebuilding_gas!E:E,input_wholebuilding_gas!A:A,PGE!E13,input_wholebuilding_gas!B:B,$A$2)/1000000*nonparticipating_forecastzone_scale_factor</f>
        <v>72.070325919925267</v>
      </c>
      <c r="K13" s="31"/>
      <c r="L13" s="48"/>
      <c r="M13" s="40" t="s">
        <v>145</v>
      </c>
      <c r="N13" s="33">
        <f>SUMIFS(input_figure!D:D,input_figure!A:A,M13,input_figure!B:B,$A$2)</f>
        <v>4.8543407399884803E-2</v>
      </c>
    </row>
    <row r="14" spans="1:14" ht="15" x14ac:dyDescent="0.25">
      <c r="A14" s="64">
        <f>LARGE($N$35:$N$46,1)</f>
        <v>0.23163365295428801</v>
      </c>
      <c r="B14" s="65" t="str">
        <f ca="1">OFFSET($M$34,MATCH(A14,$N$35:$N$46,0),0)</f>
        <v>Miscellaneous</v>
      </c>
      <c r="C14" s="66" t="s">
        <v>178</v>
      </c>
      <c r="D14" s="46"/>
      <c r="E14" s="39" t="s">
        <v>149</v>
      </c>
      <c r="F14" s="105">
        <f>SUMIFS(input_wholebuilding!C:C,input_wholebuilding!A:A,E14,input_wholebuilding!B:B,$A$2)*nonparticipating_forecastzone_scale_factor</f>
        <v>1252308.0076246071</v>
      </c>
      <c r="G14" s="106">
        <f>SUMIFS(input_wholebuilding!D:D,input_wholebuilding!A:A,E14,input_wholebuilding!B:B,$A$2)</f>
        <v>5.1331334230161598</v>
      </c>
      <c r="H14" s="105">
        <f>SUMIFS(input_wholebuilding!E:E,input_wholebuilding!A:A,E14,input_wholebuilding!B:B,$A$2)*nonparticipating_forecastzone_scale_factor</f>
        <v>6428.2640898486761</v>
      </c>
      <c r="I14" s="106">
        <f>SUMIFS(input_wholebuilding_gas!D:D,input_wholebuilding_gas!A:A,PGE!E14,input_wholebuilding_gas!B:B,$A$2)</f>
        <v>4.1030796221096697</v>
      </c>
      <c r="J14" s="106">
        <f>SUMIFS(input_wholebuilding_gas!E:E,input_wholebuilding_gas!A:A,PGE!E14,input_wholebuilding_gas!B:B,$A$2)/1000000*nonparticipating_forecastzone_scale_factor</f>
        <v>49.565676558149953</v>
      </c>
      <c r="K14" s="31"/>
      <c r="L14" s="48"/>
      <c r="M14" s="40" t="s">
        <v>149</v>
      </c>
      <c r="N14" s="33">
        <f>SUMIFS(input_figure!D:D,input_figure!A:A,M14,input_figure!B:B,$A$2)</f>
        <v>6.4991619529204597E-2</v>
      </c>
    </row>
    <row r="15" spans="1:14" ht="15" x14ac:dyDescent="0.25">
      <c r="A15" s="64">
        <f>LARGE($N$35:$N$46,2)</f>
        <v>0.194444089694221</v>
      </c>
      <c r="B15" s="65" t="str">
        <f ca="1">OFFSET($M$34,MATCH(A15,$N$35:$N$46,0),0)</f>
        <v>Restaurant</v>
      </c>
      <c r="C15" s="66" t="s">
        <v>178</v>
      </c>
      <c r="E15" s="39" t="s">
        <v>179</v>
      </c>
      <c r="F15" s="107">
        <f>SUM(F3:F14)</f>
        <v>8809461.2283427566</v>
      </c>
      <c r="G15" s="108">
        <f>SUMIFS(input_wholebuilding!D:D,input_wholebuilding!A:A,E15,input_wholebuilding!B:B,$A$2)</f>
        <v>11.227601828782401</v>
      </c>
      <c r="H15" s="107">
        <f>SUM(H3:H14)</f>
        <v>98909.122997928673</v>
      </c>
      <c r="I15" s="108">
        <f>SUMIFS(input_wholebuilding_gas!D:D,input_wholebuilding_gas!A:A,PGE!E15,input_wholebuilding_gas!B:B,$A$2)</f>
        <v>27.474809605366801</v>
      </c>
      <c r="J15" s="108">
        <f>SUM(J3:J14)</f>
        <v>2379.6791517246133</v>
      </c>
      <c r="K15" s="34"/>
    </row>
    <row r="16" spans="1:14" ht="15" x14ac:dyDescent="0.25">
      <c r="A16" s="64">
        <f>LARGE($N$35:$N$46,3)</f>
        <v>0.118229585071202</v>
      </c>
      <c r="B16" s="65" t="str">
        <f ca="1">OFFSET($M$34,MATCH(A16,$N$35:$N$46,0),0)</f>
        <v>Health Care</v>
      </c>
      <c r="C16" s="66" t="s">
        <v>178</v>
      </c>
      <c r="E16" s="39" t="s">
        <v>180</v>
      </c>
      <c r="F16" s="107">
        <f>SUM(F8:F9)</f>
        <v>2092928.4115214534</v>
      </c>
      <c r="G16" s="108">
        <f>SUMIFS(input_wholebuilding!D:D,input_wholebuilding!A:A,E16,input_wholebuilding!B:B,$A$2)</f>
        <v>11.1946756641723</v>
      </c>
      <c r="H16" s="107">
        <f>SUM(H8:H9)</f>
        <v>23429.654755313888</v>
      </c>
      <c r="I16" s="108">
        <f>SUMIFS(input_wholebuilding_gas!D:D,input_wholebuilding_gas!A:A,PGE!E16,input_wholebuilding_gas!B:B,$A$2)</f>
        <v>18.1634634664758</v>
      </c>
      <c r="J16" s="108">
        <f>SUM(J8:J9)</f>
        <v>378.91886229126538</v>
      </c>
      <c r="K16" s="34"/>
    </row>
    <row r="17" spans="1:11" ht="15" x14ac:dyDescent="0.25">
      <c r="A17" s="52"/>
      <c r="C17" s="53"/>
      <c r="E17" s="39" t="s">
        <v>181</v>
      </c>
      <c r="F17" s="107">
        <f>F14+F10</f>
        <v>1397926.5268139164</v>
      </c>
      <c r="G17" s="108">
        <f>SUMIFS(input_wholebuilding!D:D,input_wholebuilding!A:A,E17,input_wholebuilding!B:B,$A$2)</f>
        <v>6.4738517028468596</v>
      </c>
      <c r="H17" s="107">
        <f>H14+H10</f>
        <v>9049.9690260691004</v>
      </c>
      <c r="I17" s="108">
        <f>SUMIFS(input_wholebuilding_gas!D:D,input_wholebuilding_gas!A:A,PGE!E17,input_wholebuilding_gas!B:B,$A$2)</f>
        <v>4.0451750713214398</v>
      </c>
      <c r="J17" s="108">
        <f>J14+J10</f>
        <v>54.728527068718272</v>
      </c>
      <c r="K17" s="34"/>
    </row>
    <row r="18" spans="1:11" ht="12.6" thickBot="1" x14ac:dyDescent="0.25">
      <c r="A18" s="54"/>
      <c r="B18" s="55"/>
      <c r="C18" s="56"/>
    </row>
    <row r="19" spans="1:11" x14ac:dyDescent="0.2">
      <c r="E19" s="87" t="s">
        <v>182</v>
      </c>
      <c r="F19" s="83"/>
      <c r="G19" s="83"/>
      <c r="H19" s="83"/>
      <c r="I19" s="84"/>
      <c r="J19" s="35"/>
      <c r="K19" s="35"/>
    </row>
    <row r="20" spans="1:11" x14ac:dyDescent="0.2">
      <c r="C20" s="26" t="s">
        <v>183</v>
      </c>
      <c r="E20" s="24" t="s">
        <v>183</v>
      </c>
      <c r="F20" s="24" t="s">
        <v>184</v>
      </c>
      <c r="G20" s="24" t="s">
        <v>185</v>
      </c>
      <c r="H20" s="24" t="s">
        <v>186</v>
      </c>
      <c r="I20" s="24" t="s">
        <v>187</v>
      </c>
      <c r="J20" s="29"/>
      <c r="K20" s="29"/>
    </row>
    <row r="21" spans="1:11" x14ac:dyDescent="0.2">
      <c r="A21" s="26" t="s">
        <v>179</v>
      </c>
      <c r="C21" s="26" t="s">
        <v>188</v>
      </c>
      <c r="E21" s="30" t="s">
        <v>188</v>
      </c>
      <c r="F21" s="36">
        <f>SUMIFS(input_enduse!D:D,input_enduse!A:A,C21,input_enduse!B:B,$A$2,input_enduse!C:C,$A21)</f>
        <v>0.76334035710139603</v>
      </c>
      <c r="G21" s="36">
        <f>SUMIFS(input_enduse!E:E,input_enduse!A:A,C21,input_enduse!B:B,$A$2,input_enduse!C:C,$A21)</f>
        <v>0.28664150682337403</v>
      </c>
      <c r="H21" s="36">
        <f>SUMIFS(input_enduse!F:F,input_enduse!A:A,C21,input_enduse!B:B,$A$2,input_enduse!C:C,$A21)</f>
        <v>0.69473916801784497</v>
      </c>
      <c r="I21" s="36">
        <f>SUMIFS(input_enduse!G:G,input_enduse!A:A,C21,input_enduse!B:B,$A$2,input_enduse!C:C,$A21)</f>
        <v>1.8619325158781501E-2</v>
      </c>
      <c r="J21" s="37"/>
      <c r="K21" s="37"/>
    </row>
    <row r="22" spans="1:11" x14ac:dyDescent="0.2">
      <c r="A22" s="26" t="s">
        <v>179</v>
      </c>
      <c r="C22" s="26" t="s">
        <v>189</v>
      </c>
      <c r="E22" s="30" t="s">
        <v>189</v>
      </c>
      <c r="F22" s="36">
        <f>SUMIFS(input_enduse!D:D,input_enduse!A:A,C22,input_enduse!B:B,$A$2,input_enduse!C:C,$A22)</f>
        <v>0.75679341858157101</v>
      </c>
      <c r="G22" s="36">
        <f>SUMIFS(input_enduse!E:E,input_enduse!A:A,C22,input_enduse!B:B,$A$2,input_enduse!C:C,$A22)</f>
        <v>0.999247264122608</v>
      </c>
      <c r="H22" s="36">
        <f>SUMIFS(input_enduse!F:F,input_enduse!A:A,C22,input_enduse!B:B,$A$2,input_enduse!C:C,$A22)</f>
        <v>5.9656396302108696E-4</v>
      </c>
      <c r="I22" s="36">
        <f>SUMIFS(input_enduse!G:G,input_enduse!A:A,C22,input_enduse!B:B,$A$2,input_enduse!C:C,$A22)</f>
        <v>1.5617191437122501E-4</v>
      </c>
      <c r="J22" s="37"/>
      <c r="K22" s="37"/>
    </row>
    <row r="23" spans="1:11" x14ac:dyDescent="0.2">
      <c r="A23" s="26" t="s">
        <v>179</v>
      </c>
      <c r="C23" s="26" t="s">
        <v>190</v>
      </c>
      <c r="E23" s="30" t="s">
        <v>190</v>
      </c>
      <c r="F23" s="36">
        <f>SUMIFS(input_enduse!D:D,input_enduse!A:A,C23,input_enduse!B:B,$A$2,input_enduse!C:C,$A23)</f>
        <v>0.79431825713957305</v>
      </c>
      <c r="G23" s="36">
        <v>1</v>
      </c>
      <c r="H23" s="36">
        <v>0</v>
      </c>
      <c r="I23" s="36">
        <v>0</v>
      </c>
      <c r="J23" s="37"/>
      <c r="K23" s="37"/>
    </row>
    <row r="24" spans="1:11" x14ac:dyDescent="0.2">
      <c r="A24" s="26" t="s">
        <v>179</v>
      </c>
      <c r="C24" s="26" t="s">
        <v>191</v>
      </c>
      <c r="E24" s="30" t="s">
        <v>191</v>
      </c>
      <c r="F24" s="36">
        <f>SUMIFS(input_enduse!D:D,input_enduse!A:A,C24,input_enduse!B:B,$A$2,input_enduse!C:C,$A24)</f>
        <v>1.12255588960594E-2</v>
      </c>
      <c r="G24" s="36">
        <v>1</v>
      </c>
      <c r="H24" s="36">
        <v>0</v>
      </c>
      <c r="I24" s="36">
        <v>0</v>
      </c>
      <c r="J24" s="37"/>
      <c r="K24" s="37"/>
    </row>
    <row r="25" spans="1:11" x14ac:dyDescent="0.2">
      <c r="A25" s="26" t="s">
        <v>179</v>
      </c>
      <c r="C25" s="26" t="s">
        <v>192</v>
      </c>
      <c r="E25" s="30" t="s">
        <v>192</v>
      </c>
      <c r="F25" s="36">
        <f>SUMIFS(input_enduse!D:D,input_enduse!A:A,C25,input_enduse!B:B,$A$2,input_enduse!C:C,$A25)</f>
        <v>4.9587105819585298E-3</v>
      </c>
      <c r="G25" s="36">
        <v>1</v>
      </c>
      <c r="H25" s="36">
        <v>0</v>
      </c>
      <c r="I25" s="36">
        <v>0</v>
      </c>
      <c r="J25" s="37"/>
      <c r="K25" s="86"/>
    </row>
    <row r="26" spans="1:11" x14ac:dyDescent="0.2">
      <c r="A26" s="26" t="s">
        <v>179</v>
      </c>
      <c r="C26" s="26" t="s">
        <v>193</v>
      </c>
      <c r="E26" s="30" t="s">
        <v>194</v>
      </c>
      <c r="F26" s="36">
        <f>SUMIFS(input_enduse!D:D,input_enduse!A:A,C26,input_enduse!B:B,$A$2,input_enduse!C:C,$A26)</f>
        <v>3.5730684580038502E-2</v>
      </c>
      <c r="G26" s="36">
        <f>SUMIFS(input_enduse!E:E,input_enduse!A:A,C26,input_enduse!B:B,$A$2,input_enduse!C:C,$A26)</f>
        <v>0.28803761719300103</v>
      </c>
      <c r="H26" s="36">
        <f>SUMIFS(input_enduse!F:F,input_enduse!A:A,C26,input_enduse!B:B,$A$2,input_enduse!C:C,$A26)</f>
        <v>0.69122716333803902</v>
      </c>
      <c r="I26" s="36">
        <f>SUMIFS(input_enduse!G:G,input_enduse!A:A,C26,input_enduse!B:B,$A$2,input_enduse!C:C,$A26)</f>
        <v>2.0735219468960502E-2</v>
      </c>
      <c r="J26" s="37"/>
      <c r="K26" s="37"/>
    </row>
    <row r="27" spans="1:11" x14ac:dyDescent="0.2">
      <c r="A27" s="26" t="s">
        <v>179</v>
      </c>
      <c r="C27" s="26" t="s">
        <v>195</v>
      </c>
      <c r="E27" s="30" t="s">
        <v>195</v>
      </c>
      <c r="F27" s="36">
        <f>SUMIFS(input_enduse!D:D,input_enduse!A:A,C27,input_enduse!B:B,$A$2,input_enduse!C:C,$A27)</f>
        <v>0.95096185015177503</v>
      </c>
      <c r="G27" s="36">
        <f>SUMIFS(input_enduse!E:E,input_enduse!A:A,C27,input_enduse!B:B,$A$2,input_enduse!C:C,$A27)</f>
        <v>0.40238598500595901</v>
      </c>
      <c r="H27" s="36">
        <f>SUMIFS(input_enduse!F:F,input_enduse!A:A,C27,input_enduse!B:B,$A$2,input_enduse!C:C,$A27)</f>
        <v>0.57983292272352904</v>
      </c>
      <c r="I27" s="36">
        <f>SUMIFS(input_enduse!G:G,input_enduse!A:A,C27,input_enduse!B:B,$A$2,input_enduse!C:C,$A27)</f>
        <v>1.7781092270512298E-2</v>
      </c>
      <c r="J27" s="37"/>
      <c r="K27" s="37"/>
    </row>
    <row r="28" spans="1:11" x14ac:dyDescent="0.2">
      <c r="A28" s="26" t="s">
        <v>179</v>
      </c>
      <c r="E28" s="24" t="s">
        <v>183</v>
      </c>
      <c r="F28" s="24" t="s">
        <v>196</v>
      </c>
      <c r="G28" s="24" t="s">
        <v>185</v>
      </c>
      <c r="H28" s="24" t="s">
        <v>186</v>
      </c>
      <c r="I28" s="24" t="s">
        <v>187</v>
      </c>
      <c r="J28" s="29"/>
      <c r="K28" s="29"/>
    </row>
    <row r="29" spans="1:11" x14ac:dyDescent="0.2">
      <c r="A29" s="26" t="s">
        <v>179</v>
      </c>
      <c r="C29" s="26" t="s">
        <v>197</v>
      </c>
      <c r="E29" s="30" t="s">
        <v>197</v>
      </c>
      <c r="F29" s="36">
        <v>1</v>
      </c>
      <c r="G29" s="36">
        <v>1</v>
      </c>
      <c r="H29" s="36">
        <v>0</v>
      </c>
      <c r="I29" s="36">
        <v>0</v>
      </c>
      <c r="J29" s="37"/>
      <c r="K29" s="37"/>
    </row>
    <row r="30" spans="1:11" x14ac:dyDescent="0.2">
      <c r="A30" s="26" t="s">
        <v>179</v>
      </c>
      <c r="C30" s="26" t="s">
        <v>198</v>
      </c>
      <c r="E30" s="30" t="s">
        <v>198</v>
      </c>
      <c r="F30" s="36">
        <f>SUMIFS(input_enduse!D:D,input_enduse!A:A,C30,input_enduse!B:B,$A$2,input_enduse!C:C,$A30)</f>
        <v>0.77754467354145096</v>
      </c>
      <c r="G30" s="36">
        <v>1</v>
      </c>
      <c r="H30" s="36">
        <v>0</v>
      </c>
      <c r="I30" s="36">
        <v>0</v>
      </c>
      <c r="J30" s="37"/>
      <c r="K30" s="37"/>
    </row>
    <row r="31" spans="1:11" x14ac:dyDescent="0.2">
      <c r="A31" s="26" t="s">
        <v>179</v>
      </c>
      <c r="C31" s="26" t="s">
        <v>199</v>
      </c>
      <c r="E31" s="30" t="s">
        <v>199</v>
      </c>
      <c r="F31" s="36">
        <f>SUMIFS(input_enduse!D:D,input_enduse!A:A,C31,input_enduse!B:B,$A$2,input_enduse!C:C,$A31)</f>
        <v>0.99814295406223696</v>
      </c>
      <c r="G31" s="36">
        <v>1</v>
      </c>
      <c r="H31" s="36">
        <v>0</v>
      </c>
      <c r="I31" s="36">
        <v>0</v>
      </c>
      <c r="J31" s="37"/>
      <c r="K31" s="37"/>
    </row>
    <row r="32" spans="1:11" x14ac:dyDescent="0.2">
      <c r="A32" s="26" t="s">
        <v>179</v>
      </c>
      <c r="C32" s="26" t="s">
        <v>200</v>
      </c>
      <c r="E32" s="30" t="s">
        <v>201</v>
      </c>
      <c r="F32" s="36">
        <f>SUMIFS(input_enduse!D:D,input_enduse!A:A,C32,input_enduse!B:B,$A$2,input_enduse!C:C,$A32)</f>
        <v>0.95923210312636298</v>
      </c>
      <c r="G32" s="36">
        <f>SUMIFS(input_enduse!E:E,input_enduse!A:A,C32,input_enduse!B:B,$A$2,input_enduse!C:C,$A32)</f>
        <v>0.98807770155680597</v>
      </c>
      <c r="H32" s="36">
        <f>SUMIFS(input_enduse!F:F,input_enduse!A:A,C32,input_enduse!B:B,$A$2,input_enduse!C:C,$A32)</f>
        <v>1.1922298443194399E-2</v>
      </c>
      <c r="I32" s="36">
        <f>SUMIFS(input_enduse!G:G,input_enduse!A:A,C32,input_enduse!B:B,$A$2,input_enduse!C:C,$A32)</f>
        <v>0</v>
      </c>
      <c r="J32" s="37"/>
      <c r="K32" s="37"/>
    </row>
    <row r="33" spans="1:14" x14ac:dyDescent="0.2">
      <c r="A33" s="26" t="s">
        <v>179</v>
      </c>
      <c r="C33" s="26" t="s">
        <v>202</v>
      </c>
      <c r="E33" s="30" t="s">
        <v>203</v>
      </c>
      <c r="F33" s="36">
        <f>SUMIFS(input_enduse!D:D,input_enduse!A:A,C33,input_enduse!B:B,$A$2,input_enduse!C:C,$A33)</f>
        <v>0.25355517960364798</v>
      </c>
      <c r="G33" s="36">
        <v>1</v>
      </c>
      <c r="H33" s="36">
        <v>0</v>
      </c>
      <c r="I33" s="36">
        <v>0</v>
      </c>
      <c r="J33" s="37"/>
      <c r="K33" s="37"/>
      <c r="M33" s="28" t="s">
        <v>164</v>
      </c>
      <c r="N33" s="28"/>
    </row>
    <row r="34" spans="1:14" ht="15" x14ac:dyDescent="0.2">
      <c r="A34" s="26" t="s">
        <v>179</v>
      </c>
      <c r="C34" s="26" t="s">
        <v>204</v>
      </c>
      <c r="E34" s="30" t="s">
        <v>205</v>
      </c>
      <c r="F34" s="36">
        <f>SUMIFS(input_enduse!D:D,input_enduse!A:A,C34,input_enduse!B:B,$A$2,input_enduse!C:C,$A34)</f>
        <v>0.89820018523698997</v>
      </c>
      <c r="G34" s="36">
        <v>1</v>
      </c>
      <c r="H34" s="36">
        <v>0</v>
      </c>
      <c r="I34" s="36">
        <v>0</v>
      </c>
      <c r="J34" s="37"/>
      <c r="K34" s="37"/>
      <c r="M34" s="92" t="s">
        <v>166</v>
      </c>
      <c r="N34" s="92" t="s">
        <v>172</v>
      </c>
    </row>
    <row r="35" spans="1:14" x14ac:dyDescent="0.2">
      <c r="A35" s="26" t="s">
        <v>179</v>
      </c>
      <c r="C35" s="26" t="s">
        <v>206</v>
      </c>
      <c r="E35" s="30" t="s">
        <v>207</v>
      </c>
      <c r="F35" s="36">
        <f>SUMIFS(input_enduse!D:D,input_enduse!A:A,C35,input_enduse!B:B,$A$2,input_enduse!C:C,$A35)</f>
        <v>0.84768093065641403</v>
      </c>
      <c r="G35" s="36">
        <v>1</v>
      </c>
      <c r="H35" s="36">
        <v>0</v>
      </c>
      <c r="I35" s="36">
        <v>0</v>
      </c>
      <c r="J35" s="37"/>
      <c r="K35" s="37"/>
      <c r="M35" s="32" t="s">
        <v>144</v>
      </c>
      <c r="N35" s="33">
        <f>SUMIFS(input_figure_gas!D:D,input_figure_gas!A:A,M35,input_figure_gas!B:B,$A$2)</f>
        <v>8.5085136376212095E-2</v>
      </c>
    </row>
    <row r="36" spans="1:14" x14ac:dyDescent="0.2">
      <c r="A36" s="26" t="s">
        <v>179</v>
      </c>
      <c r="C36" s="26" t="s">
        <v>141</v>
      </c>
      <c r="E36" s="30" t="s">
        <v>208</v>
      </c>
      <c r="F36" s="36">
        <f>SUMIFS(input_enduse!D:D,input_enduse!A:A,C36,input_enduse!B:B,$A$2,input_enduse!C:C,$A36)</f>
        <v>0.96811275981210698</v>
      </c>
      <c r="G36" s="36">
        <v>1</v>
      </c>
      <c r="H36" s="36">
        <v>0</v>
      </c>
      <c r="I36" s="36">
        <v>0</v>
      </c>
      <c r="J36" s="37"/>
      <c r="K36" s="37"/>
      <c r="M36" s="32" t="s">
        <v>142</v>
      </c>
      <c r="N36" s="33">
        <f>SUMIFS(input_figure_gas!D:D,input_figure_gas!A:A,M36,input_figure_gas!B:B,$A$2)</f>
        <v>5.8314374632200197E-2</v>
      </c>
    </row>
    <row r="37" spans="1:14" x14ac:dyDescent="0.2">
      <c r="A37" s="26" t="s">
        <v>179</v>
      </c>
      <c r="C37" s="26" t="s">
        <v>209</v>
      </c>
      <c r="E37" s="30" t="s">
        <v>209</v>
      </c>
      <c r="F37" s="36">
        <f>SUMIFS(input_enduse!D:D,input_enduse!A:A,C37,input_enduse!B:B,$A$2,input_enduse!C:C,$A37)</f>
        <v>0.20572517118461001</v>
      </c>
      <c r="G37" s="36">
        <v>1</v>
      </c>
      <c r="H37" s="36">
        <v>0</v>
      </c>
      <c r="I37" s="36">
        <v>0</v>
      </c>
      <c r="J37" s="37"/>
      <c r="K37" s="37"/>
      <c r="M37" s="32" t="s">
        <v>143</v>
      </c>
      <c r="N37" s="33">
        <f>SUMIFS(input_figure_gas!D:D,input_figure_gas!A:A,M37,input_figure_gas!B:B,$A$2)</f>
        <v>0.118229585071202</v>
      </c>
    </row>
    <row r="38" spans="1:14" x14ac:dyDescent="0.2">
      <c r="A38" s="26" t="s">
        <v>179</v>
      </c>
      <c r="C38" s="26" t="s">
        <v>210</v>
      </c>
      <c r="E38" s="30" t="s">
        <v>210</v>
      </c>
      <c r="F38" s="36">
        <f>SUMIFS(input_enduse!D:D,input_enduse!A:A,C38,input_enduse!B:B,$A$2,input_enduse!C:C,$A38)</f>
        <v>0.223637189845076</v>
      </c>
      <c r="G38" s="36">
        <v>1</v>
      </c>
      <c r="H38" s="36">
        <v>0</v>
      </c>
      <c r="I38" s="36">
        <v>0</v>
      </c>
      <c r="J38" s="37"/>
      <c r="K38" s="37"/>
      <c r="M38" s="32" t="s">
        <v>139</v>
      </c>
      <c r="N38" s="33">
        <f>SUMIFS(input_figure_gas!D:D,input_figure_gas!A:A,M38,input_figure_gas!B:B,$A$2)</f>
        <v>6.6888536477132499E-2</v>
      </c>
    </row>
    <row r="39" spans="1:14" x14ac:dyDescent="0.2">
      <c r="M39" s="32" t="s">
        <v>141</v>
      </c>
      <c r="N39" s="33">
        <f>SUMIFS(input_figure_gas!D:D,input_figure_gas!A:A,M39,input_figure_gas!B:B,$A$2)</f>
        <v>0.23163365295428801</v>
      </c>
    </row>
    <row r="40" spans="1:14" x14ac:dyDescent="0.2">
      <c r="E40" s="87" t="s">
        <v>211</v>
      </c>
      <c r="F40" s="83"/>
      <c r="G40" s="83"/>
      <c r="H40" s="83"/>
      <c r="I40" s="84"/>
      <c r="J40" s="35"/>
      <c r="K40" s="35"/>
      <c r="M40" s="32" t="s">
        <v>146</v>
      </c>
      <c r="N40" s="33">
        <f>SUMIFS(input_figure_gas!D:D,input_figure_gas!A:A,M40,input_figure_gas!B:B,$A$2)</f>
        <v>9.9564384527434796E-2</v>
      </c>
    </row>
    <row r="41" spans="1:14" x14ac:dyDescent="0.2">
      <c r="C41" s="26" t="s">
        <v>183</v>
      </c>
      <c r="E41" s="24" t="s">
        <v>183</v>
      </c>
      <c r="F41" s="24" t="s">
        <v>184</v>
      </c>
      <c r="G41" s="24" t="s">
        <v>185</v>
      </c>
      <c r="H41" s="24" t="s">
        <v>186</v>
      </c>
      <c r="I41" s="24" t="s">
        <v>187</v>
      </c>
      <c r="J41" s="29"/>
      <c r="K41" s="29"/>
      <c r="M41" s="32" t="s">
        <v>147</v>
      </c>
      <c r="N41" s="33">
        <f>SUMIFS(input_figure_gas!D:D,input_figure_gas!A:A,M41,input_figure_gas!B:B,$A$2)</f>
        <v>5.96666874499171E-2</v>
      </c>
    </row>
    <row r="42" spans="1:14" x14ac:dyDescent="0.2">
      <c r="A42" s="26" t="s">
        <v>144</v>
      </c>
      <c r="C42" s="26" t="s">
        <v>188</v>
      </c>
      <c r="E42" s="30" t="s">
        <v>188</v>
      </c>
      <c r="F42" s="36">
        <f>SUMIFS(input_enduse!D:D,input_enduse!A:A,C42,input_enduse!B:B,$A$2,input_enduse!C:C,$A42)</f>
        <v>0.98312862029423598</v>
      </c>
      <c r="G42" s="36">
        <f>SUMIFS(input_enduse!E:E,input_enduse!A:A,C42,input_enduse!B:B,$A$2,input_enduse!C:C,$A42)</f>
        <v>0.131845928424384</v>
      </c>
      <c r="H42" s="36">
        <f>SUMIFS(input_enduse!F:F,input_enduse!A:A,C42,input_enduse!B:B,$A$2,input_enduse!C:C,$A42)</f>
        <v>0.86056431502354103</v>
      </c>
      <c r="I42" s="36">
        <f>SUMIFS(input_enduse!G:G,input_enduse!A:A,C42,input_enduse!B:B,$A$2,input_enduse!C:C,$A42)</f>
        <v>7.5897565520748602E-3</v>
      </c>
      <c r="J42" s="37"/>
      <c r="K42" s="37"/>
      <c r="M42" s="30" t="s">
        <v>148</v>
      </c>
      <c r="N42" s="33">
        <f>SUMIFS(input_figure_gas!D:D,input_figure_gas!A:A,M42,input_figure_gas!B:B,$A$2)</f>
        <v>2.1695573988731501E-3</v>
      </c>
    </row>
    <row r="43" spans="1:14" x14ac:dyDescent="0.2">
      <c r="A43" s="26" t="s">
        <v>144</v>
      </c>
      <c r="C43" s="26" t="s">
        <v>189</v>
      </c>
      <c r="E43" s="30" t="s">
        <v>189</v>
      </c>
      <c r="F43" s="36">
        <f>SUMIFS(input_enduse!D:D,input_enduse!A:A,C43,input_enduse!B:B,$A$2,input_enduse!C:C,$A43)</f>
        <v>0.93155362265306396</v>
      </c>
      <c r="G43" s="36">
        <f>SUMIFS(input_enduse!E:E,input_enduse!A:A,C43,input_enduse!B:B,$A$2,input_enduse!C:C,$A43)</f>
        <v>1</v>
      </c>
      <c r="H43" s="36">
        <f>SUMIFS(input_enduse!F:F,input_enduse!A:A,C43,input_enduse!B:B,$A$2,input_enduse!C:C,$A43)</f>
        <v>0</v>
      </c>
      <c r="I43" s="36">
        <f>SUMIFS(input_enduse!G:G,input_enduse!A:A,C43,input_enduse!B:B,$A$2,input_enduse!C:C,$A43)</f>
        <v>0</v>
      </c>
      <c r="J43" s="37"/>
      <c r="K43" s="37"/>
      <c r="M43" s="32" t="s">
        <v>138</v>
      </c>
      <c r="N43" s="33">
        <f>SUMIFS(input_figure_gas!D:D,input_figure_gas!A:A,M43,input_figure_gas!B:B,$A$2)</f>
        <v>0.194444089694221</v>
      </c>
    </row>
    <row r="44" spans="1:14" x14ac:dyDescent="0.2">
      <c r="A44" s="26" t="s">
        <v>144</v>
      </c>
      <c r="C44" s="26" t="s">
        <v>190</v>
      </c>
      <c r="E44" s="30" t="s">
        <v>190</v>
      </c>
      <c r="F44" s="36">
        <f>SUMIFS(input_enduse!D:D,input_enduse!A:A,C44,input_enduse!B:B,$A$2,input_enduse!C:C,$A44)</f>
        <v>0.98868653932497297</v>
      </c>
      <c r="G44" s="36">
        <v>1</v>
      </c>
      <c r="H44" s="36">
        <v>0</v>
      </c>
      <c r="I44" s="36">
        <v>0</v>
      </c>
      <c r="J44" s="37"/>
      <c r="K44" s="37"/>
      <c r="M44" s="32" t="s">
        <v>140</v>
      </c>
      <c r="N44" s="33">
        <f>SUMIFS(input_figure_gas!D:D,input_figure_gas!A:A,M44,input_figure_gas!B:B,$A$2)</f>
        <v>3.2889540602237401E-2</v>
      </c>
    </row>
    <row r="45" spans="1:14" x14ac:dyDescent="0.2">
      <c r="A45" s="26" t="s">
        <v>144</v>
      </c>
      <c r="C45" s="26" t="s">
        <v>191</v>
      </c>
      <c r="E45" s="30" t="s">
        <v>191</v>
      </c>
      <c r="F45" s="36">
        <f>SUMIFS(input_enduse!D:D,input_enduse!A:A,C45,input_enduse!B:B,$A$2,input_enduse!C:C,$A45)</f>
        <v>0</v>
      </c>
      <c r="G45" s="36">
        <v>1</v>
      </c>
      <c r="H45" s="36">
        <v>0</v>
      </c>
      <c r="I45" s="36">
        <v>0</v>
      </c>
      <c r="J45" s="37"/>
      <c r="K45" s="37"/>
      <c r="M45" s="32" t="s">
        <v>145</v>
      </c>
      <c r="N45" s="33">
        <f>SUMIFS(input_figure_gas!D:D,input_figure_gas!A:A,M45,input_figure_gas!B:B,$A$2)</f>
        <v>3.02857323718175E-2</v>
      </c>
    </row>
    <row r="46" spans="1:14" x14ac:dyDescent="0.2">
      <c r="A46" s="26" t="s">
        <v>144</v>
      </c>
      <c r="C46" s="26" t="s">
        <v>192</v>
      </c>
      <c r="E46" s="30" t="s">
        <v>192</v>
      </c>
      <c r="F46" s="36">
        <f>SUMIFS(input_enduse!D:D,input_enduse!A:A,C46,input_enduse!B:B,$A$2,input_enduse!C:C,$A46)</f>
        <v>0</v>
      </c>
      <c r="G46" s="36">
        <v>1</v>
      </c>
      <c r="H46" s="36">
        <v>0</v>
      </c>
      <c r="I46" s="36">
        <v>0</v>
      </c>
      <c r="J46" s="37"/>
      <c r="K46" s="37"/>
      <c r="M46" s="32" t="s">
        <v>149</v>
      </c>
      <c r="N46" s="33">
        <f>SUMIFS(input_figure_gas!D:D,input_figure_gas!A:A,M46,input_figure_gas!B:B,$A$2)</f>
        <v>2.0828722444464199E-2</v>
      </c>
    </row>
    <row r="47" spans="1:14" x14ac:dyDescent="0.2">
      <c r="A47" s="26" t="s">
        <v>144</v>
      </c>
      <c r="C47" s="26" t="s">
        <v>193</v>
      </c>
      <c r="E47" s="30" t="s">
        <v>194</v>
      </c>
      <c r="F47" s="36">
        <f>SUMIFS(input_enduse!D:D,input_enduse!A:A,C47,input_enduse!B:B,$A$2,input_enduse!C:C,$A47)</f>
        <v>1.28359402777521E-2</v>
      </c>
      <c r="G47" s="36">
        <f>SUMIFS(input_enduse!E:E,input_enduse!A:A,C47,input_enduse!B:B,$A$2,input_enduse!C:C,$A47)</f>
        <v>0.259042002769452</v>
      </c>
      <c r="H47" s="36">
        <f>SUMIFS(input_enduse!F:F,input_enduse!A:A,C47,input_enduse!B:B,$A$2,input_enduse!C:C,$A47)</f>
        <v>0.74043938891955496</v>
      </c>
      <c r="I47" s="36">
        <f>SUMIFS(input_enduse!G:G,input_enduse!A:A,C47,input_enduse!B:B,$A$2,input_enduse!C:C,$A47)</f>
        <v>5.1860831099301405E-4</v>
      </c>
      <c r="J47" s="37"/>
      <c r="K47" s="37"/>
    </row>
    <row r="48" spans="1:14" x14ac:dyDescent="0.2">
      <c r="A48" s="26" t="s">
        <v>144</v>
      </c>
      <c r="C48" s="26" t="s">
        <v>195</v>
      </c>
      <c r="E48" s="30" t="s">
        <v>195</v>
      </c>
      <c r="F48" s="36">
        <f>SUMIFS(input_enduse!D:D,input_enduse!A:A,C48,input_enduse!B:B,$A$2,input_enduse!C:C,$A48)</f>
        <v>0.97895333749906499</v>
      </c>
      <c r="G48" s="36">
        <f>SUMIFS(input_enduse!E:E,input_enduse!A:A,C48,input_enduse!B:B,$A$2,input_enduse!C:C,$A48)</f>
        <v>0.143292209306637</v>
      </c>
      <c r="H48" s="36">
        <f>SUMIFS(input_enduse!F:F,input_enduse!A:A,C48,input_enduse!B:B,$A$2,input_enduse!C:C,$A48)</f>
        <v>0.77101661537256305</v>
      </c>
      <c r="I48" s="36">
        <f>SUMIFS(input_enduse!G:G,input_enduse!A:A,C48,input_enduse!B:B,$A$2,input_enduse!C:C,$A48)</f>
        <v>8.5691175320799201E-2</v>
      </c>
      <c r="J48" s="37"/>
      <c r="K48" s="37"/>
    </row>
    <row r="49" spans="1:15" x14ac:dyDescent="0.2">
      <c r="A49" s="26" t="s">
        <v>144</v>
      </c>
      <c r="E49" s="24" t="s">
        <v>183</v>
      </c>
      <c r="F49" s="24" t="s">
        <v>196</v>
      </c>
      <c r="G49" s="24" t="s">
        <v>185</v>
      </c>
      <c r="H49" s="24" t="s">
        <v>186</v>
      </c>
      <c r="I49" s="24" t="s">
        <v>187</v>
      </c>
      <c r="J49" s="29"/>
      <c r="K49" s="29"/>
    </row>
    <row r="50" spans="1:15" x14ac:dyDescent="0.2">
      <c r="A50" s="26" t="s">
        <v>144</v>
      </c>
      <c r="C50" s="26" t="s">
        <v>197</v>
      </c>
      <c r="E50" s="30" t="s">
        <v>197</v>
      </c>
      <c r="F50" s="36">
        <v>1</v>
      </c>
      <c r="G50" s="36">
        <v>1</v>
      </c>
      <c r="H50" s="36">
        <v>0</v>
      </c>
      <c r="I50" s="36">
        <v>0</v>
      </c>
      <c r="J50" s="37"/>
      <c r="K50" s="37"/>
    </row>
    <row r="51" spans="1:15" x14ac:dyDescent="0.2">
      <c r="A51" s="26" t="s">
        <v>144</v>
      </c>
      <c r="C51" s="26" t="s">
        <v>198</v>
      </c>
      <c r="E51" s="30" t="s">
        <v>198</v>
      </c>
      <c r="F51" s="36">
        <f>SUMIFS(input_enduse!D:D,input_enduse!A:A,C51,input_enduse!B:B,$A$2,input_enduse!C:C,$A51)</f>
        <v>0.77564131625418797</v>
      </c>
      <c r="G51" s="36">
        <v>1</v>
      </c>
      <c r="H51" s="36">
        <v>0</v>
      </c>
      <c r="I51" s="36">
        <v>0</v>
      </c>
      <c r="J51" s="37"/>
      <c r="K51" s="37"/>
    </row>
    <row r="52" spans="1:15" x14ac:dyDescent="0.2">
      <c r="A52" s="26" t="s">
        <v>144</v>
      </c>
      <c r="C52" s="26" t="s">
        <v>199</v>
      </c>
      <c r="E52" s="30" t="s">
        <v>199</v>
      </c>
      <c r="F52" s="36">
        <f>SUMIFS(input_enduse!D:D,input_enduse!A:A,C52,input_enduse!B:B,$A$2,input_enduse!C:C,$A52)</f>
        <v>1</v>
      </c>
      <c r="G52" s="36">
        <v>1</v>
      </c>
      <c r="H52" s="36">
        <v>0</v>
      </c>
      <c r="I52" s="36">
        <v>0</v>
      </c>
      <c r="J52" s="37"/>
      <c r="K52" s="37"/>
    </row>
    <row r="53" spans="1:15" x14ac:dyDescent="0.2">
      <c r="A53" s="26" t="s">
        <v>144</v>
      </c>
      <c r="C53" s="26" t="s">
        <v>200</v>
      </c>
      <c r="E53" s="30" t="s">
        <v>201</v>
      </c>
      <c r="F53" s="36">
        <f>SUMIFS(input_enduse!D:D,input_enduse!A:A,C53,input_enduse!B:B,$A$2,input_enduse!C:C,$A53)</f>
        <v>0.89354307047691295</v>
      </c>
      <c r="G53" s="36">
        <f>SUMIFS(input_enduse!E:E,input_enduse!A:A,C53,input_enduse!B:B,$A$2,input_enduse!C:C,$A53)</f>
        <v>0.98483608938449796</v>
      </c>
      <c r="H53" s="36">
        <f>SUMIFS(input_enduse!F:F,input_enduse!A:A,C53,input_enduse!B:B,$A$2,input_enduse!C:C,$A53)</f>
        <v>1.5163910615502501E-2</v>
      </c>
      <c r="I53" s="36">
        <f>SUMIFS(input_enduse!G:G,input_enduse!A:A,C53,input_enduse!B:B,$A$2,input_enduse!C:C,$A53)</f>
        <v>0</v>
      </c>
      <c r="J53" s="37"/>
      <c r="K53" s="37"/>
    </row>
    <row r="54" spans="1:15" x14ac:dyDescent="0.2">
      <c r="A54" s="26" t="s">
        <v>144</v>
      </c>
      <c r="C54" s="26" t="s">
        <v>202</v>
      </c>
      <c r="E54" s="30" t="s">
        <v>203</v>
      </c>
      <c r="F54" s="36">
        <f>SUMIFS(input_enduse!D:D,input_enduse!A:A,C54,input_enduse!B:B,$A$2,input_enduse!C:C,$A54)</f>
        <v>7.8572358066405307E-2</v>
      </c>
      <c r="G54" s="36">
        <v>1</v>
      </c>
      <c r="H54" s="36">
        <v>0</v>
      </c>
      <c r="I54" s="36">
        <v>0</v>
      </c>
      <c r="J54" s="37"/>
      <c r="K54" s="37"/>
    </row>
    <row r="55" spans="1:15" x14ac:dyDescent="0.2">
      <c r="A55" s="26" t="s">
        <v>144</v>
      </c>
      <c r="C55" s="26" t="s">
        <v>204</v>
      </c>
      <c r="E55" s="30" t="s">
        <v>205</v>
      </c>
      <c r="F55" s="36">
        <f>SUMIFS(input_enduse!D:D,input_enduse!A:A,C55,input_enduse!B:B,$A$2,input_enduse!C:C,$A55)</f>
        <v>0.81706453563092796</v>
      </c>
      <c r="G55" s="36">
        <v>1</v>
      </c>
      <c r="H55" s="36">
        <v>0</v>
      </c>
      <c r="I55" s="36">
        <v>0</v>
      </c>
      <c r="J55" s="37"/>
      <c r="K55" s="37"/>
    </row>
    <row r="56" spans="1:15" x14ac:dyDescent="0.2">
      <c r="A56" s="26" t="s">
        <v>144</v>
      </c>
      <c r="C56" s="26" t="s">
        <v>206</v>
      </c>
      <c r="E56" s="30" t="s">
        <v>207</v>
      </c>
      <c r="F56" s="36">
        <f>SUMIFS(input_enduse!D:D,input_enduse!A:A,C56,input_enduse!B:B,$A$2,input_enduse!C:C,$A56)</f>
        <v>0.85286525654946199</v>
      </c>
      <c r="G56" s="36">
        <v>1</v>
      </c>
      <c r="H56" s="36">
        <v>0</v>
      </c>
      <c r="I56" s="36">
        <v>0</v>
      </c>
      <c r="J56" s="37"/>
      <c r="K56" s="37"/>
    </row>
    <row r="57" spans="1:15" x14ac:dyDescent="0.2">
      <c r="A57" s="26" t="s">
        <v>144</v>
      </c>
      <c r="C57" s="26" t="s">
        <v>141</v>
      </c>
      <c r="E57" s="30" t="s">
        <v>208</v>
      </c>
      <c r="F57" s="36">
        <f>SUMIFS(input_enduse!D:D,input_enduse!A:A,C57,input_enduse!B:B,$A$2,input_enduse!C:C,$A57)</f>
        <v>0.96720850884051701</v>
      </c>
      <c r="G57" s="36">
        <v>1</v>
      </c>
      <c r="H57" s="36">
        <v>0</v>
      </c>
      <c r="I57" s="36">
        <v>0</v>
      </c>
      <c r="J57" s="37"/>
      <c r="K57" s="37"/>
    </row>
    <row r="58" spans="1:15" x14ac:dyDescent="0.2">
      <c r="A58" s="26" t="s">
        <v>144</v>
      </c>
      <c r="C58" s="26" t="s">
        <v>209</v>
      </c>
      <c r="E58" s="30" t="s">
        <v>209</v>
      </c>
      <c r="F58" s="36">
        <f>SUMIFS(input_enduse!D:D,input_enduse!A:A,C58,input_enduse!B:B,$A$2,input_enduse!C:C,$A58)</f>
        <v>0.106726734096388</v>
      </c>
      <c r="G58" s="36">
        <v>1</v>
      </c>
      <c r="H58" s="36">
        <v>0</v>
      </c>
      <c r="I58" s="36">
        <v>0</v>
      </c>
      <c r="J58" s="37"/>
      <c r="K58" s="37"/>
      <c r="M58" s="111" t="str">
        <f>E40</f>
        <v>Table 6-3: College End-Use Penetration/Saturation and Fuel Share</v>
      </c>
      <c r="N58" s="7">
        <f>F45</f>
        <v>0</v>
      </c>
      <c r="O58" s="7">
        <f>F46</f>
        <v>0</v>
      </c>
    </row>
    <row r="59" spans="1:15" x14ac:dyDescent="0.2">
      <c r="A59" s="26" t="s">
        <v>144</v>
      </c>
      <c r="C59" s="26" t="s">
        <v>210</v>
      </c>
      <c r="E59" s="30" t="s">
        <v>210</v>
      </c>
      <c r="F59" s="36">
        <f>SUMIFS(input_enduse!D:D,input_enduse!A:A,C59,input_enduse!B:B,$A$2,input_enduse!C:C,$A59)</f>
        <v>4.3148035905552898E-2</v>
      </c>
      <c r="G59" s="36">
        <v>1</v>
      </c>
      <c r="H59" s="36">
        <v>0</v>
      </c>
      <c r="I59" s="36">
        <v>0</v>
      </c>
      <c r="J59" s="37"/>
      <c r="K59" s="37"/>
      <c r="M59" s="111" t="str">
        <f>E61</f>
        <v>Table 6-4: Food Stores End-Use Penetration/Saturation and Fuel Share</v>
      </c>
      <c r="N59" s="112">
        <f>F66</f>
        <v>4.06461881929037E-2</v>
      </c>
      <c r="O59" s="7">
        <f>F67</f>
        <v>3.8358901714793399E-2</v>
      </c>
    </row>
    <row r="60" spans="1:15" x14ac:dyDescent="0.2">
      <c r="M60" s="111" t="str">
        <f>E82</f>
        <v>Table 6-5: Health Care End-Use Penetration/Saturation and Fuel Share</v>
      </c>
      <c r="N60" s="7">
        <f>F87</f>
        <v>0</v>
      </c>
      <c r="O60" s="7">
        <f>F88</f>
        <v>0</v>
      </c>
    </row>
    <row r="61" spans="1:15" x14ac:dyDescent="0.2">
      <c r="E61" s="87" t="s">
        <v>212</v>
      </c>
      <c r="F61" s="83"/>
      <c r="G61" s="83"/>
      <c r="H61" s="83"/>
      <c r="I61" s="84"/>
      <c r="J61" s="35"/>
      <c r="K61" s="35"/>
      <c r="M61" s="111" t="str">
        <f>E103</f>
        <v>Table 6-6: Lodging End-Use Penetration/Saturation and Fuel Share</v>
      </c>
      <c r="N61" s="7">
        <f>F108</f>
        <v>0</v>
      </c>
      <c r="O61" s="7">
        <f>F109</f>
        <v>0</v>
      </c>
    </row>
    <row r="62" spans="1:15" x14ac:dyDescent="0.2">
      <c r="C62" s="26" t="s">
        <v>183</v>
      </c>
      <c r="E62" s="24" t="s">
        <v>183</v>
      </c>
      <c r="F62" s="24" t="s">
        <v>184</v>
      </c>
      <c r="G62" s="24" t="s">
        <v>185</v>
      </c>
      <c r="H62" s="24" t="s">
        <v>186</v>
      </c>
      <c r="I62" s="24" t="s">
        <v>187</v>
      </c>
      <c r="J62" s="29"/>
      <c r="K62" s="29"/>
      <c r="M62" s="111" t="str">
        <f>E124</f>
        <v>Table 6-7: Miscellaneous End-Use Penetration/Saturation and Fuel Share</v>
      </c>
      <c r="N62" s="7">
        <f>F129</f>
        <v>2.07895460075266E-5</v>
      </c>
      <c r="O62" s="7">
        <f>F130</f>
        <v>1.1702938245050099E-5</v>
      </c>
    </row>
    <row r="63" spans="1:15" x14ac:dyDescent="0.2">
      <c r="A63" s="26" t="s">
        <v>142</v>
      </c>
      <c r="C63" s="26" t="s">
        <v>188</v>
      </c>
      <c r="E63" s="30" t="s">
        <v>188</v>
      </c>
      <c r="F63" s="36">
        <f>SUMIFS(input_enduse!D:D,input_enduse!A:A,C63,input_enduse!B:B,$A$2,input_enduse!C:C,$A63)</f>
        <v>0.81151929299203196</v>
      </c>
      <c r="G63" s="36">
        <f>SUMIFS(input_enduse!E:E,input_enduse!A:A,C63,input_enduse!B:B,$A$2,input_enduse!C:C,$A63)</f>
        <v>0.35673289754452198</v>
      </c>
      <c r="H63" s="36">
        <f>SUMIFS(input_enduse!F:F,input_enduse!A:A,C63,input_enduse!B:B,$A$2,input_enduse!C:C,$A63)</f>
        <v>0.63388575666333502</v>
      </c>
      <c r="I63" s="36">
        <f>SUMIFS(input_enduse!G:G,input_enduse!A:A,C63,input_enduse!B:B,$A$2,input_enduse!C:C,$A63)</f>
        <v>9.3813457921432808E-3</v>
      </c>
      <c r="J63" s="37"/>
      <c r="K63" s="37"/>
      <c r="M63" s="111" t="str">
        <f>E145</f>
        <v>Table 6-8: Large Office End-Use Penetration/Saturation and Fuel Share</v>
      </c>
      <c r="N63" s="7">
        <f>F150</f>
        <v>8.7233298345528799E-4</v>
      </c>
      <c r="O63" s="7">
        <f>F151</f>
        <v>1.6534357511711599E-4</v>
      </c>
    </row>
    <row r="64" spans="1:15" x14ac:dyDescent="0.2">
      <c r="A64" s="26" t="s">
        <v>142</v>
      </c>
      <c r="C64" s="26" t="s">
        <v>189</v>
      </c>
      <c r="E64" s="30" t="s">
        <v>189</v>
      </c>
      <c r="F64" s="36">
        <f>SUMIFS(input_enduse!D:D,input_enduse!A:A,C64,input_enduse!B:B,$A$2,input_enduse!C:C,$A64)</f>
        <v>0.82717382882687096</v>
      </c>
      <c r="G64" s="36">
        <f>SUMIFS(input_enduse!E:E,input_enduse!A:A,C64,input_enduse!B:B,$A$2,input_enduse!C:C,$A64)</f>
        <v>1</v>
      </c>
      <c r="H64" s="36">
        <f>SUMIFS(input_enduse!F:F,input_enduse!A:A,C64,input_enduse!B:B,$A$2,input_enduse!C:C,$A64)</f>
        <v>0</v>
      </c>
      <c r="I64" s="36">
        <f>SUMIFS(input_enduse!G:G,input_enduse!A:A,C64,input_enduse!B:B,$A$2,input_enduse!C:C,$A64)</f>
        <v>0</v>
      </c>
      <c r="J64" s="37"/>
      <c r="K64" s="37"/>
      <c r="M64" s="111" t="str">
        <f>E166</f>
        <v>Table 6-9: Small Office End-Use Penetration/Saturation and Fuel Share</v>
      </c>
      <c r="N64" s="7">
        <f>F171</f>
        <v>9.4264351191699098E-5</v>
      </c>
      <c r="O64" s="7">
        <f>F172</f>
        <v>3.0891267059285902E-4</v>
      </c>
    </row>
    <row r="65" spans="1:15" x14ac:dyDescent="0.2">
      <c r="A65" s="26" t="s">
        <v>142</v>
      </c>
      <c r="C65" s="26" t="s">
        <v>190</v>
      </c>
      <c r="E65" s="30" t="s">
        <v>190</v>
      </c>
      <c r="F65" s="36">
        <f>SUMIFS(input_enduse!D:D,input_enduse!A:A,C65,input_enduse!B:B,$A$2,input_enduse!C:C,$A65)</f>
        <v>0.84825500271182697</v>
      </c>
      <c r="G65" s="36">
        <v>1</v>
      </c>
      <c r="H65" s="36">
        <v>0</v>
      </c>
      <c r="I65" s="36">
        <v>0</v>
      </c>
      <c r="J65" s="37"/>
      <c r="K65" s="37"/>
      <c r="M65" s="111" t="str">
        <f>E187</f>
        <v>Table 6-10: Restaurant End-Use Penetration/Saturation and Fuel Share</v>
      </c>
      <c r="N65" s="7">
        <f>F192</f>
        <v>2.1408479231723902E-2</v>
      </c>
      <c r="O65" s="7">
        <f>F193</f>
        <v>1.40740666855472E-2</v>
      </c>
    </row>
    <row r="66" spans="1:15" x14ac:dyDescent="0.2">
      <c r="A66" s="26" t="s">
        <v>142</v>
      </c>
      <c r="C66" s="26" t="s">
        <v>191</v>
      </c>
      <c r="E66" s="30" t="s">
        <v>191</v>
      </c>
      <c r="F66" s="36">
        <f>SUMIFS(input_enduse!D:D,input_enduse!A:A,C66,input_enduse!B:B,$A$2,input_enduse!C:C,$A66)</f>
        <v>4.06461881929037E-2</v>
      </c>
      <c r="G66" s="36">
        <v>1</v>
      </c>
      <c r="H66" s="36">
        <v>0</v>
      </c>
      <c r="I66" s="36">
        <v>0</v>
      </c>
      <c r="J66" s="37"/>
      <c r="K66" s="37"/>
      <c r="M66" s="111" t="str">
        <f>E208</f>
        <v>Table 6-11: Retail End-Use Penetration/Saturation and Fuel Share</v>
      </c>
      <c r="N66" s="7">
        <f>F213</f>
        <v>5.4563686304403301E-5</v>
      </c>
      <c r="O66" s="7">
        <f>F214</f>
        <v>0</v>
      </c>
    </row>
    <row r="67" spans="1:15" x14ac:dyDescent="0.2">
      <c r="A67" s="26" t="s">
        <v>142</v>
      </c>
      <c r="C67" s="26" t="s">
        <v>192</v>
      </c>
      <c r="E67" s="30" t="s">
        <v>192</v>
      </c>
      <c r="F67" s="36">
        <f>SUMIFS(input_enduse!D:D,input_enduse!A:A,C67,input_enduse!B:B,$A$2,input_enduse!C:C,$A67)</f>
        <v>3.8358901714793399E-2</v>
      </c>
      <c r="G67" s="36">
        <v>1</v>
      </c>
      <c r="H67" s="36">
        <v>0</v>
      </c>
      <c r="I67" s="36">
        <v>0</v>
      </c>
      <c r="J67" s="37"/>
      <c r="K67" s="37"/>
      <c r="M67" s="111" t="str">
        <f>E229</f>
        <v>Table 6-12: School End-Use Penetration/Saturation and Fuel Share</v>
      </c>
      <c r="N67" s="7">
        <f>F234</f>
        <v>6.2890263571364596E-6</v>
      </c>
      <c r="O67" s="7">
        <f>F235</f>
        <v>6.2890263571364596E-6</v>
      </c>
    </row>
    <row r="68" spans="1:15" x14ac:dyDescent="0.2">
      <c r="A68" s="26" t="s">
        <v>142</v>
      </c>
      <c r="C68" s="26" t="s">
        <v>193</v>
      </c>
      <c r="E68" s="30" t="s">
        <v>194</v>
      </c>
      <c r="F68" s="36">
        <f>SUMIFS(input_enduse!D:D,input_enduse!A:A,C68,input_enduse!B:B,$A$2,input_enduse!C:C,$A68)</f>
        <v>4.3364378287611402E-2</v>
      </c>
      <c r="G68" s="36">
        <f>SUMIFS(input_enduse!E:E,input_enduse!A:A,C68,input_enduse!B:B,$A$2,input_enduse!C:C,$A68)</f>
        <v>0.30099509237218403</v>
      </c>
      <c r="H68" s="36">
        <f>SUMIFS(input_enduse!F:F,input_enduse!A:A,C68,input_enduse!B:B,$A$2,input_enduse!C:C,$A68)</f>
        <v>0.67846131400460596</v>
      </c>
      <c r="I68" s="36">
        <f>SUMIFS(input_enduse!G:G,input_enduse!A:A,C68,input_enduse!B:B,$A$2,input_enduse!C:C,$A68)</f>
        <v>2.0543593623209701E-2</v>
      </c>
      <c r="J68" s="37"/>
      <c r="K68" s="37"/>
      <c r="M68" s="111" t="str">
        <f>E250</f>
        <v>Table 6-13: Refrigerated Warehouse End-Use Penetration/Saturation and Fuel Share</v>
      </c>
      <c r="N68" s="7">
        <f>F255</f>
        <v>0.41940665772082403</v>
      </c>
      <c r="O68" s="7">
        <f>F256</f>
        <v>0.15720207002822201</v>
      </c>
    </row>
    <row r="69" spans="1:15" x14ac:dyDescent="0.2">
      <c r="A69" s="26" t="s">
        <v>142</v>
      </c>
      <c r="C69" s="26" t="s">
        <v>195</v>
      </c>
      <c r="E69" s="30" t="s">
        <v>195</v>
      </c>
      <c r="F69" s="36">
        <f>SUMIFS(input_enduse!D:D,input_enduse!A:A,C69,input_enduse!B:B,$A$2,input_enduse!C:C,$A69)</f>
        <v>0.98567754479051894</v>
      </c>
      <c r="G69" s="36">
        <f>SUMIFS(input_enduse!E:E,input_enduse!A:A,C69,input_enduse!B:B,$A$2,input_enduse!C:C,$A69)</f>
        <v>0.30893398237019098</v>
      </c>
      <c r="H69" s="36">
        <f>SUMIFS(input_enduse!F:F,input_enduse!A:A,C69,input_enduse!B:B,$A$2,input_enduse!C:C,$A69)</f>
        <v>0.66891510399003995</v>
      </c>
      <c r="I69" s="36">
        <f>SUMIFS(input_enduse!G:G,input_enduse!A:A,C69,input_enduse!B:B,$A$2,input_enduse!C:C,$A69)</f>
        <v>2.2150913639769398E-2</v>
      </c>
      <c r="J69" s="37"/>
      <c r="K69" s="37"/>
      <c r="M69" s="111" t="str">
        <f>E271</f>
        <v>Table 6-14: Unrefrigerated Warehouse End-Use Penetration/Saturation and Fuel Share</v>
      </c>
      <c r="N69" s="7">
        <f>F276</f>
        <v>1.7468323575730301E-2</v>
      </c>
      <c r="O69" s="7">
        <f>F277</f>
        <v>6.3006610067012697E-3</v>
      </c>
    </row>
    <row r="70" spans="1:15" x14ac:dyDescent="0.2">
      <c r="A70" s="26" t="s">
        <v>142</v>
      </c>
      <c r="E70" s="24" t="s">
        <v>183</v>
      </c>
      <c r="F70" s="24" t="s">
        <v>196</v>
      </c>
      <c r="G70" s="24" t="s">
        <v>185</v>
      </c>
      <c r="H70" s="24" t="s">
        <v>186</v>
      </c>
      <c r="I70" s="24" t="s">
        <v>187</v>
      </c>
      <c r="J70" s="29"/>
      <c r="K70" s="29"/>
    </row>
    <row r="71" spans="1:15" x14ac:dyDescent="0.2">
      <c r="A71" s="26" t="s">
        <v>142</v>
      </c>
      <c r="C71" s="26" t="s">
        <v>197</v>
      </c>
      <c r="E71" s="30" t="s">
        <v>197</v>
      </c>
      <c r="F71" s="36">
        <v>1</v>
      </c>
      <c r="G71" s="36">
        <v>1</v>
      </c>
      <c r="H71" s="36">
        <v>0</v>
      </c>
      <c r="I71" s="36">
        <v>0</v>
      </c>
      <c r="J71" s="37"/>
      <c r="K71" s="37"/>
    </row>
    <row r="72" spans="1:15" x14ac:dyDescent="0.2">
      <c r="A72" s="26" t="s">
        <v>142</v>
      </c>
      <c r="C72" s="26" t="s">
        <v>198</v>
      </c>
      <c r="E72" s="30" t="s">
        <v>198</v>
      </c>
      <c r="F72" s="36">
        <f>SUMIFS(input_enduse!D:D,input_enduse!A:A,C72,input_enduse!B:B,$A$2,input_enduse!C:C,$A72)</f>
        <v>0.89700657429725095</v>
      </c>
      <c r="G72" s="36">
        <v>1</v>
      </c>
      <c r="H72" s="36">
        <v>0</v>
      </c>
      <c r="I72" s="36">
        <v>0</v>
      </c>
      <c r="J72" s="37"/>
      <c r="K72" s="37"/>
    </row>
    <row r="73" spans="1:15" x14ac:dyDescent="0.2">
      <c r="A73" s="26" t="s">
        <v>142</v>
      </c>
      <c r="C73" s="26" t="s">
        <v>199</v>
      </c>
      <c r="E73" s="30" t="s">
        <v>199</v>
      </c>
      <c r="F73" s="36">
        <f>SUMIFS(input_enduse!D:D,input_enduse!A:A,C73,input_enduse!B:B,$A$2,input_enduse!C:C,$A73)</f>
        <v>1</v>
      </c>
      <c r="G73" s="36">
        <v>1</v>
      </c>
      <c r="H73" s="36">
        <v>0</v>
      </c>
      <c r="I73" s="36">
        <v>0</v>
      </c>
      <c r="J73" s="37"/>
      <c r="K73" s="37"/>
    </row>
    <row r="74" spans="1:15" x14ac:dyDescent="0.2">
      <c r="A74" s="26" t="s">
        <v>142</v>
      </c>
      <c r="C74" s="26" t="s">
        <v>200</v>
      </c>
      <c r="E74" s="30" t="s">
        <v>201</v>
      </c>
      <c r="F74" s="36">
        <f>SUMIFS(input_enduse!D:D,input_enduse!A:A,C74,input_enduse!B:B,$A$2,input_enduse!C:C,$A74)</f>
        <v>1</v>
      </c>
      <c r="G74" s="36">
        <f>SUMIFS(input_enduse!E:E,input_enduse!A:A,C74,input_enduse!B:B,$A$2,input_enduse!C:C,$A74)</f>
        <v>0.99321061223436602</v>
      </c>
      <c r="H74" s="36">
        <f>SUMIFS(input_enduse!F:F,input_enduse!A:A,C74,input_enduse!B:B,$A$2,input_enduse!C:C,$A74)</f>
        <v>6.7893877656335097E-3</v>
      </c>
      <c r="I74" s="36">
        <f>SUMIFS(input_enduse!G:G,input_enduse!A:A,C74,input_enduse!B:B,$A$2,input_enduse!C:C,$A74)</f>
        <v>0</v>
      </c>
      <c r="J74" s="37"/>
      <c r="K74" s="37"/>
    </row>
    <row r="75" spans="1:15" x14ac:dyDescent="0.2">
      <c r="A75" s="26" t="s">
        <v>142</v>
      </c>
      <c r="C75" s="26" t="s">
        <v>202</v>
      </c>
      <c r="E75" s="30" t="s">
        <v>203</v>
      </c>
      <c r="F75" s="36">
        <f>SUMIFS(input_enduse!D:D,input_enduse!A:A,C75,input_enduse!B:B,$A$2,input_enduse!C:C,$A75)</f>
        <v>0.87144786168383004</v>
      </c>
      <c r="G75" s="36">
        <v>1</v>
      </c>
      <c r="H75" s="36">
        <v>0</v>
      </c>
      <c r="I75" s="36">
        <v>0</v>
      </c>
      <c r="J75" s="37"/>
      <c r="K75" s="37"/>
    </row>
    <row r="76" spans="1:15" x14ac:dyDescent="0.2">
      <c r="A76" s="26" t="s">
        <v>142</v>
      </c>
      <c r="C76" s="26" t="s">
        <v>204</v>
      </c>
      <c r="E76" s="30" t="s">
        <v>205</v>
      </c>
      <c r="F76" s="36">
        <f>SUMIFS(input_enduse!D:D,input_enduse!A:A,C76,input_enduse!B:B,$A$2,input_enduse!C:C,$A76)</f>
        <v>0.99639962210338895</v>
      </c>
      <c r="G76" s="36">
        <v>1</v>
      </c>
      <c r="H76" s="36">
        <v>0</v>
      </c>
      <c r="I76" s="36">
        <v>0</v>
      </c>
      <c r="J76" s="37"/>
      <c r="K76" s="37"/>
    </row>
    <row r="77" spans="1:15" x14ac:dyDescent="0.2">
      <c r="A77" s="26" t="s">
        <v>142</v>
      </c>
      <c r="C77" s="26" t="s">
        <v>206</v>
      </c>
      <c r="E77" s="30" t="s">
        <v>207</v>
      </c>
      <c r="F77" s="36">
        <f>SUMIFS(input_enduse!D:D,input_enduse!A:A,C77,input_enduse!B:B,$A$2,input_enduse!C:C,$A77)</f>
        <v>0.99945921192815301</v>
      </c>
      <c r="G77" s="36">
        <v>1</v>
      </c>
      <c r="H77" s="36">
        <v>0</v>
      </c>
      <c r="I77" s="36">
        <v>0</v>
      </c>
      <c r="J77" s="37"/>
      <c r="K77" s="37"/>
    </row>
    <row r="78" spans="1:15" x14ac:dyDescent="0.2">
      <c r="A78" s="26" t="s">
        <v>142</v>
      </c>
      <c r="C78" s="26" t="s">
        <v>141</v>
      </c>
      <c r="E78" s="30" t="s">
        <v>208</v>
      </c>
      <c r="F78" s="36">
        <f>SUMIFS(input_enduse!D:D,input_enduse!A:A,C78,input_enduse!B:B,$A$2,input_enduse!C:C,$A78)</f>
        <v>0.984716883377042</v>
      </c>
      <c r="G78" s="36">
        <v>1</v>
      </c>
      <c r="H78" s="36">
        <v>0</v>
      </c>
      <c r="I78" s="36">
        <v>0</v>
      </c>
      <c r="J78" s="37"/>
      <c r="K78" s="37"/>
    </row>
    <row r="79" spans="1:15" x14ac:dyDescent="0.2">
      <c r="A79" s="26" t="s">
        <v>142</v>
      </c>
      <c r="C79" s="26" t="s">
        <v>209</v>
      </c>
      <c r="E79" s="30" t="s">
        <v>209</v>
      </c>
      <c r="F79" s="36">
        <f>SUMIFS(input_enduse!D:D,input_enduse!A:A,C79,input_enduse!B:B,$A$2,input_enduse!C:C,$A79)</f>
        <v>0.240865828660939</v>
      </c>
      <c r="G79" s="36">
        <v>1</v>
      </c>
      <c r="H79" s="36">
        <v>0</v>
      </c>
      <c r="I79" s="36">
        <v>0</v>
      </c>
      <c r="J79" s="37"/>
      <c r="K79" s="37"/>
    </row>
    <row r="80" spans="1:15" x14ac:dyDescent="0.2">
      <c r="A80" s="26" t="s">
        <v>142</v>
      </c>
      <c r="C80" s="26" t="s">
        <v>210</v>
      </c>
      <c r="E80" s="30" t="s">
        <v>210</v>
      </c>
      <c r="F80" s="36">
        <f>SUMIFS(input_enduse!D:D,input_enduse!A:A,C80,input_enduse!B:B,$A$2,input_enduse!C:C,$A80)</f>
        <v>0.30632553921316702</v>
      </c>
      <c r="G80" s="36">
        <v>1</v>
      </c>
      <c r="H80" s="36">
        <v>0</v>
      </c>
      <c r="I80" s="36">
        <v>0</v>
      </c>
      <c r="J80" s="37"/>
      <c r="K80" s="37"/>
    </row>
    <row r="82" spans="1:11" x14ac:dyDescent="0.2">
      <c r="E82" s="109" t="s">
        <v>213</v>
      </c>
      <c r="F82" s="85"/>
      <c r="G82" s="85"/>
      <c r="H82" s="85"/>
      <c r="I82" s="85"/>
      <c r="J82" s="35"/>
      <c r="K82" s="35"/>
    </row>
    <row r="83" spans="1:11" x14ac:dyDescent="0.2">
      <c r="C83" s="26" t="s">
        <v>183</v>
      </c>
      <c r="E83" s="24" t="s">
        <v>183</v>
      </c>
      <c r="F83" s="24" t="s">
        <v>184</v>
      </c>
      <c r="G83" s="24" t="s">
        <v>185</v>
      </c>
      <c r="H83" s="24" t="s">
        <v>186</v>
      </c>
      <c r="I83" s="24" t="s">
        <v>187</v>
      </c>
      <c r="J83" s="29"/>
      <c r="K83" s="29"/>
    </row>
    <row r="84" spans="1:11" x14ac:dyDescent="0.2">
      <c r="A84" s="26" t="s">
        <v>143</v>
      </c>
      <c r="C84" s="26" t="s">
        <v>188</v>
      </c>
      <c r="E84" s="30" t="s">
        <v>188</v>
      </c>
      <c r="F84" s="36">
        <f>SUMIFS(input_enduse!D:D,input_enduse!A:A,C84,input_enduse!B:B,$A$2,input_enduse!C:C,$A84)</f>
        <v>0.98656435897795902</v>
      </c>
      <c r="G84" s="36">
        <f>SUMIFS(input_enduse!E:E,input_enduse!A:A,C84,input_enduse!B:B,$A$2,input_enduse!C:C,$A84)</f>
        <v>0.174700879105395</v>
      </c>
      <c r="H84" s="36">
        <f>SUMIFS(input_enduse!F:F,input_enduse!A:A,C84,input_enduse!B:B,$A$2,input_enduse!C:C,$A84)</f>
        <v>0.81423736383966805</v>
      </c>
      <c r="I84" s="36">
        <f>SUMIFS(input_enduse!G:G,input_enduse!A:A,C84,input_enduse!B:B,$A$2,input_enduse!C:C,$A84)</f>
        <v>1.1061757054936699E-2</v>
      </c>
      <c r="J84" s="37"/>
      <c r="K84" s="37"/>
    </row>
    <row r="85" spans="1:11" x14ac:dyDescent="0.2">
      <c r="A85" s="26" t="s">
        <v>143</v>
      </c>
      <c r="C85" s="26" t="s">
        <v>189</v>
      </c>
      <c r="E85" s="30" t="s">
        <v>189</v>
      </c>
      <c r="F85" s="36">
        <f>SUMIFS(input_enduse!D:D,input_enduse!A:A,C85,input_enduse!B:B,$A$2,input_enduse!C:C,$A85)</f>
        <v>0.97845355380099597</v>
      </c>
      <c r="G85" s="36">
        <f>SUMIFS(input_enduse!E:E,input_enduse!A:A,C85,input_enduse!B:B,$A$2,input_enduse!C:C,$A85)</f>
        <v>0.99869461031766604</v>
      </c>
      <c r="H85" s="36">
        <f>SUMIFS(input_enduse!F:F,input_enduse!A:A,C85,input_enduse!B:B,$A$2,input_enduse!C:C,$A85)</f>
        <v>1.30538968233366E-3</v>
      </c>
      <c r="I85" s="36">
        <f>SUMIFS(input_enduse!G:G,input_enduse!A:A,C85,input_enduse!B:B,$A$2,input_enduse!C:C,$A85)</f>
        <v>0</v>
      </c>
      <c r="J85" s="37"/>
      <c r="K85" s="37"/>
    </row>
    <row r="86" spans="1:11" x14ac:dyDescent="0.2">
      <c r="A86" s="26" t="s">
        <v>143</v>
      </c>
      <c r="C86" s="26" t="s">
        <v>190</v>
      </c>
      <c r="E86" s="30" t="s">
        <v>190</v>
      </c>
      <c r="F86" s="36">
        <f>SUMIFS(input_enduse!D:D,input_enduse!A:A,C86,input_enduse!B:B,$A$2,input_enduse!C:C,$A86)</f>
        <v>0.99139403720360497</v>
      </c>
      <c r="G86" s="36">
        <v>1</v>
      </c>
      <c r="H86" s="36">
        <v>0</v>
      </c>
      <c r="I86" s="36">
        <v>0</v>
      </c>
      <c r="J86" s="37"/>
      <c r="K86" s="37"/>
    </row>
    <row r="87" spans="1:11" x14ac:dyDescent="0.2">
      <c r="A87" s="26" t="s">
        <v>143</v>
      </c>
      <c r="C87" s="26" t="s">
        <v>191</v>
      </c>
      <c r="E87" s="30" t="s">
        <v>191</v>
      </c>
      <c r="F87" s="36">
        <f>SUMIFS(input_enduse!D:D,input_enduse!A:A,C87,input_enduse!B:B,$A$2,input_enduse!C:C,$A87)</f>
        <v>0</v>
      </c>
      <c r="G87" s="36">
        <v>1</v>
      </c>
      <c r="H87" s="36">
        <v>0</v>
      </c>
      <c r="I87" s="36">
        <v>0</v>
      </c>
      <c r="J87" s="37"/>
      <c r="K87" s="37"/>
    </row>
    <row r="88" spans="1:11" x14ac:dyDescent="0.2">
      <c r="A88" s="26" t="s">
        <v>143</v>
      </c>
      <c r="C88" s="26" t="s">
        <v>192</v>
      </c>
      <c r="E88" s="30" t="s">
        <v>192</v>
      </c>
      <c r="F88" s="36">
        <f>SUMIFS(input_enduse!D:D,input_enduse!A:A,C88,input_enduse!B:B,$A$2,input_enduse!C:C,$A88)</f>
        <v>0</v>
      </c>
      <c r="G88" s="36">
        <v>1</v>
      </c>
      <c r="H88" s="36">
        <v>0</v>
      </c>
      <c r="I88" s="36">
        <v>0</v>
      </c>
      <c r="J88" s="37"/>
      <c r="K88" s="37"/>
    </row>
    <row r="89" spans="1:11" x14ac:dyDescent="0.2">
      <c r="A89" s="26" t="s">
        <v>143</v>
      </c>
      <c r="C89" s="26" t="s">
        <v>193</v>
      </c>
      <c r="E89" s="30" t="s">
        <v>194</v>
      </c>
      <c r="F89" s="36">
        <f>SUMIFS(input_enduse!D:D,input_enduse!A:A,C89,input_enduse!B:B,$A$2,input_enduse!C:C,$A89)</f>
        <v>1.93148116545163E-2</v>
      </c>
      <c r="G89" s="36">
        <f>SUMIFS(input_enduse!E:E,input_enduse!A:A,C89,input_enduse!B:B,$A$2,input_enduse!C:C,$A89)</f>
        <v>0.26240060528703901</v>
      </c>
      <c r="H89" s="36">
        <f>SUMIFS(input_enduse!F:F,input_enduse!A:A,C89,input_enduse!B:B,$A$2,input_enduse!C:C,$A89)</f>
        <v>0.71690825269654401</v>
      </c>
      <c r="I89" s="36">
        <f>SUMIFS(input_enduse!G:G,input_enduse!A:A,C89,input_enduse!B:B,$A$2,input_enduse!C:C,$A89)</f>
        <v>2.0691142016416902E-2</v>
      </c>
      <c r="J89" s="37"/>
      <c r="K89" s="37"/>
    </row>
    <row r="90" spans="1:11" x14ac:dyDescent="0.2">
      <c r="A90" s="26" t="s">
        <v>143</v>
      </c>
      <c r="C90" s="26" t="s">
        <v>195</v>
      </c>
      <c r="E90" s="30" t="s">
        <v>195</v>
      </c>
      <c r="F90" s="36">
        <f>SUMIFS(input_enduse!D:D,input_enduse!A:A,C90,input_enduse!B:B,$A$2,input_enduse!C:C,$A90)</f>
        <v>0.99983783146518601</v>
      </c>
      <c r="G90" s="36">
        <f>SUMIFS(input_enduse!E:E,input_enduse!A:A,C90,input_enduse!B:B,$A$2,input_enduse!C:C,$A90)</f>
        <v>0.109522287700299</v>
      </c>
      <c r="H90" s="36">
        <f>SUMIFS(input_enduse!F:F,input_enduse!A:A,C90,input_enduse!B:B,$A$2,input_enduse!C:C,$A90)</f>
        <v>0.87697204881942903</v>
      </c>
      <c r="I90" s="36">
        <f>SUMIFS(input_enduse!G:G,input_enduse!A:A,C90,input_enduse!B:B,$A$2,input_enduse!C:C,$A90)</f>
        <v>1.3505663480272099E-2</v>
      </c>
      <c r="J90" s="37"/>
      <c r="K90" s="37"/>
    </row>
    <row r="91" spans="1:11" x14ac:dyDescent="0.2">
      <c r="A91" s="26" t="s">
        <v>143</v>
      </c>
      <c r="E91" s="24" t="s">
        <v>183</v>
      </c>
      <c r="F91" s="24" t="s">
        <v>196</v>
      </c>
      <c r="G91" s="24" t="s">
        <v>185</v>
      </c>
      <c r="H91" s="24" t="s">
        <v>186</v>
      </c>
      <c r="I91" s="24" t="s">
        <v>187</v>
      </c>
      <c r="J91" s="29"/>
      <c r="K91" s="29"/>
    </row>
    <row r="92" spans="1:11" x14ac:dyDescent="0.2">
      <c r="A92" s="26" t="s">
        <v>143</v>
      </c>
      <c r="C92" s="26" t="s">
        <v>197</v>
      </c>
      <c r="E92" s="30" t="s">
        <v>197</v>
      </c>
      <c r="F92" s="36">
        <v>1</v>
      </c>
      <c r="G92" s="36">
        <v>1</v>
      </c>
      <c r="H92" s="36">
        <v>0</v>
      </c>
      <c r="I92" s="36">
        <v>0</v>
      </c>
      <c r="J92" s="37"/>
      <c r="K92" s="37"/>
    </row>
    <row r="93" spans="1:11" x14ac:dyDescent="0.2">
      <c r="A93" s="26" t="s">
        <v>143</v>
      </c>
      <c r="C93" s="26" t="s">
        <v>198</v>
      </c>
      <c r="E93" s="30" t="s">
        <v>198</v>
      </c>
      <c r="F93" s="36">
        <f>SUMIFS(input_enduse!D:D,input_enduse!A:A,C93,input_enduse!B:B,$A$2,input_enduse!C:C,$A93)</f>
        <v>0.872877311485447</v>
      </c>
      <c r="G93" s="36">
        <v>1</v>
      </c>
      <c r="H93" s="36">
        <v>0</v>
      </c>
      <c r="I93" s="36">
        <v>0</v>
      </c>
      <c r="J93" s="37"/>
      <c r="K93" s="37"/>
    </row>
    <row r="94" spans="1:11" x14ac:dyDescent="0.2">
      <c r="A94" s="26" t="s">
        <v>143</v>
      </c>
      <c r="C94" s="26" t="s">
        <v>199</v>
      </c>
      <c r="E94" s="30" t="s">
        <v>199</v>
      </c>
      <c r="F94" s="36">
        <f>SUMIFS(input_enduse!D:D,input_enduse!A:A,C94,input_enduse!B:B,$A$2,input_enduse!C:C,$A94)</f>
        <v>1</v>
      </c>
      <c r="G94" s="36">
        <v>1</v>
      </c>
      <c r="H94" s="36">
        <v>0</v>
      </c>
      <c r="I94" s="36">
        <v>0</v>
      </c>
      <c r="J94" s="37"/>
      <c r="K94" s="37"/>
    </row>
    <row r="95" spans="1:11" x14ac:dyDescent="0.2">
      <c r="A95" s="26" t="s">
        <v>143</v>
      </c>
      <c r="C95" s="26" t="s">
        <v>200</v>
      </c>
      <c r="E95" s="30" t="s">
        <v>201</v>
      </c>
      <c r="F95" s="36">
        <f>SUMIFS(input_enduse!D:D,input_enduse!A:A,C95,input_enduse!B:B,$A$2,input_enduse!C:C,$A95)</f>
        <v>0.99812624840934805</v>
      </c>
      <c r="G95" s="36">
        <f>SUMIFS(input_enduse!E:E,input_enduse!A:A,C95,input_enduse!B:B,$A$2,input_enduse!C:C,$A95)</f>
        <v>0.98325333293296702</v>
      </c>
      <c r="H95" s="36">
        <f>SUMIFS(input_enduse!F:F,input_enduse!A:A,C95,input_enduse!B:B,$A$2,input_enduse!C:C,$A95)</f>
        <v>1.6746667067033399E-2</v>
      </c>
      <c r="I95" s="36">
        <f>SUMIFS(input_enduse!G:G,input_enduse!A:A,C95,input_enduse!B:B,$A$2,input_enduse!C:C,$A95)</f>
        <v>0</v>
      </c>
      <c r="J95" s="37"/>
      <c r="K95" s="37"/>
    </row>
    <row r="96" spans="1:11" x14ac:dyDescent="0.2">
      <c r="A96" s="26" t="s">
        <v>143</v>
      </c>
      <c r="C96" s="26" t="s">
        <v>202</v>
      </c>
      <c r="E96" s="30" t="s">
        <v>203</v>
      </c>
      <c r="F96" s="36">
        <f>SUMIFS(input_enduse!D:D,input_enduse!A:A,C96,input_enduse!B:B,$A$2,input_enduse!C:C,$A96)</f>
        <v>0.37647807328667598</v>
      </c>
      <c r="G96" s="36">
        <v>1</v>
      </c>
      <c r="H96" s="36">
        <v>0</v>
      </c>
      <c r="I96" s="36">
        <v>0</v>
      </c>
      <c r="J96" s="37"/>
      <c r="K96" s="37"/>
    </row>
    <row r="97" spans="1:11" x14ac:dyDescent="0.2">
      <c r="A97" s="26" t="s">
        <v>143</v>
      </c>
      <c r="C97" s="26" t="s">
        <v>204</v>
      </c>
      <c r="E97" s="30" t="s">
        <v>205</v>
      </c>
      <c r="F97" s="36">
        <f>SUMIFS(input_enduse!D:D,input_enduse!A:A,C97,input_enduse!B:B,$A$2,input_enduse!C:C,$A97)</f>
        <v>0.96924587213777202</v>
      </c>
      <c r="G97" s="36">
        <v>1</v>
      </c>
      <c r="H97" s="36">
        <v>0</v>
      </c>
      <c r="I97" s="36">
        <v>0</v>
      </c>
      <c r="J97" s="37"/>
      <c r="K97" s="37"/>
    </row>
    <row r="98" spans="1:11" x14ac:dyDescent="0.2">
      <c r="A98" s="26" t="s">
        <v>143</v>
      </c>
      <c r="C98" s="26" t="s">
        <v>206</v>
      </c>
      <c r="E98" s="30" t="s">
        <v>207</v>
      </c>
      <c r="F98" s="36">
        <f>SUMIFS(input_enduse!D:D,input_enduse!A:A,C98,input_enduse!B:B,$A$2,input_enduse!C:C,$A98)</f>
        <v>0.99464173266880396</v>
      </c>
      <c r="G98" s="36">
        <v>1</v>
      </c>
      <c r="H98" s="36">
        <v>0</v>
      </c>
      <c r="I98" s="36">
        <v>0</v>
      </c>
      <c r="J98" s="37"/>
      <c r="K98" s="37"/>
    </row>
    <row r="99" spans="1:11" x14ac:dyDescent="0.2">
      <c r="A99" s="26" t="s">
        <v>143</v>
      </c>
      <c r="C99" s="26" t="s">
        <v>141</v>
      </c>
      <c r="E99" s="30" t="s">
        <v>208</v>
      </c>
      <c r="F99" s="36">
        <f>SUMIFS(input_enduse!D:D,input_enduse!A:A,C99,input_enduse!B:B,$A$2,input_enduse!C:C,$A99)</f>
        <v>0.97698841353640198</v>
      </c>
      <c r="G99" s="36">
        <v>1</v>
      </c>
      <c r="H99" s="36">
        <v>0</v>
      </c>
      <c r="I99" s="36">
        <v>0</v>
      </c>
      <c r="J99" s="37"/>
      <c r="K99" s="37"/>
    </row>
    <row r="100" spans="1:11" x14ac:dyDescent="0.2">
      <c r="A100" s="26" t="s">
        <v>143</v>
      </c>
      <c r="C100" s="26" t="s">
        <v>209</v>
      </c>
      <c r="E100" s="30" t="s">
        <v>209</v>
      </c>
      <c r="F100" s="36">
        <f>SUMIFS(input_enduse!D:D,input_enduse!A:A,C100,input_enduse!B:B,$A$2,input_enduse!C:C,$A100)</f>
        <v>0.29848375092448698</v>
      </c>
      <c r="G100" s="36">
        <v>1</v>
      </c>
      <c r="H100" s="36">
        <v>0</v>
      </c>
      <c r="I100" s="36">
        <v>0</v>
      </c>
      <c r="J100" s="37"/>
      <c r="K100" s="37"/>
    </row>
    <row r="101" spans="1:11" x14ac:dyDescent="0.2">
      <c r="A101" s="26" t="s">
        <v>143</v>
      </c>
      <c r="C101" s="26" t="s">
        <v>210</v>
      </c>
      <c r="E101" s="30" t="s">
        <v>210</v>
      </c>
      <c r="F101" s="36">
        <f>SUMIFS(input_enduse!D:D,input_enduse!A:A,C101,input_enduse!B:B,$A$2,input_enduse!C:C,$A101)</f>
        <v>0.13141646316608299</v>
      </c>
      <c r="G101" s="36">
        <v>1</v>
      </c>
      <c r="H101" s="36">
        <v>0</v>
      </c>
      <c r="I101" s="36">
        <v>0</v>
      </c>
      <c r="J101" s="37"/>
      <c r="K101" s="37"/>
    </row>
    <row r="103" spans="1:11" x14ac:dyDescent="0.2">
      <c r="D103" s="110"/>
      <c r="E103" s="109" t="s">
        <v>214</v>
      </c>
      <c r="F103" s="85"/>
      <c r="G103" s="85"/>
      <c r="H103" s="85"/>
      <c r="I103" s="85"/>
      <c r="J103" s="35"/>
      <c r="K103" s="35"/>
    </row>
    <row r="104" spans="1:11" x14ac:dyDescent="0.2">
      <c r="C104" s="26" t="s">
        <v>183</v>
      </c>
      <c r="E104" s="24" t="s">
        <v>183</v>
      </c>
      <c r="F104" s="24" t="s">
        <v>215</v>
      </c>
      <c r="G104" s="24" t="s">
        <v>185</v>
      </c>
      <c r="H104" s="24" t="s">
        <v>186</v>
      </c>
      <c r="I104" s="24" t="s">
        <v>187</v>
      </c>
      <c r="J104" s="29"/>
      <c r="K104" s="29"/>
    </row>
    <row r="105" spans="1:11" x14ac:dyDescent="0.2">
      <c r="A105" s="26" t="s">
        <v>139</v>
      </c>
      <c r="C105" s="26" t="s">
        <v>188</v>
      </c>
      <c r="E105" s="30" t="s">
        <v>188</v>
      </c>
      <c r="F105" s="36">
        <f>SUMIFS(input_enduse!D:D,input_enduse!A:A,C105,input_enduse!B:B,$A$2,input_enduse!C:C,$A105)</f>
        <v>0.99110270510096699</v>
      </c>
      <c r="G105" s="36">
        <f>SUMIFS(input_enduse!E:E,input_enduse!A:A,C105,input_enduse!B:B,$A$2,input_enduse!C:C,$A105)</f>
        <v>0.40237276255235099</v>
      </c>
      <c r="H105" s="36">
        <f>SUMIFS(input_enduse!F:F,input_enduse!A:A,C105,input_enduse!B:B,$A$2,input_enduse!C:C,$A105)</f>
        <v>0.56602962811395496</v>
      </c>
      <c r="I105" s="36">
        <f>SUMIFS(input_enduse!G:G,input_enduse!A:A,C105,input_enduse!B:B,$A$2,input_enduse!C:C,$A105)</f>
        <v>3.1597609333694703E-2</v>
      </c>
      <c r="J105" s="37"/>
      <c r="K105" s="37"/>
    </row>
    <row r="106" spans="1:11" x14ac:dyDescent="0.2">
      <c r="A106" s="26" t="s">
        <v>139</v>
      </c>
      <c r="C106" s="26" t="s">
        <v>189</v>
      </c>
      <c r="E106" s="30" t="s">
        <v>189</v>
      </c>
      <c r="F106" s="36">
        <f>SUMIFS(input_enduse!D:D,input_enduse!A:A,C106,input_enduse!B:B,$A$2,input_enduse!C:C,$A106)</f>
        <v>0.97514611777579896</v>
      </c>
      <c r="G106" s="36">
        <f>SUMIFS(input_enduse!E:E,input_enduse!A:A,C106,input_enduse!B:B,$A$2,input_enduse!C:C,$A106)</f>
        <v>1</v>
      </c>
      <c r="H106" s="36">
        <f>SUMIFS(input_enduse!F:F,input_enduse!A:A,C106,input_enduse!B:B,$A$2,input_enduse!C:C,$A106)</f>
        <v>0</v>
      </c>
      <c r="I106" s="36">
        <f>SUMIFS(input_enduse!G:G,input_enduse!A:A,C106,input_enduse!B:B,$A$2,input_enduse!C:C,$A106)</f>
        <v>0</v>
      </c>
      <c r="J106" s="37"/>
      <c r="K106" s="37"/>
    </row>
    <row r="107" spans="1:11" x14ac:dyDescent="0.2">
      <c r="A107" s="26" t="s">
        <v>139</v>
      </c>
      <c r="C107" s="26" t="s">
        <v>190</v>
      </c>
      <c r="E107" s="30" t="s">
        <v>190</v>
      </c>
      <c r="F107" s="36">
        <f>SUMIFS(input_enduse!D:D,input_enduse!A:A,C107,input_enduse!B:B,$A$2,input_enduse!C:C,$A107)</f>
        <v>0.99252159477079505</v>
      </c>
      <c r="G107" s="36">
        <v>1</v>
      </c>
      <c r="H107" s="36">
        <v>0</v>
      </c>
      <c r="I107" s="36">
        <v>0</v>
      </c>
      <c r="J107" s="37"/>
      <c r="K107" s="37"/>
    </row>
    <row r="108" spans="1:11" x14ac:dyDescent="0.2">
      <c r="A108" s="26" t="s">
        <v>139</v>
      </c>
      <c r="C108" s="26" t="s">
        <v>191</v>
      </c>
      <c r="E108" s="30" t="s">
        <v>191</v>
      </c>
      <c r="F108" s="36">
        <f>SUMIFS(input_enduse!D:D,input_enduse!A:A,C108,input_enduse!B:B,$A$2,input_enduse!C:C,$A108)</f>
        <v>0</v>
      </c>
      <c r="G108" s="36">
        <v>1</v>
      </c>
      <c r="H108" s="36">
        <v>0</v>
      </c>
      <c r="I108" s="36">
        <v>0</v>
      </c>
      <c r="J108" s="37"/>
      <c r="K108" s="37"/>
    </row>
    <row r="109" spans="1:11" x14ac:dyDescent="0.2">
      <c r="A109" s="26" t="s">
        <v>139</v>
      </c>
      <c r="C109" s="26" t="s">
        <v>192</v>
      </c>
      <c r="E109" s="30" t="s">
        <v>192</v>
      </c>
      <c r="F109" s="36">
        <f>SUMIFS(input_enduse!D:D,input_enduse!A:A,C109,input_enduse!B:B,$A$2,input_enduse!C:C,$A109)</f>
        <v>0</v>
      </c>
      <c r="G109" s="36">
        <v>1</v>
      </c>
      <c r="H109" s="36">
        <v>0</v>
      </c>
      <c r="I109" s="36">
        <v>0</v>
      </c>
      <c r="J109" s="37"/>
      <c r="K109" s="37"/>
    </row>
    <row r="110" spans="1:11" x14ac:dyDescent="0.2">
      <c r="A110" s="26" t="s">
        <v>139</v>
      </c>
      <c r="C110" s="26" t="s">
        <v>193</v>
      </c>
      <c r="E110" s="30" t="s">
        <v>194</v>
      </c>
      <c r="F110" s="36">
        <f>SUMIFS(input_enduse!D:D,input_enduse!A:A,C110,input_enduse!B:B,$A$2,input_enduse!C:C,$A110)</f>
        <v>1.4269577974211E-2</v>
      </c>
      <c r="G110" s="36">
        <f>SUMIFS(input_enduse!E:E,input_enduse!A:A,C110,input_enduse!B:B,$A$2,input_enduse!C:C,$A110)</f>
        <v>0.29957776846516199</v>
      </c>
      <c r="H110" s="36">
        <f>SUMIFS(input_enduse!F:F,input_enduse!A:A,C110,input_enduse!B:B,$A$2,input_enduse!C:C,$A110)</f>
        <v>0.63903231456633103</v>
      </c>
      <c r="I110" s="36">
        <f>SUMIFS(input_enduse!G:G,input_enduse!A:A,C110,input_enduse!B:B,$A$2,input_enduse!C:C,$A110)</f>
        <v>6.1389916968506902E-2</v>
      </c>
      <c r="J110" s="37"/>
      <c r="K110" s="37"/>
    </row>
    <row r="111" spans="1:11" x14ac:dyDescent="0.2">
      <c r="A111" s="26" t="s">
        <v>139</v>
      </c>
      <c r="C111" s="26" t="s">
        <v>195</v>
      </c>
      <c r="E111" s="30" t="s">
        <v>195</v>
      </c>
      <c r="F111" s="36">
        <f>SUMIFS(input_enduse!D:D,input_enduse!A:A,C111,input_enduse!B:B,$A$2,input_enduse!C:C,$A111)</f>
        <v>1</v>
      </c>
      <c r="G111" s="36">
        <f>SUMIFS(input_enduse!E:E,input_enduse!A:A,C111,input_enduse!B:B,$A$2,input_enduse!C:C,$A111)</f>
        <v>5.0735420576289901E-2</v>
      </c>
      <c r="H111" s="36">
        <f>SUMIFS(input_enduse!F:F,input_enduse!A:A,C111,input_enduse!B:B,$A$2,input_enduse!C:C,$A111)</f>
        <v>0.90425418646810996</v>
      </c>
      <c r="I111" s="36">
        <f>SUMIFS(input_enduse!G:G,input_enduse!A:A,C111,input_enduse!B:B,$A$2,input_enduse!C:C,$A111)</f>
        <v>4.5010392955600199E-2</v>
      </c>
      <c r="J111" s="37"/>
      <c r="K111" s="37"/>
    </row>
    <row r="112" spans="1:11" x14ac:dyDescent="0.2">
      <c r="A112" s="26" t="s">
        <v>139</v>
      </c>
      <c r="E112" s="24" t="s">
        <v>183</v>
      </c>
      <c r="F112" s="24" t="s">
        <v>196</v>
      </c>
      <c r="G112" s="24" t="s">
        <v>185</v>
      </c>
      <c r="H112" s="24" t="s">
        <v>186</v>
      </c>
      <c r="I112" s="24" t="s">
        <v>187</v>
      </c>
      <c r="J112" s="29"/>
      <c r="K112" s="29"/>
    </row>
    <row r="113" spans="1:11" x14ac:dyDescent="0.2">
      <c r="A113" s="26" t="s">
        <v>139</v>
      </c>
      <c r="C113" s="26" t="s">
        <v>197</v>
      </c>
      <c r="E113" s="30" t="s">
        <v>197</v>
      </c>
      <c r="F113" s="36">
        <v>1</v>
      </c>
      <c r="G113" s="36">
        <v>1</v>
      </c>
      <c r="H113" s="36">
        <v>0</v>
      </c>
      <c r="I113" s="36">
        <v>0</v>
      </c>
      <c r="J113" s="37"/>
      <c r="K113" s="37"/>
    </row>
    <row r="114" spans="1:11" x14ac:dyDescent="0.2">
      <c r="A114" s="26" t="s">
        <v>139</v>
      </c>
      <c r="C114" s="26" t="s">
        <v>198</v>
      </c>
      <c r="E114" s="30" t="s">
        <v>198</v>
      </c>
      <c r="F114" s="36">
        <f>SUMIFS(input_enduse!D:D,input_enduse!A:A,C114,input_enduse!B:B,$A$2,input_enduse!C:C,$A114)</f>
        <v>0.99565470326822303</v>
      </c>
      <c r="G114" s="36">
        <v>1</v>
      </c>
      <c r="H114" s="36">
        <v>0</v>
      </c>
      <c r="I114" s="36">
        <v>0</v>
      </c>
      <c r="J114" s="37"/>
      <c r="K114" s="37"/>
    </row>
    <row r="115" spans="1:11" x14ac:dyDescent="0.2">
      <c r="A115" s="26" t="s">
        <v>139</v>
      </c>
      <c r="C115" s="26" t="s">
        <v>199</v>
      </c>
      <c r="E115" s="30" t="s">
        <v>199</v>
      </c>
      <c r="F115" s="36">
        <f>SUMIFS(input_enduse!D:D,input_enduse!A:A,C115,input_enduse!B:B,$A$2,input_enduse!C:C,$A115)</f>
        <v>1</v>
      </c>
      <c r="G115" s="36">
        <v>1</v>
      </c>
      <c r="H115" s="36">
        <v>0</v>
      </c>
      <c r="I115" s="36">
        <v>0</v>
      </c>
      <c r="J115" s="37"/>
      <c r="K115" s="37"/>
    </row>
    <row r="116" spans="1:11" x14ac:dyDescent="0.2">
      <c r="A116" s="26" t="s">
        <v>139</v>
      </c>
      <c r="C116" s="26" t="s">
        <v>200</v>
      </c>
      <c r="E116" s="30" t="s">
        <v>201</v>
      </c>
      <c r="F116" s="36">
        <f>SUMIFS(input_enduse!D:D,input_enduse!A:A,C116,input_enduse!B:B,$A$2,input_enduse!C:C,$A116)</f>
        <v>0.99553487416702102</v>
      </c>
      <c r="G116" s="36">
        <f>SUMIFS(input_enduse!E:E,input_enduse!A:A,C116,input_enduse!B:B,$A$2,input_enduse!C:C,$A116)</f>
        <v>0.98760308116548001</v>
      </c>
      <c r="H116" s="36">
        <f>SUMIFS(input_enduse!F:F,input_enduse!A:A,C116,input_enduse!B:B,$A$2,input_enduse!C:C,$A116)</f>
        <v>1.2396918834520199E-2</v>
      </c>
      <c r="I116" s="36">
        <f>SUMIFS(input_enduse!G:G,input_enduse!A:A,C116,input_enduse!B:B,$A$2,input_enduse!C:C,$A116)</f>
        <v>0</v>
      </c>
      <c r="J116" s="37"/>
      <c r="K116" s="37"/>
    </row>
    <row r="117" spans="1:11" x14ac:dyDescent="0.2">
      <c r="A117" s="26" t="s">
        <v>139</v>
      </c>
      <c r="C117" s="26" t="s">
        <v>202</v>
      </c>
      <c r="E117" s="30" t="s">
        <v>203</v>
      </c>
      <c r="F117" s="36">
        <f>SUMIFS(input_enduse!D:D,input_enduse!A:A,C117,input_enduse!B:B,$A$2,input_enduse!C:C,$A117)</f>
        <v>0.663781480628021</v>
      </c>
      <c r="G117" s="36">
        <v>1</v>
      </c>
      <c r="H117" s="36">
        <v>0</v>
      </c>
      <c r="I117" s="36">
        <v>0</v>
      </c>
      <c r="J117" s="37"/>
      <c r="K117" s="37"/>
    </row>
    <row r="118" spans="1:11" x14ac:dyDescent="0.2">
      <c r="A118" s="26" t="s">
        <v>139</v>
      </c>
      <c r="C118" s="26" t="s">
        <v>204</v>
      </c>
      <c r="E118" s="30" t="s">
        <v>205</v>
      </c>
      <c r="F118" s="36">
        <f>SUMIFS(input_enduse!D:D,input_enduse!A:A,C118,input_enduse!B:B,$A$2,input_enduse!C:C,$A118)</f>
        <v>0.989016705183691</v>
      </c>
      <c r="G118" s="36">
        <v>1</v>
      </c>
      <c r="H118" s="36">
        <v>0</v>
      </c>
      <c r="I118" s="36">
        <v>0</v>
      </c>
      <c r="J118" s="37"/>
      <c r="K118" s="37"/>
    </row>
    <row r="119" spans="1:11" x14ac:dyDescent="0.2">
      <c r="A119" s="26" t="s">
        <v>139</v>
      </c>
      <c r="C119" s="26" t="s">
        <v>206</v>
      </c>
      <c r="E119" s="30" t="s">
        <v>207</v>
      </c>
      <c r="F119" s="36">
        <f>SUMIFS(input_enduse!D:D,input_enduse!A:A,C119,input_enduse!B:B,$A$2,input_enduse!C:C,$A119)</f>
        <v>0.994725139367995</v>
      </c>
      <c r="G119" s="36">
        <v>1</v>
      </c>
      <c r="H119" s="36">
        <v>0</v>
      </c>
      <c r="I119" s="36">
        <v>0</v>
      </c>
      <c r="J119" s="37"/>
      <c r="K119" s="37"/>
    </row>
    <row r="120" spans="1:11" x14ac:dyDescent="0.2">
      <c r="A120" s="26" t="s">
        <v>139</v>
      </c>
      <c r="C120" s="26" t="s">
        <v>141</v>
      </c>
      <c r="E120" s="30" t="s">
        <v>208</v>
      </c>
      <c r="F120" s="36">
        <f>SUMIFS(input_enduse!D:D,input_enduse!A:A,C120,input_enduse!B:B,$A$2,input_enduse!C:C,$A120)</f>
        <v>0.99504803901410699</v>
      </c>
      <c r="G120" s="36">
        <v>1</v>
      </c>
      <c r="H120" s="36">
        <v>0</v>
      </c>
      <c r="I120" s="36">
        <v>0</v>
      </c>
      <c r="J120" s="37"/>
      <c r="K120" s="37"/>
    </row>
    <row r="121" spans="1:11" x14ac:dyDescent="0.2">
      <c r="A121" s="26" t="s">
        <v>139</v>
      </c>
      <c r="C121" s="26" t="s">
        <v>209</v>
      </c>
      <c r="E121" s="30" t="s">
        <v>209</v>
      </c>
      <c r="F121" s="36">
        <f>SUMIFS(input_enduse!D:D,input_enduse!A:A,C121,input_enduse!B:B,$A$2,input_enduse!C:C,$A121)</f>
        <v>0.61265197334464905</v>
      </c>
      <c r="G121" s="36">
        <v>1</v>
      </c>
      <c r="H121" s="36">
        <v>0</v>
      </c>
      <c r="I121" s="36">
        <v>0</v>
      </c>
      <c r="J121" s="37"/>
      <c r="K121" s="37"/>
    </row>
    <row r="122" spans="1:11" x14ac:dyDescent="0.2">
      <c r="A122" s="26" t="s">
        <v>139</v>
      </c>
      <c r="C122" s="26" t="s">
        <v>210</v>
      </c>
      <c r="E122" s="30" t="s">
        <v>210</v>
      </c>
      <c r="F122" s="36">
        <f>SUMIFS(input_enduse!D:D,input_enduse!A:A,C122,input_enduse!B:B,$A$2,input_enduse!C:C,$A122)</f>
        <v>0.112298153693928</v>
      </c>
      <c r="G122" s="36">
        <v>1</v>
      </c>
      <c r="H122" s="36">
        <v>0</v>
      </c>
      <c r="I122" s="36">
        <v>0</v>
      </c>
      <c r="J122" s="37"/>
      <c r="K122" s="37"/>
    </row>
    <row r="124" spans="1:11" x14ac:dyDescent="0.2">
      <c r="E124" s="87" t="s">
        <v>216</v>
      </c>
      <c r="F124" s="83"/>
      <c r="G124" s="83"/>
      <c r="H124" s="83"/>
      <c r="I124" s="84"/>
      <c r="J124" s="35"/>
      <c r="K124" s="35"/>
    </row>
    <row r="125" spans="1:11" x14ac:dyDescent="0.2">
      <c r="C125" s="26" t="s">
        <v>183</v>
      </c>
      <c r="E125" s="24" t="s">
        <v>183</v>
      </c>
      <c r="F125" s="24" t="s">
        <v>215</v>
      </c>
      <c r="G125" s="24" t="s">
        <v>185</v>
      </c>
      <c r="H125" s="24" t="s">
        <v>186</v>
      </c>
      <c r="I125" s="24" t="s">
        <v>187</v>
      </c>
      <c r="J125" s="29"/>
      <c r="K125" s="29"/>
    </row>
    <row r="126" spans="1:11" x14ac:dyDescent="0.2">
      <c r="A126" s="26" t="s">
        <v>141</v>
      </c>
      <c r="C126" s="26" t="s">
        <v>188</v>
      </c>
      <c r="E126" s="30" t="s">
        <v>188</v>
      </c>
      <c r="F126" s="36">
        <f>SUMIFS(input_enduse!D:D,input_enduse!A:A,C126,input_enduse!B:B,$A$2,input_enduse!C:C,$A126)</f>
        <v>0.67474836362588697</v>
      </c>
      <c r="G126" s="36">
        <f>SUMIFS(input_enduse!E:E,input_enduse!A:A,C126,input_enduse!B:B,$A$2,input_enduse!C:C,$A126)</f>
        <v>0.256371523245771</v>
      </c>
      <c r="H126" s="36">
        <f>SUMIFS(input_enduse!F:F,input_enduse!A:A,C126,input_enduse!B:B,$A$2,input_enduse!C:C,$A126)</f>
        <v>0.70328698601970396</v>
      </c>
      <c r="I126" s="36">
        <f>SUMIFS(input_enduse!G:G,input_enduse!A:A,C126,input_enduse!B:B,$A$2,input_enduse!C:C,$A126)</f>
        <v>4.0341490734525101E-2</v>
      </c>
      <c r="J126" s="37"/>
      <c r="K126" s="37"/>
    </row>
    <row r="127" spans="1:11" x14ac:dyDescent="0.2">
      <c r="A127" s="26" t="s">
        <v>141</v>
      </c>
      <c r="C127" s="26" t="s">
        <v>189</v>
      </c>
      <c r="E127" s="30" t="s">
        <v>189</v>
      </c>
      <c r="F127" s="36">
        <f>SUMIFS(input_enduse!D:D,input_enduse!A:A,C127,input_enduse!B:B,$A$2,input_enduse!C:C,$A127)</f>
        <v>0.65416696127655105</v>
      </c>
      <c r="G127" s="36">
        <f>SUMIFS(input_enduse!E:E,input_enduse!A:A,C127,input_enduse!B:B,$A$2,input_enduse!C:C,$A127)</f>
        <v>0.99986598557745898</v>
      </c>
      <c r="H127" s="36">
        <f>SUMIFS(input_enduse!F:F,input_enduse!A:A,C127,input_enduse!B:B,$A$2,input_enduse!C:C,$A127)</f>
        <v>5.3877790466572101E-5</v>
      </c>
      <c r="I127" s="36">
        <f>SUMIFS(input_enduse!G:G,input_enduse!A:A,C127,input_enduse!B:B,$A$2,input_enduse!C:C,$A127)</f>
        <v>8.01366320746501E-5</v>
      </c>
      <c r="J127" s="37"/>
      <c r="K127" s="37"/>
    </row>
    <row r="128" spans="1:11" x14ac:dyDescent="0.2">
      <c r="A128" s="26" t="s">
        <v>141</v>
      </c>
      <c r="C128" s="26" t="s">
        <v>190</v>
      </c>
      <c r="E128" s="30" t="s">
        <v>190</v>
      </c>
      <c r="F128" s="36">
        <f>SUMIFS(input_enduse!D:D,input_enduse!A:A,C128,input_enduse!B:B,$A$2,input_enduse!C:C,$A128)</f>
        <v>0.72037129658043797</v>
      </c>
      <c r="G128" s="36">
        <v>1</v>
      </c>
      <c r="H128" s="36">
        <v>0</v>
      </c>
      <c r="I128" s="36">
        <v>0</v>
      </c>
      <c r="J128" s="37"/>
      <c r="K128" s="37"/>
    </row>
    <row r="129" spans="1:11" x14ac:dyDescent="0.2">
      <c r="A129" s="26" t="s">
        <v>141</v>
      </c>
      <c r="C129" s="26" t="s">
        <v>191</v>
      </c>
      <c r="E129" s="30" t="s">
        <v>191</v>
      </c>
      <c r="F129" s="36">
        <f>SUMIFS(input_enduse!D:D,input_enduse!A:A,C129,input_enduse!B:B,$A$2,input_enduse!C:C,$A129)</f>
        <v>2.07895460075266E-5</v>
      </c>
      <c r="G129" s="36">
        <v>1</v>
      </c>
      <c r="H129" s="36">
        <v>0</v>
      </c>
      <c r="I129" s="36">
        <v>0</v>
      </c>
      <c r="J129" s="37"/>
      <c r="K129" s="37"/>
    </row>
    <row r="130" spans="1:11" x14ac:dyDescent="0.2">
      <c r="A130" s="26" t="s">
        <v>141</v>
      </c>
      <c r="C130" s="26" t="s">
        <v>192</v>
      </c>
      <c r="E130" s="30" t="s">
        <v>192</v>
      </c>
      <c r="F130" s="36">
        <f>SUMIFS(input_enduse!D:D,input_enduse!A:A,C130,input_enduse!B:B,$A$2,input_enduse!C:C,$A130)</f>
        <v>1.1702938245050099E-5</v>
      </c>
      <c r="G130" s="36">
        <v>1</v>
      </c>
      <c r="H130" s="36">
        <v>0</v>
      </c>
      <c r="I130" s="36">
        <v>0</v>
      </c>
      <c r="J130" s="37"/>
      <c r="K130" s="37"/>
    </row>
    <row r="131" spans="1:11" x14ac:dyDescent="0.2">
      <c r="A131" s="26" t="s">
        <v>141</v>
      </c>
      <c r="C131" s="26" t="s">
        <v>193</v>
      </c>
      <c r="E131" s="30" t="s">
        <v>194</v>
      </c>
      <c r="F131" s="36">
        <f>SUMIFS(input_enduse!D:D,input_enduse!A:A,C131,input_enduse!B:B,$A$2,input_enduse!C:C,$A131)</f>
        <v>1.27256194305265E-2</v>
      </c>
      <c r="G131" s="36">
        <f>SUMIFS(input_enduse!E:E,input_enduse!A:A,C131,input_enduse!B:B,$A$2,input_enduse!C:C,$A131)</f>
        <v>0.33722259212031702</v>
      </c>
      <c r="H131" s="36">
        <f>SUMIFS(input_enduse!F:F,input_enduse!A:A,C131,input_enduse!B:B,$A$2,input_enduse!C:C,$A131)</f>
        <v>0.59188418387919295</v>
      </c>
      <c r="I131" s="36">
        <f>SUMIFS(input_enduse!G:G,input_enduse!A:A,C131,input_enduse!B:B,$A$2,input_enduse!C:C,$A131)</f>
        <v>7.0893224000490307E-2</v>
      </c>
      <c r="J131" s="37"/>
      <c r="K131" s="37"/>
    </row>
    <row r="132" spans="1:11" x14ac:dyDescent="0.2">
      <c r="A132" s="26" t="s">
        <v>141</v>
      </c>
      <c r="C132" s="26" t="s">
        <v>195</v>
      </c>
      <c r="E132" s="30" t="s">
        <v>195</v>
      </c>
      <c r="F132" s="36">
        <f>SUMIFS(input_enduse!D:D,input_enduse!A:A,C132,input_enduse!B:B,$A$2,input_enduse!C:C,$A132)</f>
        <v>0.92803108176523297</v>
      </c>
      <c r="G132" s="36">
        <f>SUMIFS(input_enduse!E:E,input_enduse!A:A,C132,input_enduse!B:B,$A$2,input_enduse!C:C,$A132)</f>
        <v>0.38992933522588502</v>
      </c>
      <c r="H132" s="36">
        <f>SUMIFS(input_enduse!F:F,input_enduse!A:A,C132,input_enduse!B:B,$A$2,input_enduse!C:C,$A132)</f>
        <v>0.58957605507145605</v>
      </c>
      <c r="I132" s="36">
        <f>SUMIFS(input_enduse!G:G,input_enduse!A:A,C132,input_enduse!B:B,$A$2,input_enduse!C:C,$A132)</f>
        <v>2.0494609702659001E-2</v>
      </c>
      <c r="J132" s="37"/>
      <c r="K132" s="37"/>
    </row>
    <row r="133" spans="1:11" x14ac:dyDescent="0.2">
      <c r="A133" s="26" t="s">
        <v>141</v>
      </c>
      <c r="E133" s="24" t="s">
        <v>183</v>
      </c>
      <c r="F133" s="24" t="s">
        <v>196</v>
      </c>
      <c r="G133" s="24" t="s">
        <v>185</v>
      </c>
      <c r="H133" s="24" t="s">
        <v>186</v>
      </c>
      <c r="I133" s="24" t="s">
        <v>187</v>
      </c>
      <c r="J133" s="29"/>
      <c r="K133" s="29"/>
    </row>
    <row r="134" spans="1:11" x14ac:dyDescent="0.2">
      <c r="A134" s="26" t="s">
        <v>141</v>
      </c>
      <c r="C134" s="26" t="s">
        <v>197</v>
      </c>
      <c r="E134" s="30" t="s">
        <v>197</v>
      </c>
      <c r="F134" s="36">
        <v>1</v>
      </c>
      <c r="G134" s="36">
        <v>1</v>
      </c>
      <c r="H134" s="36">
        <v>0</v>
      </c>
      <c r="I134" s="36">
        <v>0</v>
      </c>
      <c r="J134" s="37"/>
      <c r="K134" s="37"/>
    </row>
    <row r="135" spans="1:11" x14ac:dyDescent="0.2">
      <c r="A135" s="26" t="s">
        <v>141</v>
      </c>
      <c r="C135" s="26" t="s">
        <v>198</v>
      </c>
      <c r="E135" s="30" t="s">
        <v>198</v>
      </c>
      <c r="F135" s="36">
        <f>SUMIFS(input_enduse!D:D,input_enduse!A:A,C135,input_enduse!B:B,$A$2,input_enduse!C:C,$A135)</f>
        <v>0.85691295131724399</v>
      </c>
      <c r="G135" s="36">
        <v>1</v>
      </c>
      <c r="H135" s="36">
        <v>0</v>
      </c>
      <c r="I135" s="36">
        <v>0</v>
      </c>
      <c r="J135" s="37"/>
      <c r="K135" s="37"/>
    </row>
    <row r="136" spans="1:11" x14ac:dyDescent="0.2">
      <c r="A136" s="26" t="s">
        <v>141</v>
      </c>
      <c r="C136" s="26" t="s">
        <v>199</v>
      </c>
      <c r="E136" s="30" t="s">
        <v>199</v>
      </c>
      <c r="F136" s="36">
        <f>SUMIFS(input_enduse!D:D,input_enduse!A:A,C136,input_enduse!B:B,$A$2,input_enduse!C:C,$A136)</f>
        <v>0.99003579079582105</v>
      </c>
      <c r="G136" s="36">
        <v>1</v>
      </c>
      <c r="H136" s="36">
        <v>0</v>
      </c>
      <c r="I136" s="36">
        <v>0</v>
      </c>
      <c r="J136" s="37"/>
      <c r="K136" s="37"/>
    </row>
    <row r="137" spans="1:11" x14ac:dyDescent="0.2">
      <c r="A137" s="26" t="s">
        <v>141</v>
      </c>
      <c r="C137" s="26" t="s">
        <v>200</v>
      </c>
      <c r="E137" s="30" t="s">
        <v>201</v>
      </c>
      <c r="F137" s="36">
        <f>SUMIFS(input_enduse!D:D,input_enduse!A:A,C137,input_enduse!B:B,$A$2,input_enduse!C:C,$A137)</f>
        <v>0.94021536427905905</v>
      </c>
      <c r="G137" s="36">
        <f>SUMIFS(input_enduse!E:E,input_enduse!A:A,C137,input_enduse!B:B,$A$2,input_enduse!C:C,$A137)</f>
        <v>0.97995372960988902</v>
      </c>
      <c r="H137" s="36">
        <f>SUMIFS(input_enduse!F:F,input_enduse!A:A,C137,input_enduse!B:B,$A$2,input_enduse!C:C,$A137)</f>
        <v>2.0046270390110699E-2</v>
      </c>
      <c r="I137" s="36">
        <f>SUMIFS(input_enduse!G:G,input_enduse!A:A,C137,input_enduse!B:B,$A$2,input_enduse!C:C,$A137)</f>
        <v>0</v>
      </c>
      <c r="J137" s="37"/>
      <c r="K137" s="37"/>
    </row>
    <row r="138" spans="1:11" x14ac:dyDescent="0.2">
      <c r="A138" s="26" t="s">
        <v>141</v>
      </c>
      <c r="C138" s="26" t="s">
        <v>202</v>
      </c>
      <c r="E138" s="30" t="s">
        <v>203</v>
      </c>
      <c r="F138" s="36">
        <f>SUMIFS(input_enduse!D:D,input_enduse!A:A,C138,input_enduse!B:B,$A$2,input_enduse!C:C,$A138)</f>
        <v>0.13695951141524201</v>
      </c>
      <c r="G138" s="36">
        <v>1</v>
      </c>
      <c r="H138" s="36">
        <v>0</v>
      </c>
      <c r="I138" s="36">
        <v>0</v>
      </c>
      <c r="J138" s="37"/>
      <c r="K138" s="37"/>
    </row>
    <row r="139" spans="1:11" x14ac:dyDescent="0.2">
      <c r="A139" s="26" t="s">
        <v>141</v>
      </c>
      <c r="C139" s="26" t="s">
        <v>204</v>
      </c>
      <c r="E139" s="30" t="s">
        <v>205</v>
      </c>
      <c r="F139" s="36">
        <f>SUMIFS(input_enduse!D:D,input_enduse!A:A,C139,input_enduse!B:B,$A$2,input_enduse!C:C,$A139)</f>
        <v>0.88851945921153097</v>
      </c>
      <c r="G139" s="36">
        <v>1</v>
      </c>
      <c r="H139" s="36">
        <v>0</v>
      </c>
      <c r="I139" s="36">
        <v>0</v>
      </c>
      <c r="J139" s="37"/>
      <c r="K139" s="37"/>
    </row>
    <row r="140" spans="1:11" x14ac:dyDescent="0.2">
      <c r="A140" s="26" t="s">
        <v>141</v>
      </c>
      <c r="C140" s="26" t="s">
        <v>206</v>
      </c>
      <c r="E140" s="30" t="s">
        <v>207</v>
      </c>
      <c r="F140" s="36">
        <f>SUMIFS(input_enduse!D:D,input_enduse!A:A,C140,input_enduse!B:B,$A$2,input_enduse!C:C,$A140)</f>
        <v>0.91251010533749499</v>
      </c>
      <c r="G140" s="36">
        <v>1</v>
      </c>
      <c r="H140" s="36">
        <v>0</v>
      </c>
      <c r="I140" s="36">
        <v>0</v>
      </c>
      <c r="J140" s="37"/>
      <c r="K140" s="37"/>
    </row>
    <row r="141" spans="1:11" x14ac:dyDescent="0.2">
      <c r="A141" s="26" t="s">
        <v>141</v>
      </c>
      <c r="C141" s="26" t="s">
        <v>141</v>
      </c>
      <c r="E141" s="30" t="s">
        <v>208</v>
      </c>
      <c r="F141" s="36">
        <f>SUMIFS(input_enduse!D:D,input_enduse!A:A,C141,input_enduse!B:B,$A$2,input_enduse!C:C,$A141)</f>
        <v>0.98131484988344198</v>
      </c>
      <c r="G141" s="36">
        <v>1</v>
      </c>
      <c r="H141" s="36">
        <v>0</v>
      </c>
      <c r="I141" s="36">
        <v>0</v>
      </c>
      <c r="J141" s="37"/>
      <c r="K141" s="37"/>
    </row>
    <row r="142" spans="1:11" x14ac:dyDescent="0.2">
      <c r="A142" s="26" t="s">
        <v>141</v>
      </c>
      <c r="C142" s="26" t="s">
        <v>209</v>
      </c>
      <c r="E142" s="30" t="s">
        <v>209</v>
      </c>
      <c r="F142" s="36">
        <f>SUMIFS(input_enduse!D:D,input_enduse!A:A,C142,input_enduse!B:B,$A$2,input_enduse!C:C,$A142)</f>
        <v>0.408240272221916</v>
      </c>
      <c r="G142" s="36">
        <v>1</v>
      </c>
      <c r="H142" s="36">
        <v>0</v>
      </c>
      <c r="I142" s="36">
        <v>0</v>
      </c>
      <c r="J142" s="37"/>
      <c r="K142" s="37"/>
    </row>
    <row r="143" spans="1:11" x14ac:dyDescent="0.2">
      <c r="A143" s="26" t="s">
        <v>141</v>
      </c>
      <c r="C143" s="26" t="s">
        <v>210</v>
      </c>
      <c r="E143" s="30" t="s">
        <v>210</v>
      </c>
      <c r="F143" s="36">
        <f>SUMIFS(input_enduse!D:D,input_enduse!A:A,C143,input_enduse!B:B,$A$2,input_enduse!C:C,$A143)</f>
        <v>0.48043826049239002</v>
      </c>
      <c r="G143" s="36">
        <v>1</v>
      </c>
      <c r="H143" s="36">
        <v>0</v>
      </c>
      <c r="I143" s="36">
        <v>0</v>
      </c>
      <c r="J143" s="37"/>
      <c r="K143" s="37"/>
    </row>
    <row r="145" spans="1:11" x14ac:dyDescent="0.2">
      <c r="E145" s="87" t="s">
        <v>217</v>
      </c>
      <c r="F145" s="83"/>
      <c r="G145" s="83"/>
      <c r="H145" s="83"/>
      <c r="I145" s="84"/>
      <c r="J145" s="35"/>
      <c r="K145" s="35"/>
    </row>
    <row r="146" spans="1:11" x14ac:dyDescent="0.2">
      <c r="C146" s="26" t="s">
        <v>183</v>
      </c>
      <c r="E146" s="24" t="s">
        <v>183</v>
      </c>
      <c r="F146" s="24" t="s">
        <v>215</v>
      </c>
      <c r="G146" s="24" t="s">
        <v>185</v>
      </c>
      <c r="H146" s="24" t="s">
        <v>186</v>
      </c>
      <c r="I146" s="24" t="s">
        <v>187</v>
      </c>
      <c r="J146" s="29"/>
      <c r="K146" s="29"/>
    </row>
    <row r="147" spans="1:11" x14ac:dyDescent="0.2">
      <c r="A147" s="26" t="s">
        <v>146</v>
      </c>
      <c r="C147" s="26" t="s">
        <v>188</v>
      </c>
      <c r="E147" s="30" t="s">
        <v>188</v>
      </c>
      <c r="F147" s="36">
        <f>SUMIFS(input_enduse!D:D,input_enduse!A:A,C147,input_enduse!B:B,$A$2,input_enduse!C:C,$A147)</f>
        <v>0.91631941251785798</v>
      </c>
      <c r="G147" s="36">
        <f>SUMIFS(input_enduse!E:E,input_enduse!A:A,C147,input_enduse!B:B,$A$2,input_enduse!C:C,$A147)</f>
        <v>0.125828832728127</v>
      </c>
      <c r="H147" s="36">
        <f>SUMIFS(input_enduse!F:F,input_enduse!A:A,C147,input_enduse!B:B,$A$2,input_enduse!C:C,$A147)</f>
        <v>0.85571075119422801</v>
      </c>
      <c r="I147" s="36">
        <f>SUMIFS(input_enduse!G:G,input_enduse!A:A,C147,input_enduse!B:B,$A$2,input_enduse!C:C,$A147)</f>
        <v>1.8460416077644801E-2</v>
      </c>
      <c r="J147" s="37"/>
      <c r="K147" s="37"/>
    </row>
    <row r="148" spans="1:11" x14ac:dyDescent="0.2">
      <c r="A148" s="26" t="s">
        <v>146</v>
      </c>
      <c r="C148" s="26" t="s">
        <v>189</v>
      </c>
      <c r="E148" s="30" t="s">
        <v>189</v>
      </c>
      <c r="F148" s="36">
        <f>SUMIFS(input_enduse!D:D,input_enduse!A:A,C148,input_enduse!B:B,$A$2,input_enduse!C:C,$A148)</f>
        <v>0.91339346468921401</v>
      </c>
      <c r="G148" s="36">
        <f>SUMIFS(input_enduse!E:E,input_enduse!A:A,C148,input_enduse!B:B,$A$2,input_enduse!C:C,$A148)</f>
        <v>1</v>
      </c>
      <c r="H148" s="36">
        <f>SUMIFS(input_enduse!F:F,input_enduse!A:A,C148,input_enduse!B:B,$A$2,input_enduse!C:C,$A148)</f>
        <v>0</v>
      </c>
      <c r="I148" s="36">
        <f>SUMIFS(input_enduse!G:G,input_enduse!A:A,C148,input_enduse!B:B,$A$2,input_enduse!C:C,$A148)</f>
        <v>0</v>
      </c>
      <c r="J148" s="37"/>
      <c r="K148" s="37"/>
    </row>
    <row r="149" spans="1:11" x14ac:dyDescent="0.2">
      <c r="A149" s="26" t="s">
        <v>146</v>
      </c>
      <c r="C149" s="26" t="s">
        <v>190</v>
      </c>
      <c r="E149" s="30" t="s">
        <v>190</v>
      </c>
      <c r="F149" s="36">
        <f>SUMIFS(input_enduse!D:D,input_enduse!A:A,C149,input_enduse!B:B,$A$2,input_enduse!C:C,$A149)</f>
        <v>0.92519920488775298</v>
      </c>
      <c r="G149" s="36">
        <v>1</v>
      </c>
      <c r="H149" s="36">
        <v>0</v>
      </c>
      <c r="I149" s="36">
        <v>0</v>
      </c>
      <c r="J149" s="37"/>
      <c r="K149" s="37"/>
    </row>
    <row r="150" spans="1:11" x14ac:dyDescent="0.2">
      <c r="A150" s="26" t="s">
        <v>146</v>
      </c>
      <c r="C150" s="26" t="s">
        <v>191</v>
      </c>
      <c r="E150" s="30" t="s">
        <v>191</v>
      </c>
      <c r="F150" s="36">
        <f>SUMIFS(input_enduse!D:D,input_enduse!A:A,C150,input_enduse!B:B,$A$2,input_enduse!C:C,$A150)</f>
        <v>8.7233298345528799E-4</v>
      </c>
      <c r="G150" s="36">
        <v>1</v>
      </c>
      <c r="H150" s="36">
        <v>0</v>
      </c>
      <c r="I150" s="36">
        <v>0</v>
      </c>
      <c r="J150" s="37"/>
      <c r="K150" s="37"/>
    </row>
    <row r="151" spans="1:11" x14ac:dyDescent="0.2">
      <c r="A151" s="26" t="s">
        <v>146</v>
      </c>
      <c r="C151" s="26" t="s">
        <v>192</v>
      </c>
      <c r="E151" s="30" t="s">
        <v>192</v>
      </c>
      <c r="F151" s="36">
        <f>SUMIFS(input_enduse!D:D,input_enduse!A:A,C151,input_enduse!B:B,$A$2,input_enduse!C:C,$A151)</f>
        <v>1.6534357511711599E-4</v>
      </c>
      <c r="G151" s="36">
        <v>1</v>
      </c>
      <c r="H151" s="36">
        <v>0</v>
      </c>
      <c r="I151" s="36">
        <v>0</v>
      </c>
      <c r="J151" s="37"/>
      <c r="K151" s="37"/>
    </row>
    <row r="152" spans="1:11" x14ac:dyDescent="0.2">
      <c r="A152" s="26" t="s">
        <v>146</v>
      </c>
      <c r="C152" s="26" t="s">
        <v>193</v>
      </c>
      <c r="E152" s="30" t="s">
        <v>194</v>
      </c>
      <c r="F152" s="36">
        <f>SUMIFS(input_enduse!D:D,input_enduse!A:A,C152,input_enduse!B:B,$A$2,input_enduse!C:C,$A152)</f>
        <v>5.2111653642617599E-3</v>
      </c>
      <c r="G152" s="36">
        <f>SUMIFS(input_enduse!E:E,input_enduse!A:A,C152,input_enduse!B:B,$A$2,input_enduse!C:C,$A152)</f>
        <v>0.31245499023960399</v>
      </c>
      <c r="H152" s="36">
        <f>SUMIFS(input_enduse!F:F,input_enduse!A:A,C152,input_enduse!B:B,$A$2,input_enduse!C:C,$A152)</f>
        <v>0.68420953045012001</v>
      </c>
      <c r="I152" s="36">
        <f>SUMIFS(input_enduse!G:G,input_enduse!A:A,C152,input_enduse!B:B,$A$2,input_enduse!C:C,$A152)</f>
        <v>3.33547931027648E-3</v>
      </c>
      <c r="J152" s="37"/>
      <c r="K152" s="37"/>
    </row>
    <row r="153" spans="1:11" x14ac:dyDescent="0.2">
      <c r="A153" s="26" t="s">
        <v>146</v>
      </c>
      <c r="C153" s="26" t="s">
        <v>195</v>
      </c>
      <c r="E153" s="30" t="s">
        <v>195</v>
      </c>
      <c r="F153" s="36">
        <f>SUMIFS(input_enduse!D:D,input_enduse!A:A,C153,input_enduse!B:B,$A$2,input_enduse!C:C,$A153)</f>
        <v>0.99869373066380296</v>
      </c>
      <c r="G153" s="36">
        <f>SUMIFS(input_enduse!E:E,input_enduse!A:A,C153,input_enduse!B:B,$A$2,input_enduse!C:C,$A153)</f>
        <v>0.36601776044004802</v>
      </c>
      <c r="H153" s="36">
        <f>SUMIFS(input_enduse!F:F,input_enduse!A:A,C153,input_enduse!B:B,$A$2,input_enduse!C:C,$A153)</f>
        <v>0.61659567475779098</v>
      </c>
      <c r="I153" s="36">
        <f>SUMIFS(input_enduse!G:G,input_enduse!A:A,C153,input_enduse!B:B,$A$2,input_enduse!C:C,$A153)</f>
        <v>1.7386564802161299E-2</v>
      </c>
      <c r="J153" s="37"/>
      <c r="K153" s="37"/>
    </row>
    <row r="154" spans="1:11" x14ac:dyDescent="0.2">
      <c r="A154" s="26" t="s">
        <v>146</v>
      </c>
      <c r="E154" s="24" t="s">
        <v>183</v>
      </c>
      <c r="F154" s="24" t="s">
        <v>196</v>
      </c>
      <c r="G154" s="24" t="s">
        <v>185</v>
      </c>
      <c r="H154" s="24" t="s">
        <v>186</v>
      </c>
      <c r="I154" s="24" t="s">
        <v>187</v>
      </c>
      <c r="J154" s="29"/>
      <c r="K154" s="29"/>
    </row>
    <row r="155" spans="1:11" x14ac:dyDescent="0.2">
      <c r="A155" s="26" t="s">
        <v>146</v>
      </c>
      <c r="C155" s="26" t="s">
        <v>197</v>
      </c>
      <c r="E155" s="30" t="s">
        <v>197</v>
      </c>
      <c r="F155" s="36">
        <v>1</v>
      </c>
      <c r="G155" s="36">
        <v>1</v>
      </c>
      <c r="H155" s="36">
        <v>0</v>
      </c>
      <c r="I155" s="36">
        <v>0</v>
      </c>
      <c r="J155" s="37"/>
      <c r="K155" s="37"/>
    </row>
    <row r="156" spans="1:11" x14ac:dyDescent="0.2">
      <c r="A156" s="26" t="s">
        <v>146</v>
      </c>
      <c r="C156" s="26" t="s">
        <v>198</v>
      </c>
      <c r="E156" s="30" t="s">
        <v>198</v>
      </c>
      <c r="F156" s="36">
        <f>SUMIFS(input_enduse!D:D,input_enduse!A:A,C156,input_enduse!B:B,$A$2,input_enduse!C:C,$A156)</f>
        <v>0.96516938622630999</v>
      </c>
      <c r="G156" s="36">
        <v>1</v>
      </c>
      <c r="H156" s="36">
        <v>0</v>
      </c>
      <c r="I156" s="36">
        <v>0</v>
      </c>
      <c r="J156" s="37"/>
      <c r="K156" s="37"/>
    </row>
    <row r="157" spans="1:11" x14ac:dyDescent="0.2">
      <c r="A157" s="26" t="s">
        <v>146</v>
      </c>
      <c r="C157" s="26" t="s">
        <v>199</v>
      </c>
      <c r="E157" s="30" t="s">
        <v>199</v>
      </c>
      <c r="F157" s="36">
        <f>SUMIFS(input_enduse!D:D,input_enduse!A:A,C157,input_enduse!B:B,$A$2,input_enduse!C:C,$A157)</f>
        <v>1</v>
      </c>
      <c r="G157" s="36">
        <v>1</v>
      </c>
      <c r="H157" s="36">
        <v>0</v>
      </c>
      <c r="I157" s="36">
        <v>0</v>
      </c>
      <c r="J157" s="37"/>
      <c r="K157" s="37"/>
    </row>
    <row r="158" spans="1:11" x14ac:dyDescent="0.2">
      <c r="A158" s="26" t="s">
        <v>146</v>
      </c>
      <c r="C158" s="26" t="s">
        <v>200</v>
      </c>
      <c r="E158" s="30" t="s">
        <v>201</v>
      </c>
      <c r="F158" s="36">
        <f>SUMIFS(input_enduse!D:D,input_enduse!A:A,C158,input_enduse!B:B,$A$2,input_enduse!C:C,$A158)</f>
        <v>0.99393729386651697</v>
      </c>
      <c r="G158" s="36">
        <f>SUMIFS(input_enduse!E:E,input_enduse!A:A,C158,input_enduse!B:B,$A$2,input_enduse!C:C,$A158)</f>
        <v>0.986925915471354</v>
      </c>
      <c r="H158" s="36">
        <f>SUMIFS(input_enduse!F:F,input_enduse!A:A,C158,input_enduse!B:B,$A$2,input_enduse!C:C,$A158)</f>
        <v>1.30740845286454E-2</v>
      </c>
      <c r="I158" s="36">
        <f>SUMIFS(input_enduse!G:G,input_enduse!A:A,C158,input_enduse!B:B,$A$2,input_enduse!C:C,$A158)</f>
        <v>0</v>
      </c>
      <c r="J158" s="37"/>
      <c r="K158" s="37"/>
    </row>
    <row r="159" spans="1:11" x14ac:dyDescent="0.2">
      <c r="A159" s="26" t="s">
        <v>146</v>
      </c>
      <c r="C159" s="26" t="s">
        <v>202</v>
      </c>
      <c r="E159" s="30" t="s">
        <v>203</v>
      </c>
      <c r="F159" s="36">
        <f>SUMIFS(input_enduse!D:D,input_enduse!A:A,C159,input_enduse!B:B,$A$2,input_enduse!C:C,$A159)</f>
        <v>0.34472450054204801</v>
      </c>
      <c r="G159" s="36">
        <v>1</v>
      </c>
      <c r="H159" s="36">
        <v>0</v>
      </c>
      <c r="I159" s="36">
        <v>0</v>
      </c>
      <c r="J159" s="37"/>
      <c r="K159" s="37"/>
    </row>
    <row r="160" spans="1:11" x14ac:dyDescent="0.2">
      <c r="A160" s="26" t="s">
        <v>146</v>
      </c>
      <c r="C160" s="26" t="s">
        <v>204</v>
      </c>
      <c r="E160" s="30" t="s">
        <v>205</v>
      </c>
      <c r="F160" s="36">
        <f>SUMIFS(input_enduse!D:D,input_enduse!A:A,C160,input_enduse!B:B,$A$2,input_enduse!C:C,$A160)</f>
        <v>0.95463905773602298</v>
      </c>
      <c r="G160" s="36">
        <v>1</v>
      </c>
      <c r="H160" s="36">
        <v>0</v>
      </c>
      <c r="I160" s="36">
        <v>0</v>
      </c>
      <c r="J160" s="37"/>
      <c r="K160" s="37"/>
    </row>
    <row r="161" spans="1:11" x14ac:dyDescent="0.2">
      <c r="A161" s="26" t="s">
        <v>146</v>
      </c>
      <c r="C161" s="26" t="s">
        <v>206</v>
      </c>
      <c r="E161" s="30" t="s">
        <v>207</v>
      </c>
      <c r="F161" s="36">
        <f>SUMIFS(input_enduse!D:D,input_enduse!A:A,C161,input_enduse!B:B,$A$2,input_enduse!C:C,$A161)</f>
        <v>0.99281031880269</v>
      </c>
      <c r="G161" s="36">
        <v>1</v>
      </c>
      <c r="H161" s="36">
        <v>0</v>
      </c>
      <c r="I161" s="36">
        <v>0</v>
      </c>
      <c r="J161" s="37"/>
      <c r="K161" s="37"/>
    </row>
    <row r="162" spans="1:11" x14ac:dyDescent="0.2">
      <c r="A162" s="26" t="s">
        <v>146</v>
      </c>
      <c r="C162" s="26" t="s">
        <v>141</v>
      </c>
      <c r="E162" s="30" t="s">
        <v>208</v>
      </c>
      <c r="F162" s="36">
        <f>SUMIFS(input_enduse!D:D,input_enduse!A:A,C162,input_enduse!B:B,$A$2,input_enduse!C:C,$A162)</f>
        <v>0.97911423350280002</v>
      </c>
      <c r="G162" s="36">
        <v>1</v>
      </c>
      <c r="H162" s="36">
        <v>0</v>
      </c>
      <c r="I162" s="36">
        <v>0</v>
      </c>
      <c r="J162" s="37"/>
      <c r="K162" s="37"/>
    </row>
    <row r="163" spans="1:11" x14ac:dyDescent="0.2">
      <c r="A163" s="26" t="s">
        <v>146</v>
      </c>
      <c r="C163" s="26" t="s">
        <v>209</v>
      </c>
      <c r="E163" s="30" t="s">
        <v>209</v>
      </c>
      <c r="F163" s="36">
        <f>SUMIFS(input_enduse!D:D,input_enduse!A:A,C163,input_enduse!B:B,$A$2,input_enduse!C:C,$A163)</f>
        <v>0.78530447057727504</v>
      </c>
      <c r="G163" s="36">
        <v>1</v>
      </c>
      <c r="H163" s="36">
        <v>0</v>
      </c>
      <c r="I163" s="36">
        <v>0</v>
      </c>
      <c r="J163" s="37"/>
      <c r="K163" s="37"/>
    </row>
    <row r="164" spans="1:11" x14ac:dyDescent="0.2">
      <c r="A164" s="26" t="s">
        <v>146</v>
      </c>
      <c r="C164" s="26" t="s">
        <v>210</v>
      </c>
      <c r="E164" s="30" t="s">
        <v>210</v>
      </c>
      <c r="F164" s="36">
        <f>SUMIFS(input_enduse!D:D,input_enduse!A:A,C164,input_enduse!B:B,$A$2,input_enduse!C:C,$A164)</f>
        <v>0.27639946450032699</v>
      </c>
      <c r="G164" s="36">
        <v>1</v>
      </c>
      <c r="H164" s="36">
        <v>0</v>
      </c>
      <c r="I164" s="36">
        <v>0</v>
      </c>
      <c r="J164" s="37"/>
      <c r="K164" s="37"/>
    </row>
    <row r="166" spans="1:11" x14ac:dyDescent="0.2">
      <c r="E166" s="87" t="s">
        <v>218</v>
      </c>
      <c r="F166" s="83"/>
      <c r="G166" s="83"/>
      <c r="H166" s="83"/>
      <c r="I166" s="84"/>
      <c r="J166" s="35"/>
      <c r="K166" s="35"/>
    </row>
    <row r="167" spans="1:11" x14ac:dyDescent="0.2">
      <c r="C167" s="26" t="s">
        <v>183</v>
      </c>
      <c r="E167" s="24" t="s">
        <v>183</v>
      </c>
      <c r="F167" s="24" t="s">
        <v>215</v>
      </c>
      <c r="G167" s="24" t="s">
        <v>185</v>
      </c>
      <c r="H167" s="24" t="s">
        <v>186</v>
      </c>
      <c r="I167" s="24" t="s">
        <v>187</v>
      </c>
      <c r="J167" s="29"/>
      <c r="K167" s="29"/>
    </row>
    <row r="168" spans="1:11" x14ac:dyDescent="0.2">
      <c r="A168" s="26" t="s">
        <v>147</v>
      </c>
      <c r="C168" s="26" t="s">
        <v>188</v>
      </c>
      <c r="E168" s="30" t="s">
        <v>188</v>
      </c>
      <c r="F168" s="36">
        <f>SUMIFS(input_enduse!D:D,input_enduse!A:A,C168,input_enduse!B:B,$A$2,input_enduse!C:C,$A168)</f>
        <v>0.91160158583481499</v>
      </c>
      <c r="G168" s="36">
        <f>SUMIFS(input_enduse!E:E,input_enduse!A:A,C168,input_enduse!B:B,$A$2,input_enduse!C:C,$A168)</f>
        <v>0.43376662308021102</v>
      </c>
      <c r="H168" s="36">
        <f>SUMIFS(input_enduse!F:F,input_enduse!A:A,C168,input_enduse!B:B,$A$2,input_enduse!C:C,$A168)</f>
        <v>0.55528364756249704</v>
      </c>
      <c r="I168" s="36">
        <f>SUMIFS(input_enduse!G:G,input_enduse!A:A,C168,input_enduse!B:B,$A$2,input_enduse!C:C,$A168)</f>
        <v>1.0949729357291899E-2</v>
      </c>
      <c r="J168" s="37"/>
      <c r="K168" s="37"/>
    </row>
    <row r="169" spans="1:11" x14ac:dyDescent="0.2">
      <c r="A169" s="26" t="s">
        <v>147</v>
      </c>
      <c r="C169" s="26" t="s">
        <v>189</v>
      </c>
      <c r="E169" s="30" t="s">
        <v>189</v>
      </c>
      <c r="F169" s="36">
        <f>SUMIFS(input_enduse!D:D,input_enduse!A:A,C169,input_enduse!B:B,$A$2,input_enduse!C:C,$A169)</f>
        <v>0.89969672397024703</v>
      </c>
      <c r="G169" s="36">
        <f>SUMIFS(input_enduse!E:E,input_enduse!A:A,C169,input_enduse!B:B,$A$2,input_enduse!C:C,$A169)</f>
        <v>0.99952757717530905</v>
      </c>
      <c r="H169" s="36">
        <f>SUMIFS(input_enduse!F:F,input_enduse!A:A,C169,input_enduse!B:B,$A$2,input_enduse!C:C,$A169)</f>
        <v>3.5234073619353298E-4</v>
      </c>
      <c r="I169" s="36">
        <f>SUMIFS(input_enduse!G:G,input_enduse!A:A,C169,input_enduse!B:B,$A$2,input_enduse!C:C,$A169)</f>
        <v>1.20082088497135E-4</v>
      </c>
      <c r="J169" s="37"/>
      <c r="K169" s="37"/>
    </row>
    <row r="170" spans="1:11" x14ac:dyDescent="0.2">
      <c r="A170" s="26" t="s">
        <v>147</v>
      </c>
      <c r="C170" s="26" t="s">
        <v>190</v>
      </c>
      <c r="E170" s="30" t="s">
        <v>190</v>
      </c>
      <c r="F170" s="36">
        <f>SUMIFS(input_enduse!D:D,input_enduse!A:A,C170,input_enduse!B:B,$A$2,input_enduse!C:C,$A170)</f>
        <v>0.93073487115160702</v>
      </c>
      <c r="G170" s="36">
        <v>1</v>
      </c>
      <c r="H170" s="36">
        <v>0</v>
      </c>
      <c r="I170" s="36">
        <v>0</v>
      </c>
      <c r="J170" s="37"/>
      <c r="K170" s="37"/>
    </row>
    <row r="171" spans="1:11" x14ac:dyDescent="0.2">
      <c r="A171" s="26" t="s">
        <v>147</v>
      </c>
      <c r="C171" s="26" t="s">
        <v>191</v>
      </c>
      <c r="E171" s="30" t="s">
        <v>191</v>
      </c>
      <c r="F171" s="36">
        <f>SUMIFS(input_enduse!D:D,input_enduse!A:A,C171,input_enduse!B:B,$A$2,input_enduse!C:C,$A171)</f>
        <v>9.4264351191699098E-5</v>
      </c>
      <c r="G171" s="36">
        <v>1</v>
      </c>
      <c r="H171" s="36">
        <v>0</v>
      </c>
      <c r="I171" s="36">
        <v>0</v>
      </c>
      <c r="J171" s="37"/>
      <c r="K171" s="37"/>
    </row>
    <row r="172" spans="1:11" x14ac:dyDescent="0.2">
      <c r="A172" s="26" t="s">
        <v>147</v>
      </c>
      <c r="C172" s="26" t="s">
        <v>192</v>
      </c>
      <c r="E172" s="30" t="s">
        <v>192</v>
      </c>
      <c r="F172" s="36">
        <f>SUMIFS(input_enduse!D:D,input_enduse!A:A,C172,input_enduse!B:B,$A$2,input_enduse!C:C,$A172)</f>
        <v>3.0891267059285902E-4</v>
      </c>
      <c r="G172" s="36">
        <v>1</v>
      </c>
      <c r="H172" s="36">
        <v>0</v>
      </c>
      <c r="I172" s="36">
        <v>0</v>
      </c>
      <c r="J172" s="37"/>
      <c r="K172" s="37"/>
    </row>
    <row r="173" spans="1:11" x14ac:dyDescent="0.2">
      <c r="A173" s="26" t="s">
        <v>147</v>
      </c>
      <c r="C173" s="26" t="s">
        <v>193</v>
      </c>
      <c r="E173" s="30" t="s">
        <v>194</v>
      </c>
      <c r="F173" s="36">
        <f>SUMIFS(input_enduse!D:D,input_enduse!A:A,C173,input_enduse!B:B,$A$2,input_enduse!C:C,$A173)</f>
        <v>4.2893847426716597E-3</v>
      </c>
      <c r="G173" s="36">
        <f>SUMIFS(input_enduse!E:E,input_enduse!A:A,C173,input_enduse!B:B,$A$2,input_enduse!C:C,$A173)</f>
        <v>0.37364195437578401</v>
      </c>
      <c r="H173" s="36">
        <f>SUMIFS(input_enduse!F:F,input_enduse!A:A,C173,input_enduse!B:B,$A$2,input_enduse!C:C,$A173)</f>
        <v>0.62223881776062695</v>
      </c>
      <c r="I173" s="36">
        <f>SUMIFS(input_enduse!G:G,input_enduse!A:A,C173,input_enduse!B:B,$A$2,input_enduse!C:C,$A173)</f>
        <v>4.1192278635886299E-3</v>
      </c>
      <c r="J173" s="37"/>
      <c r="K173" s="37"/>
    </row>
    <row r="174" spans="1:11" x14ac:dyDescent="0.2">
      <c r="A174" s="26" t="s">
        <v>147</v>
      </c>
      <c r="C174" s="26" t="s">
        <v>195</v>
      </c>
      <c r="E174" s="30" t="s">
        <v>195</v>
      </c>
      <c r="F174" s="36">
        <f>SUMIFS(input_enduse!D:D,input_enduse!A:A,C174,input_enduse!B:B,$A$2,input_enduse!C:C,$A174)</f>
        <v>0.92750968456415595</v>
      </c>
      <c r="G174" s="36">
        <f>SUMIFS(input_enduse!E:E,input_enduse!A:A,C174,input_enduse!B:B,$A$2,input_enduse!C:C,$A174)</f>
        <v>0.499309049211141</v>
      </c>
      <c r="H174" s="36">
        <f>SUMIFS(input_enduse!F:F,input_enduse!A:A,C174,input_enduse!B:B,$A$2,input_enduse!C:C,$A174)</f>
        <v>0.49119978950805399</v>
      </c>
      <c r="I174" s="36">
        <f>SUMIFS(input_enduse!G:G,input_enduse!A:A,C174,input_enduse!B:B,$A$2,input_enduse!C:C,$A174)</f>
        <v>9.4911612808049207E-3</v>
      </c>
      <c r="J174" s="37"/>
      <c r="K174" s="37"/>
    </row>
    <row r="175" spans="1:11" x14ac:dyDescent="0.2">
      <c r="A175" s="26" t="s">
        <v>147</v>
      </c>
      <c r="E175" s="24" t="s">
        <v>183</v>
      </c>
      <c r="F175" s="24" t="s">
        <v>196</v>
      </c>
      <c r="G175" s="24" t="s">
        <v>185</v>
      </c>
      <c r="H175" s="24" t="s">
        <v>186</v>
      </c>
      <c r="I175" s="24" t="s">
        <v>187</v>
      </c>
      <c r="J175" s="29"/>
      <c r="K175" s="29"/>
    </row>
    <row r="176" spans="1:11" x14ac:dyDescent="0.2">
      <c r="A176" s="26" t="s">
        <v>147</v>
      </c>
      <c r="C176" s="26" t="s">
        <v>197</v>
      </c>
      <c r="E176" s="30" t="s">
        <v>197</v>
      </c>
      <c r="F176" s="36">
        <v>1</v>
      </c>
      <c r="G176" s="36">
        <v>1</v>
      </c>
      <c r="H176" s="36">
        <v>0</v>
      </c>
      <c r="I176" s="36">
        <v>0</v>
      </c>
      <c r="J176" s="37"/>
      <c r="K176" s="37"/>
    </row>
    <row r="177" spans="1:11" x14ac:dyDescent="0.2">
      <c r="A177" s="26" t="s">
        <v>147</v>
      </c>
      <c r="C177" s="26" t="s">
        <v>198</v>
      </c>
      <c r="E177" s="30" t="s">
        <v>198</v>
      </c>
      <c r="F177" s="36">
        <f>SUMIFS(input_enduse!D:D,input_enduse!A:A,C177,input_enduse!B:B,$A$2,input_enduse!C:C,$A177)</f>
        <v>0.66300604502508598</v>
      </c>
      <c r="G177" s="36">
        <v>1</v>
      </c>
      <c r="H177" s="36">
        <v>0</v>
      </c>
      <c r="I177" s="36">
        <v>0</v>
      </c>
      <c r="J177" s="37"/>
      <c r="K177" s="37"/>
    </row>
    <row r="178" spans="1:11" x14ac:dyDescent="0.2">
      <c r="A178" s="26" t="s">
        <v>147</v>
      </c>
      <c r="C178" s="26" t="s">
        <v>199</v>
      </c>
      <c r="E178" s="30" t="s">
        <v>199</v>
      </c>
      <c r="F178" s="36">
        <f>SUMIFS(input_enduse!D:D,input_enduse!A:A,C178,input_enduse!B:B,$A$2,input_enduse!C:C,$A178)</f>
        <v>1</v>
      </c>
      <c r="G178" s="36">
        <v>1</v>
      </c>
      <c r="H178" s="36">
        <v>0</v>
      </c>
      <c r="I178" s="36">
        <v>0</v>
      </c>
      <c r="J178" s="37"/>
      <c r="K178" s="37"/>
    </row>
    <row r="179" spans="1:11" x14ac:dyDescent="0.2">
      <c r="A179" s="26" t="s">
        <v>147</v>
      </c>
      <c r="C179" s="26" t="s">
        <v>200</v>
      </c>
      <c r="E179" s="30" t="s">
        <v>201</v>
      </c>
      <c r="F179" s="36">
        <f>SUMIFS(input_enduse!D:D,input_enduse!A:A,C179,input_enduse!B:B,$A$2,input_enduse!C:C,$A179)</f>
        <v>0.94913514297623203</v>
      </c>
      <c r="G179" s="36">
        <f>SUMIFS(input_enduse!E:E,input_enduse!A:A,C179,input_enduse!B:B,$A$2,input_enduse!C:C,$A179)</f>
        <v>0.99060255488902704</v>
      </c>
      <c r="H179" s="36">
        <f>SUMIFS(input_enduse!F:F,input_enduse!A:A,C179,input_enduse!B:B,$A$2,input_enduse!C:C,$A179)</f>
        <v>9.3974451109733095E-3</v>
      </c>
      <c r="I179" s="36">
        <f>SUMIFS(input_enduse!G:G,input_enduse!A:A,C179,input_enduse!B:B,$A$2,input_enduse!C:C,$A179)</f>
        <v>0</v>
      </c>
      <c r="J179" s="37"/>
      <c r="K179" s="37"/>
    </row>
    <row r="180" spans="1:11" x14ac:dyDescent="0.2">
      <c r="A180" s="26" t="s">
        <v>147</v>
      </c>
      <c r="C180" s="26" t="s">
        <v>202</v>
      </c>
      <c r="E180" s="30" t="s">
        <v>203</v>
      </c>
      <c r="F180" s="36">
        <f>SUMIFS(input_enduse!D:D,input_enduse!A:A,C180,input_enduse!B:B,$A$2,input_enduse!C:C,$A180)</f>
        <v>5.9735148462676302E-2</v>
      </c>
      <c r="G180" s="36">
        <v>1</v>
      </c>
      <c r="H180" s="36">
        <v>0</v>
      </c>
      <c r="I180" s="36">
        <v>0</v>
      </c>
      <c r="J180" s="37"/>
      <c r="K180" s="37"/>
    </row>
    <row r="181" spans="1:11" x14ac:dyDescent="0.2">
      <c r="A181" s="26" t="s">
        <v>147</v>
      </c>
      <c r="C181" s="26" t="s">
        <v>204</v>
      </c>
      <c r="E181" s="30" t="s">
        <v>205</v>
      </c>
      <c r="F181" s="36">
        <f>SUMIFS(input_enduse!D:D,input_enduse!A:A,C181,input_enduse!B:B,$A$2,input_enduse!C:C,$A181)</f>
        <v>0.84563059045562805</v>
      </c>
      <c r="G181" s="36">
        <v>1</v>
      </c>
      <c r="H181" s="36">
        <v>0</v>
      </c>
      <c r="I181" s="36">
        <v>0</v>
      </c>
      <c r="J181" s="37"/>
      <c r="K181" s="37"/>
    </row>
    <row r="182" spans="1:11" x14ac:dyDescent="0.2">
      <c r="A182" s="26" t="s">
        <v>147</v>
      </c>
      <c r="C182" s="26" t="s">
        <v>206</v>
      </c>
      <c r="E182" s="30" t="s">
        <v>207</v>
      </c>
      <c r="F182" s="36">
        <f>SUMIFS(input_enduse!D:D,input_enduse!A:A,C182,input_enduse!B:B,$A$2,input_enduse!C:C,$A182)</f>
        <v>0.92628661157785597</v>
      </c>
      <c r="G182" s="36">
        <v>1</v>
      </c>
      <c r="H182" s="36">
        <v>0</v>
      </c>
      <c r="I182" s="36">
        <v>0</v>
      </c>
      <c r="J182" s="37"/>
      <c r="K182" s="37"/>
    </row>
    <row r="183" spans="1:11" x14ac:dyDescent="0.2">
      <c r="A183" s="26" t="s">
        <v>147</v>
      </c>
      <c r="C183" s="26" t="s">
        <v>141</v>
      </c>
      <c r="E183" s="30" t="s">
        <v>208</v>
      </c>
      <c r="F183" s="36">
        <f>SUMIFS(input_enduse!D:D,input_enduse!A:A,C183,input_enduse!B:B,$A$2,input_enduse!C:C,$A183)</f>
        <v>0.93412756224897098</v>
      </c>
      <c r="G183" s="36">
        <v>1</v>
      </c>
      <c r="H183" s="36">
        <v>0</v>
      </c>
      <c r="I183" s="36">
        <v>0</v>
      </c>
      <c r="J183" s="37"/>
      <c r="K183" s="37"/>
    </row>
    <row r="184" spans="1:11" x14ac:dyDescent="0.2">
      <c r="A184" s="26" t="s">
        <v>147</v>
      </c>
      <c r="C184" s="26" t="s">
        <v>209</v>
      </c>
      <c r="E184" s="30" t="s">
        <v>209</v>
      </c>
      <c r="F184" s="36">
        <f>SUMIFS(input_enduse!D:D,input_enduse!A:A,C184,input_enduse!B:B,$A$2,input_enduse!C:C,$A184)</f>
        <v>0.12784870196334799</v>
      </c>
      <c r="G184" s="36">
        <v>1</v>
      </c>
      <c r="H184" s="36">
        <v>0</v>
      </c>
      <c r="I184" s="36">
        <v>0</v>
      </c>
      <c r="J184" s="37"/>
      <c r="K184" s="37"/>
    </row>
    <row r="185" spans="1:11" x14ac:dyDescent="0.2">
      <c r="A185" s="26" t="s">
        <v>147</v>
      </c>
      <c r="C185" s="26" t="s">
        <v>210</v>
      </c>
      <c r="E185" s="30" t="s">
        <v>210</v>
      </c>
      <c r="F185" s="36">
        <f>SUMIFS(input_enduse!D:D,input_enduse!A:A,C185,input_enduse!B:B,$A$2,input_enduse!C:C,$A185)</f>
        <v>0.1553155410424</v>
      </c>
      <c r="G185" s="36">
        <v>1</v>
      </c>
      <c r="H185" s="36">
        <v>0</v>
      </c>
      <c r="I185" s="36">
        <v>0</v>
      </c>
      <c r="J185" s="37"/>
      <c r="K185" s="37"/>
    </row>
    <row r="187" spans="1:11" x14ac:dyDescent="0.2">
      <c r="E187" s="87" t="s">
        <v>219</v>
      </c>
      <c r="F187" s="83"/>
      <c r="G187" s="83"/>
      <c r="H187" s="83"/>
      <c r="I187" s="84"/>
      <c r="J187" s="35"/>
      <c r="K187" s="35"/>
    </row>
    <row r="188" spans="1:11" x14ac:dyDescent="0.2">
      <c r="C188" s="26" t="s">
        <v>183</v>
      </c>
      <c r="E188" s="24" t="s">
        <v>183</v>
      </c>
      <c r="F188" s="24" t="s">
        <v>215</v>
      </c>
      <c r="G188" s="24" t="s">
        <v>185</v>
      </c>
      <c r="H188" s="24" t="s">
        <v>186</v>
      </c>
      <c r="I188" s="24" t="s">
        <v>187</v>
      </c>
      <c r="J188" s="29"/>
      <c r="K188" s="29"/>
    </row>
    <row r="189" spans="1:11" x14ac:dyDescent="0.2">
      <c r="A189" s="26" t="s">
        <v>138</v>
      </c>
      <c r="C189" s="26" t="s">
        <v>188</v>
      </c>
      <c r="E189" s="30" t="s">
        <v>188</v>
      </c>
      <c r="F189" s="36">
        <f>SUMIFS(input_enduse!D:D,input_enduse!A:A,C189,input_enduse!B:B,$A$2,input_enduse!C:C,$A189)</f>
        <v>0.89708858614421005</v>
      </c>
      <c r="G189" s="36">
        <f>SUMIFS(input_enduse!E:E,input_enduse!A:A,C189,input_enduse!B:B,$A$2,input_enduse!C:C,$A189)</f>
        <v>0.33531904832614201</v>
      </c>
      <c r="H189" s="36">
        <f>SUMIFS(input_enduse!F:F,input_enduse!A:A,C189,input_enduse!B:B,$A$2,input_enduse!C:C,$A189)</f>
        <v>0.64843310947212196</v>
      </c>
      <c r="I189" s="36">
        <f>SUMIFS(input_enduse!G:G,input_enduse!A:A,C189,input_enduse!B:B,$A$2,input_enduse!C:C,$A189)</f>
        <v>1.6247842201735401E-2</v>
      </c>
      <c r="J189" s="37"/>
      <c r="K189" s="37"/>
    </row>
    <row r="190" spans="1:11" x14ac:dyDescent="0.2">
      <c r="A190" s="26" t="s">
        <v>138</v>
      </c>
      <c r="C190" s="26" t="s">
        <v>189</v>
      </c>
      <c r="E190" s="30" t="s">
        <v>189</v>
      </c>
      <c r="F190" s="36">
        <f>SUMIFS(input_enduse!D:D,input_enduse!A:A,C190,input_enduse!B:B,$A$2,input_enduse!C:C,$A190)</f>
        <v>0.91038881835353203</v>
      </c>
      <c r="G190" s="36">
        <f>SUMIFS(input_enduse!E:E,input_enduse!A:A,C190,input_enduse!B:B,$A$2,input_enduse!C:C,$A190)</f>
        <v>0.99582973571078104</v>
      </c>
      <c r="H190" s="36">
        <f>SUMIFS(input_enduse!F:F,input_enduse!A:A,C190,input_enduse!B:B,$A$2,input_enduse!C:C,$A190)</f>
        <v>0</v>
      </c>
      <c r="I190" s="36">
        <f>SUMIFS(input_enduse!G:G,input_enduse!A:A,C190,input_enduse!B:B,$A$2,input_enduse!C:C,$A190)</f>
        <v>4.1702642892189898E-3</v>
      </c>
      <c r="J190" s="37"/>
      <c r="K190" s="37"/>
    </row>
    <row r="191" spans="1:11" x14ac:dyDescent="0.2">
      <c r="A191" s="26" t="s">
        <v>138</v>
      </c>
      <c r="C191" s="26" t="s">
        <v>190</v>
      </c>
      <c r="E191" s="30" t="s">
        <v>190</v>
      </c>
      <c r="F191" s="36">
        <f>SUMIFS(input_enduse!D:D,input_enduse!A:A,C191,input_enduse!B:B,$A$2,input_enduse!C:C,$A191)</f>
        <v>0.92958805717409299</v>
      </c>
      <c r="G191" s="36">
        <v>1</v>
      </c>
      <c r="H191" s="36">
        <v>0</v>
      </c>
      <c r="I191" s="36">
        <v>0</v>
      </c>
      <c r="J191" s="37"/>
      <c r="K191" s="37"/>
    </row>
    <row r="192" spans="1:11" x14ac:dyDescent="0.2">
      <c r="A192" s="26" t="s">
        <v>138</v>
      </c>
      <c r="C192" s="26" t="s">
        <v>191</v>
      </c>
      <c r="E192" s="30" t="s">
        <v>191</v>
      </c>
      <c r="F192" s="36">
        <f>SUMIFS(input_enduse!D:D,input_enduse!A:A,C192,input_enduse!B:B,$A$2,input_enduse!C:C,$A192)</f>
        <v>2.1408479231723902E-2</v>
      </c>
      <c r="G192" s="36">
        <v>1</v>
      </c>
      <c r="H192" s="36">
        <v>0</v>
      </c>
      <c r="I192" s="36">
        <v>0</v>
      </c>
      <c r="J192" s="37"/>
      <c r="K192" s="37"/>
    </row>
    <row r="193" spans="1:11" x14ac:dyDescent="0.2">
      <c r="A193" s="26" t="s">
        <v>138</v>
      </c>
      <c r="C193" s="26" t="s">
        <v>192</v>
      </c>
      <c r="E193" s="30" t="s">
        <v>192</v>
      </c>
      <c r="F193" s="36">
        <f>SUMIFS(input_enduse!D:D,input_enduse!A:A,C193,input_enduse!B:B,$A$2,input_enduse!C:C,$A193)</f>
        <v>1.40740666855472E-2</v>
      </c>
      <c r="G193" s="36">
        <v>1</v>
      </c>
      <c r="H193" s="36">
        <v>0</v>
      </c>
      <c r="I193" s="36">
        <v>0</v>
      </c>
      <c r="J193" s="37"/>
      <c r="K193" s="37"/>
    </row>
    <row r="194" spans="1:11" x14ac:dyDescent="0.2">
      <c r="A194" s="26" t="s">
        <v>138</v>
      </c>
      <c r="C194" s="26" t="s">
        <v>193</v>
      </c>
      <c r="E194" s="30" t="s">
        <v>194</v>
      </c>
      <c r="F194" s="36">
        <f>SUMIFS(input_enduse!D:D,input_enduse!A:A,C194,input_enduse!B:B,$A$2,input_enduse!C:C,$A194)</f>
        <v>1</v>
      </c>
      <c r="G194" s="36">
        <f>SUMIFS(input_enduse!E:E,input_enduse!A:A,C194,input_enduse!B:B,$A$2,input_enduse!C:C,$A194)</f>
        <v>0.26973168096162098</v>
      </c>
      <c r="H194" s="36">
        <f>SUMIFS(input_enduse!F:F,input_enduse!A:A,C194,input_enduse!B:B,$A$2,input_enduse!C:C,$A194)</f>
        <v>0.714929484539639</v>
      </c>
      <c r="I194" s="36">
        <f>SUMIFS(input_enduse!G:G,input_enduse!A:A,C194,input_enduse!B:B,$A$2,input_enduse!C:C,$A194)</f>
        <v>1.5338834498739899E-2</v>
      </c>
      <c r="J194" s="37"/>
      <c r="K194" s="37"/>
    </row>
    <row r="195" spans="1:11" x14ac:dyDescent="0.2">
      <c r="A195" s="26" t="s">
        <v>138</v>
      </c>
      <c r="C195" s="26" t="s">
        <v>195</v>
      </c>
      <c r="E195" s="30" t="s">
        <v>195</v>
      </c>
      <c r="F195" s="36">
        <f>SUMIFS(input_enduse!D:D,input_enduse!A:A,C195,input_enduse!B:B,$A$2,input_enduse!C:C,$A195)</f>
        <v>0.99980630646337898</v>
      </c>
      <c r="G195" s="36">
        <f>SUMIFS(input_enduse!E:E,input_enduse!A:A,C195,input_enduse!B:B,$A$2,input_enduse!C:C,$A195)</f>
        <v>0.191034943690853</v>
      </c>
      <c r="H195" s="36">
        <f>SUMIFS(input_enduse!F:F,input_enduse!A:A,C195,input_enduse!B:B,$A$2,input_enduse!C:C,$A195)</f>
        <v>0.79407944103601003</v>
      </c>
      <c r="I195" s="36">
        <f>SUMIFS(input_enduse!G:G,input_enduse!A:A,C195,input_enduse!B:B,$A$2,input_enduse!C:C,$A195)</f>
        <v>1.4885615273137399E-2</v>
      </c>
      <c r="J195" s="37"/>
      <c r="K195" s="37"/>
    </row>
    <row r="196" spans="1:11" x14ac:dyDescent="0.2">
      <c r="A196" s="26" t="s">
        <v>138</v>
      </c>
      <c r="E196" s="24" t="s">
        <v>183</v>
      </c>
      <c r="F196" s="24" t="s">
        <v>196</v>
      </c>
      <c r="G196" s="24" t="s">
        <v>185</v>
      </c>
      <c r="H196" s="24" t="s">
        <v>186</v>
      </c>
      <c r="I196" s="24" t="s">
        <v>187</v>
      </c>
      <c r="J196" s="29"/>
      <c r="K196" s="29"/>
    </row>
    <row r="197" spans="1:11" x14ac:dyDescent="0.2">
      <c r="A197" s="26" t="s">
        <v>138</v>
      </c>
      <c r="C197" s="26" t="s">
        <v>197</v>
      </c>
      <c r="E197" s="30" t="s">
        <v>197</v>
      </c>
      <c r="F197" s="36">
        <v>1</v>
      </c>
      <c r="G197" s="36">
        <v>1</v>
      </c>
      <c r="H197" s="36">
        <v>0</v>
      </c>
      <c r="I197" s="36">
        <v>0</v>
      </c>
      <c r="J197" s="37"/>
      <c r="K197" s="37"/>
    </row>
    <row r="198" spans="1:11" x14ac:dyDescent="0.2">
      <c r="A198" s="26" t="s">
        <v>138</v>
      </c>
      <c r="C198" s="26" t="s">
        <v>198</v>
      </c>
      <c r="E198" s="30" t="s">
        <v>198</v>
      </c>
      <c r="F198" s="36">
        <f>SUMIFS(input_enduse!D:D,input_enduse!A:A,C198,input_enduse!B:B,$A$2,input_enduse!C:C,$A198)</f>
        <v>0.84829707166159396</v>
      </c>
      <c r="G198" s="36">
        <v>1</v>
      </c>
      <c r="H198" s="36">
        <v>0</v>
      </c>
      <c r="I198" s="36">
        <v>0</v>
      </c>
      <c r="J198" s="37"/>
      <c r="K198" s="37"/>
    </row>
    <row r="199" spans="1:11" x14ac:dyDescent="0.2">
      <c r="A199" s="26" t="s">
        <v>138</v>
      </c>
      <c r="C199" s="26" t="s">
        <v>199</v>
      </c>
      <c r="E199" s="30" t="s">
        <v>199</v>
      </c>
      <c r="F199" s="36">
        <f>SUMIFS(input_enduse!D:D,input_enduse!A:A,C199,input_enduse!B:B,$A$2,input_enduse!C:C,$A199)</f>
        <v>1</v>
      </c>
      <c r="G199" s="36">
        <v>1</v>
      </c>
      <c r="H199" s="36">
        <v>0</v>
      </c>
      <c r="I199" s="36">
        <v>0</v>
      </c>
      <c r="J199" s="37"/>
      <c r="K199" s="37"/>
    </row>
    <row r="200" spans="1:11" x14ac:dyDescent="0.2">
      <c r="A200" s="26" t="s">
        <v>138</v>
      </c>
      <c r="C200" s="26" t="s">
        <v>193</v>
      </c>
      <c r="E200" s="30" t="s">
        <v>201</v>
      </c>
      <c r="F200" s="36">
        <f>SUMIFS(input_enduse!D:D,input_enduse!A:A,C200,input_enduse!B:B,$A$2,input_enduse!C:C,$A200)</f>
        <v>1</v>
      </c>
      <c r="G200" s="36">
        <f>SUMIFS(input_enduse!E:E,input_enduse!A:A,C200,input_enduse!B:B,$A$2,input_enduse!C:C,$A200)</f>
        <v>0.26973168096162098</v>
      </c>
      <c r="H200" s="36">
        <f>SUMIFS(input_enduse!F:F,input_enduse!A:A,C200,input_enduse!B:B,$A$2,input_enduse!C:C,$A200)</f>
        <v>0.714929484539639</v>
      </c>
      <c r="I200" s="36">
        <f>SUMIFS(input_enduse!G:G,input_enduse!A:A,C200,input_enduse!B:B,$A$2,input_enduse!C:C,$A200)</f>
        <v>1.5338834498739899E-2</v>
      </c>
      <c r="J200" s="37"/>
      <c r="K200" s="37"/>
    </row>
    <row r="201" spans="1:11" x14ac:dyDescent="0.2">
      <c r="A201" s="26" t="s">
        <v>138</v>
      </c>
      <c r="C201" s="26" t="s">
        <v>202</v>
      </c>
      <c r="E201" s="30" t="s">
        <v>203</v>
      </c>
      <c r="F201" s="36">
        <f>SUMIFS(input_enduse!D:D,input_enduse!A:A,C201,input_enduse!B:B,$A$2,input_enduse!C:C,$A201)</f>
        <v>0.91624146985916399</v>
      </c>
      <c r="G201" s="36">
        <v>1</v>
      </c>
      <c r="H201" s="36">
        <v>0</v>
      </c>
      <c r="I201" s="36">
        <v>0</v>
      </c>
      <c r="J201" s="37"/>
      <c r="K201" s="37"/>
    </row>
    <row r="202" spans="1:11" x14ac:dyDescent="0.2">
      <c r="A202" s="26" t="s">
        <v>138</v>
      </c>
      <c r="C202" s="26" t="s">
        <v>204</v>
      </c>
      <c r="E202" s="30" t="s">
        <v>205</v>
      </c>
      <c r="F202" s="36">
        <f>SUMIFS(input_enduse!D:D,input_enduse!A:A,C202,input_enduse!B:B,$A$2,input_enduse!C:C,$A202)</f>
        <v>0.99432117631674</v>
      </c>
      <c r="G202" s="36">
        <v>1</v>
      </c>
      <c r="H202" s="36">
        <v>0</v>
      </c>
      <c r="I202" s="36">
        <v>0</v>
      </c>
      <c r="J202" s="37"/>
      <c r="K202" s="37"/>
    </row>
    <row r="203" spans="1:11" x14ac:dyDescent="0.2">
      <c r="A203" s="26" t="s">
        <v>138</v>
      </c>
      <c r="C203" s="26" t="s">
        <v>206</v>
      </c>
      <c r="E203" s="30" t="s">
        <v>207</v>
      </c>
      <c r="F203" s="36">
        <f>SUMIFS(input_enduse!D:D,input_enduse!A:A,C203,input_enduse!B:B,$A$2,input_enduse!C:C,$A203)</f>
        <v>0.25045187682558101</v>
      </c>
      <c r="G203" s="36">
        <v>1</v>
      </c>
      <c r="H203" s="36">
        <v>0</v>
      </c>
      <c r="I203" s="36">
        <v>0</v>
      </c>
      <c r="J203" s="37"/>
      <c r="K203" s="37"/>
    </row>
    <row r="204" spans="1:11" x14ac:dyDescent="0.2">
      <c r="A204" s="26" t="s">
        <v>138</v>
      </c>
      <c r="C204" s="26" t="s">
        <v>141</v>
      </c>
      <c r="E204" s="30" t="s">
        <v>208</v>
      </c>
      <c r="F204" s="36">
        <f>SUMIFS(input_enduse!D:D,input_enduse!A:A,C204,input_enduse!B:B,$A$2,input_enduse!C:C,$A204)</f>
        <v>0.98335903070324704</v>
      </c>
      <c r="G204" s="36">
        <v>1</v>
      </c>
      <c r="H204" s="36">
        <v>0</v>
      </c>
      <c r="I204" s="36">
        <v>0</v>
      </c>
      <c r="J204" s="37"/>
      <c r="K204" s="37"/>
    </row>
    <row r="205" spans="1:11" x14ac:dyDescent="0.2">
      <c r="A205" s="26" t="s">
        <v>138</v>
      </c>
      <c r="C205" s="26" t="s">
        <v>209</v>
      </c>
      <c r="E205" s="30" t="s">
        <v>209</v>
      </c>
      <c r="F205" s="36">
        <f>SUMIFS(input_enduse!D:D,input_enduse!A:A,C205,input_enduse!B:B,$A$2,input_enduse!C:C,$A205)</f>
        <v>6.21782030207544E-2</v>
      </c>
      <c r="G205" s="36">
        <v>1</v>
      </c>
      <c r="H205" s="36">
        <v>0</v>
      </c>
      <c r="I205" s="36">
        <v>0</v>
      </c>
      <c r="J205" s="37"/>
      <c r="K205" s="37"/>
    </row>
    <row r="206" spans="1:11" x14ac:dyDescent="0.2">
      <c r="A206" s="26" t="s">
        <v>138</v>
      </c>
      <c r="C206" s="26" t="s">
        <v>210</v>
      </c>
      <c r="E206" s="30" t="s">
        <v>210</v>
      </c>
      <c r="F206" s="36">
        <f>SUMIFS(input_enduse!D:D,input_enduse!A:A,C206,input_enduse!B:B,$A$2,input_enduse!C:C,$A206)</f>
        <v>5.2504974089621702E-2</v>
      </c>
      <c r="G206" s="36">
        <v>1</v>
      </c>
      <c r="H206" s="36">
        <v>0</v>
      </c>
      <c r="I206" s="36">
        <v>0</v>
      </c>
      <c r="J206" s="37"/>
      <c r="K206" s="37"/>
    </row>
    <row r="208" spans="1:11" x14ac:dyDescent="0.2">
      <c r="E208" s="87" t="s">
        <v>220</v>
      </c>
      <c r="F208" s="83"/>
      <c r="G208" s="83"/>
      <c r="H208" s="83"/>
      <c r="I208" s="84"/>
      <c r="J208" s="35"/>
      <c r="K208" s="35"/>
    </row>
    <row r="209" spans="1:11" x14ac:dyDescent="0.2">
      <c r="C209" s="26" t="s">
        <v>183</v>
      </c>
      <c r="E209" s="24" t="s">
        <v>183</v>
      </c>
      <c r="F209" s="24" t="s">
        <v>215</v>
      </c>
      <c r="G209" s="24" t="s">
        <v>185</v>
      </c>
      <c r="H209" s="24" t="s">
        <v>186</v>
      </c>
      <c r="I209" s="24" t="s">
        <v>187</v>
      </c>
      <c r="J209" s="29"/>
      <c r="K209" s="29"/>
    </row>
    <row r="210" spans="1:11" x14ac:dyDescent="0.2">
      <c r="A210" s="26" t="s">
        <v>140</v>
      </c>
      <c r="C210" s="26" t="s">
        <v>188</v>
      </c>
      <c r="E210" s="30" t="s">
        <v>188</v>
      </c>
      <c r="F210" s="36">
        <f>SUMIFS(input_enduse!D:D,input_enduse!A:A,C210,input_enduse!B:B,$A$2,input_enduse!C:C,$A210)</f>
        <v>0.78857757700551201</v>
      </c>
      <c r="G210" s="36">
        <f>SUMIFS(input_enduse!E:E,input_enduse!A:A,C210,input_enduse!B:B,$A$2,input_enduse!C:C,$A210)</f>
        <v>0.41083506710020501</v>
      </c>
      <c r="H210" s="36">
        <f>SUMIFS(input_enduse!F:F,input_enduse!A:A,C210,input_enduse!B:B,$A$2,input_enduse!C:C,$A210)</f>
        <v>0.58493537046649402</v>
      </c>
      <c r="I210" s="36">
        <f>SUMIFS(input_enduse!G:G,input_enduse!A:A,C210,input_enduse!B:B,$A$2,input_enduse!C:C,$A210)</f>
        <v>4.2295624333012604E-3</v>
      </c>
      <c r="J210" s="37"/>
      <c r="K210" s="37"/>
    </row>
    <row r="211" spans="1:11" x14ac:dyDescent="0.2">
      <c r="A211" s="26" t="s">
        <v>140</v>
      </c>
      <c r="C211" s="26" t="s">
        <v>189</v>
      </c>
      <c r="E211" s="30" t="s">
        <v>189</v>
      </c>
      <c r="F211" s="36">
        <f>SUMIFS(input_enduse!D:D,input_enduse!A:A,C211,input_enduse!B:B,$A$2,input_enduse!C:C,$A211)</f>
        <v>0.80118405441061902</v>
      </c>
      <c r="G211" s="36">
        <f>SUMIFS(input_enduse!E:E,input_enduse!A:A,C211,input_enduse!B:B,$A$2,input_enduse!C:C,$A211)</f>
        <v>0.999979227268318</v>
      </c>
      <c r="H211" s="36">
        <f>SUMIFS(input_enduse!F:F,input_enduse!A:A,C211,input_enduse!B:B,$A$2,input_enduse!C:C,$A211)</f>
        <v>0</v>
      </c>
      <c r="I211" s="36">
        <f>SUMIFS(input_enduse!G:G,input_enduse!A:A,C211,input_enduse!B:B,$A$2,input_enduse!C:C,$A211)</f>
        <v>2.07727316824749E-5</v>
      </c>
      <c r="J211" s="37"/>
      <c r="K211" s="37"/>
    </row>
    <row r="212" spans="1:11" x14ac:dyDescent="0.2">
      <c r="A212" s="26" t="s">
        <v>140</v>
      </c>
      <c r="C212" s="26" t="s">
        <v>190</v>
      </c>
      <c r="E212" s="30" t="s">
        <v>190</v>
      </c>
      <c r="F212" s="36">
        <f>SUMIFS(input_enduse!D:D,input_enduse!A:A,C212,input_enduse!B:B,$A$2,input_enduse!C:C,$A212)</f>
        <v>0.83427653708583605</v>
      </c>
      <c r="G212" s="36">
        <v>1</v>
      </c>
      <c r="H212" s="36">
        <v>0</v>
      </c>
      <c r="I212" s="36">
        <v>0</v>
      </c>
      <c r="J212" s="37"/>
      <c r="K212" s="37"/>
    </row>
    <row r="213" spans="1:11" x14ac:dyDescent="0.2">
      <c r="A213" s="26" t="s">
        <v>140</v>
      </c>
      <c r="C213" s="26" t="s">
        <v>191</v>
      </c>
      <c r="E213" s="30" t="s">
        <v>191</v>
      </c>
      <c r="F213" s="36">
        <f>SUMIFS(input_enduse!D:D,input_enduse!A:A,C213,input_enduse!B:B,$A$2,input_enduse!C:C,$A213)</f>
        <v>5.4563686304403301E-5</v>
      </c>
      <c r="G213" s="36">
        <v>1</v>
      </c>
      <c r="H213" s="36">
        <v>0</v>
      </c>
      <c r="I213" s="36">
        <v>0</v>
      </c>
      <c r="J213" s="37"/>
      <c r="K213" s="37"/>
    </row>
    <row r="214" spans="1:11" x14ac:dyDescent="0.2">
      <c r="A214" s="26" t="s">
        <v>140</v>
      </c>
      <c r="C214" s="26" t="s">
        <v>192</v>
      </c>
      <c r="E214" s="30" t="s">
        <v>192</v>
      </c>
      <c r="F214" s="36">
        <f>SUMIFS(input_enduse!D:D,input_enduse!A:A,C214,input_enduse!B:B,$A$2,input_enduse!C:C,$A214)</f>
        <v>0</v>
      </c>
      <c r="G214" s="36">
        <v>1</v>
      </c>
      <c r="H214" s="36">
        <v>0</v>
      </c>
      <c r="I214" s="36">
        <v>0</v>
      </c>
      <c r="J214" s="37"/>
      <c r="K214" s="37"/>
    </row>
    <row r="215" spans="1:11" x14ac:dyDescent="0.2">
      <c r="A215" s="26" t="s">
        <v>140</v>
      </c>
      <c r="C215" s="26" t="s">
        <v>193</v>
      </c>
      <c r="E215" s="30" t="s">
        <v>194</v>
      </c>
      <c r="F215" s="36">
        <f>SUMIFS(input_enduse!D:D,input_enduse!A:A,C215,input_enduse!B:B,$A$2,input_enduse!C:C,$A215)</f>
        <v>9.9749665799338401E-4</v>
      </c>
      <c r="G215" s="36">
        <f>SUMIFS(input_enduse!E:E,input_enduse!A:A,C215,input_enduse!B:B,$A$2,input_enduse!C:C,$A215)</f>
        <v>0.64592456155238098</v>
      </c>
      <c r="H215" s="36">
        <f>SUMIFS(input_enduse!F:F,input_enduse!A:A,C215,input_enduse!B:B,$A$2,input_enduse!C:C,$A215)</f>
        <v>0.34930996179054302</v>
      </c>
      <c r="I215" s="36">
        <f>SUMIFS(input_enduse!G:G,input_enduse!A:A,C215,input_enduse!B:B,$A$2,input_enduse!C:C,$A215)</f>
        <v>4.7654766570758003E-3</v>
      </c>
      <c r="J215" s="37"/>
      <c r="K215" s="37"/>
    </row>
    <row r="216" spans="1:11" x14ac:dyDescent="0.2">
      <c r="A216" s="26" t="s">
        <v>140</v>
      </c>
      <c r="C216" s="26" t="s">
        <v>195</v>
      </c>
      <c r="E216" s="30" t="s">
        <v>195</v>
      </c>
      <c r="F216" s="36">
        <f>SUMIFS(input_enduse!D:D,input_enduse!A:A,C216,input_enduse!B:B,$A$2,input_enduse!C:C,$A216)</f>
        <v>0.89378034024046105</v>
      </c>
      <c r="G216" s="36">
        <f>SUMIFS(input_enduse!E:E,input_enduse!A:A,C216,input_enduse!B:B,$A$2,input_enduse!C:C,$A216)</f>
        <v>0.59018110618603503</v>
      </c>
      <c r="H216" s="36">
        <f>SUMIFS(input_enduse!F:F,input_enduse!A:A,C216,input_enduse!B:B,$A$2,input_enduse!C:C,$A216)</f>
        <v>0.40706590096476802</v>
      </c>
      <c r="I216" s="36">
        <f>SUMIFS(input_enduse!G:G,input_enduse!A:A,C216,input_enduse!B:B,$A$2,input_enduse!C:C,$A216)</f>
        <v>2.7529928491966602E-3</v>
      </c>
      <c r="J216" s="37"/>
      <c r="K216" s="37"/>
    </row>
    <row r="217" spans="1:11" x14ac:dyDescent="0.2">
      <c r="A217" s="26" t="s">
        <v>140</v>
      </c>
      <c r="E217" s="24" t="s">
        <v>183</v>
      </c>
      <c r="F217" s="24" t="s">
        <v>196</v>
      </c>
      <c r="G217" s="24" t="s">
        <v>185</v>
      </c>
      <c r="H217" s="24" t="s">
        <v>186</v>
      </c>
      <c r="I217" s="24" t="s">
        <v>187</v>
      </c>
      <c r="J217" s="29"/>
      <c r="K217" s="29"/>
    </row>
    <row r="218" spans="1:11" x14ac:dyDescent="0.2">
      <c r="A218" s="26" t="s">
        <v>140</v>
      </c>
      <c r="C218" s="26" t="s">
        <v>197</v>
      </c>
      <c r="E218" s="30" t="s">
        <v>197</v>
      </c>
      <c r="F218" s="36">
        <v>1</v>
      </c>
      <c r="G218" s="36">
        <v>1</v>
      </c>
      <c r="H218" s="36">
        <v>0</v>
      </c>
      <c r="I218" s="36">
        <v>0</v>
      </c>
      <c r="J218" s="37"/>
      <c r="K218" s="37"/>
    </row>
    <row r="219" spans="1:11" x14ac:dyDescent="0.2">
      <c r="A219" s="26" t="s">
        <v>140</v>
      </c>
      <c r="C219" s="26" t="s">
        <v>198</v>
      </c>
      <c r="E219" s="30" t="s">
        <v>198</v>
      </c>
      <c r="F219" s="36">
        <f>SUMIFS(input_enduse!D:D,input_enduse!A:A,C219,input_enduse!B:B,$A$2,input_enduse!C:C,$A219)</f>
        <v>0.72880871641561995</v>
      </c>
      <c r="G219" s="36">
        <v>1</v>
      </c>
      <c r="H219" s="36">
        <v>0</v>
      </c>
      <c r="I219" s="36">
        <v>0</v>
      </c>
      <c r="J219" s="37"/>
      <c r="K219" s="37"/>
    </row>
    <row r="220" spans="1:11" x14ac:dyDescent="0.2">
      <c r="A220" s="26" t="s">
        <v>140</v>
      </c>
      <c r="C220" s="26" t="s">
        <v>199</v>
      </c>
      <c r="E220" s="30" t="s">
        <v>199</v>
      </c>
      <c r="F220" s="36">
        <f>SUMIFS(input_enduse!D:D,input_enduse!A:A,C220,input_enduse!B:B,$A$2,input_enduse!C:C,$A220)</f>
        <v>1</v>
      </c>
      <c r="G220" s="36">
        <v>1</v>
      </c>
      <c r="H220" s="36">
        <v>0</v>
      </c>
      <c r="I220" s="36">
        <v>0</v>
      </c>
      <c r="J220" s="37"/>
      <c r="K220" s="37"/>
    </row>
    <row r="221" spans="1:11" x14ac:dyDescent="0.2">
      <c r="A221" s="26" t="s">
        <v>140</v>
      </c>
      <c r="C221" s="26" t="s">
        <v>200</v>
      </c>
      <c r="E221" s="30" t="s">
        <v>201</v>
      </c>
      <c r="F221" s="36">
        <f>SUMIFS(input_enduse!D:D,input_enduse!A:A,C221,input_enduse!B:B,$A$2,input_enduse!C:C,$A221)</f>
        <v>0.94522767757363302</v>
      </c>
      <c r="G221" s="36">
        <f>SUMIFS(input_enduse!E:E,input_enduse!A:A,C221,input_enduse!B:B,$A$2,input_enduse!C:C,$A221)</f>
        <v>0.99837883720891896</v>
      </c>
      <c r="H221" s="36">
        <f>SUMIFS(input_enduse!F:F,input_enduse!A:A,C221,input_enduse!B:B,$A$2,input_enduse!C:C,$A221)</f>
        <v>1.6211627910809E-3</v>
      </c>
      <c r="I221" s="36">
        <f>SUMIFS(input_enduse!G:G,input_enduse!A:A,C221,input_enduse!B:B,$A$2,input_enduse!C:C,$A221)</f>
        <v>0</v>
      </c>
      <c r="J221" s="37"/>
      <c r="K221" s="37"/>
    </row>
    <row r="222" spans="1:11" x14ac:dyDescent="0.2">
      <c r="A222" s="26" t="s">
        <v>140</v>
      </c>
      <c r="C222" s="26" t="s">
        <v>202</v>
      </c>
      <c r="E222" s="30" t="s">
        <v>203</v>
      </c>
      <c r="F222" s="36">
        <f>SUMIFS(input_enduse!D:D,input_enduse!A:A,C222,input_enduse!B:B,$A$2,input_enduse!C:C,$A222)</f>
        <v>7.4005057452016104E-2</v>
      </c>
      <c r="G222" s="36">
        <v>1</v>
      </c>
      <c r="H222" s="36">
        <v>0</v>
      </c>
      <c r="I222" s="36">
        <v>0</v>
      </c>
      <c r="J222" s="37"/>
      <c r="K222" s="37"/>
    </row>
    <row r="223" spans="1:11" x14ac:dyDescent="0.2">
      <c r="A223" s="26" t="s">
        <v>140</v>
      </c>
      <c r="C223" s="26" t="s">
        <v>204</v>
      </c>
      <c r="E223" s="30" t="s">
        <v>205</v>
      </c>
      <c r="F223" s="36">
        <f>SUMIFS(input_enduse!D:D,input_enduse!A:A,C223,input_enduse!B:B,$A$2,input_enduse!C:C,$A223)</f>
        <v>0.87056361945171601</v>
      </c>
      <c r="G223" s="36">
        <v>1</v>
      </c>
      <c r="H223" s="36">
        <v>0</v>
      </c>
      <c r="I223" s="36">
        <v>0</v>
      </c>
      <c r="J223" s="37"/>
      <c r="K223" s="37"/>
    </row>
    <row r="224" spans="1:11" x14ac:dyDescent="0.2">
      <c r="A224" s="26" t="s">
        <v>140</v>
      </c>
      <c r="C224" s="26" t="s">
        <v>206</v>
      </c>
      <c r="E224" s="30" t="s">
        <v>207</v>
      </c>
      <c r="F224" s="36">
        <f>SUMIFS(input_enduse!D:D,input_enduse!A:A,C224,input_enduse!B:B,$A$2,input_enduse!C:C,$A224)</f>
        <v>0.90958818569530897</v>
      </c>
      <c r="G224" s="36">
        <v>1</v>
      </c>
      <c r="H224" s="36">
        <v>0</v>
      </c>
      <c r="I224" s="36">
        <v>0</v>
      </c>
      <c r="J224" s="37"/>
      <c r="K224" s="37"/>
    </row>
    <row r="225" spans="1:11" x14ac:dyDescent="0.2">
      <c r="A225" s="26" t="s">
        <v>140</v>
      </c>
      <c r="C225" s="26" t="s">
        <v>141</v>
      </c>
      <c r="E225" s="30" t="s">
        <v>208</v>
      </c>
      <c r="F225" s="36">
        <f>SUMIFS(input_enduse!D:D,input_enduse!A:A,C225,input_enduse!B:B,$A$2,input_enduse!C:C,$A225)</f>
        <v>0.97604457218551999</v>
      </c>
      <c r="G225" s="36">
        <v>1</v>
      </c>
      <c r="H225" s="36">
        <v>0</v>
      </c>
      <c r="I225" s="36">
        <v>0</v>
      </c>
      <c r="J225" s="37"/>
      <c r="K225" s="37"/>
    </row>
    <row r="226" spans="1:11" x14ac:dyDescent="0.2">
      <c r="A226" s="26" t="s">
        <v>140</v>
      </c>
      <c r="C226" s="26" t="s">
        <v>209</v>
      </c>
      <c r="E226" s="30" t="s">
        <v>209</v>
      </c>
      <c r="F226" s="36">
        <f>SUMIFS(input_enduse!D:D,input_enduse!A:A,C226,input_enduse!B:B,$A$2,input_enduse!C:C,$A226)</f>
        <v>0.116662181707314</v>
      </c>
      <c r="G226" s="36">
        <v>1</v>
      </c>
      <c r="H226" s="36">
        <v>0</v>
      </c>
      <c r="I226" s="36">
        <v>0</v>
      </c>
      <c r="J226" s="37"/>
      <c r="K226" s="37"/>
    </row>
    <row r="227" spans="1:11" x14ac:dyDescent="0.2">
      <c r="A227" s="26" t="s">
        <v>140</v>
      </c>
      <c r="C227" s="26" t="s">
        <v>210</v>
      </c>
      <c r="E227" s="30" t="s">
        <v>210</v>
      </c>
      <c r="F227" s="36">
        <f>SUMIFS(input_enduse!D:D,input_enduse!A:A,C227,input_enduse!B:B,$A$2,input_enduse!C:C,$A227)</f>
        <v>0.17446613142185899</v>
      </c>
      <c r="G227" s="36">
        <v>1</v>
      </c>
      <c r="H227" s="36">
        <v>0</v>
      </c>
      <c r="I227" s="36">
        <v>0</v>
      </c>
      <c r="J227" s="37"/>
      <c r="K227" s="37"/>
    </row>
    <row r="229" spans="1:11" x14ac:dyDescent="0.2">
      <c r="E229" s="87" t="s">
        <v>221</v>
      </c>
      <c r="F229" s="83"/>
      <c r="G229" s="83"/>
      <c r="H229" s="83"/>
      <c r="I229" s="84"/>
      <c r="J229" s="35"/>
      <c r="K229" s="35"/>
    </row>
    <row r="230" spans="1:11" x14ac:dyDescent="0.2">
      <c r="C230" s="26" t="s">
        <v>183</v>
      </c>
      <c r="E230" s="24" t="s">
        <v>183</v>
      </c>
      <c r="F230" s="24" t="s">
        <v>215</v>
      </c>
      <c r="G230" s="24" t="s">
        <v>185</v>
      </c>
      <c r="H230" s="24" t="s">
        <v>186</v>
      </c>
      <c r="I230" s="24" t="s">
        <v>187</v>
      </c>
      <c r="J230" s="29"/>
      <c r="K230" s="29"/>
    </row>
    <row r="231" spans="1:11" x14ac:dyDescent="0.2">
      <c r="A231" s="26" t="s">
        <v>145</v>
      </c>
      <c r="C231" s="26" t="s">
        <v>188</v>
      </c>
      <c r="E231" s="30" t="s">
        <v>188</v>
      </c>
      <c r="F231" s="36">
        <f>SUMIFS(input_enduse!D:D,input_enduse!A:A,C231,input_enduse!B:B,$A$2,input_enduse!C:C,$A231)</f>
        <v>0.97866353286827501</v>
      </c>
      <c r="G231" s="36">
        <f>SUMIFS(input_enduse!E:E,input_enduse!A:A,C231,input_enduse!B:B,$A$2,input_enduse!C:C,$A231)</f>
        <v>0.23554173244951701</v>
      </c>
      <c r="H231" s="36">
        <f>SUMIFS(input_enduse!F:F,input_enduse!A:A,C231,input_enduse!B:B,$A$2,input_enduse!C:C,$A231)</f>
        <v>0.74240453523823002</v>
      </c>
      <c r="I231" s="36">
        <f>SUMIFS(input_enduse!G:G,input_enduse!A:A,C231,input_enduse!B:B,$A$2,input_enduse!C:C,$A231)</f>
        <v>2.2053732312253198E-2</v>
      </c>
      <c r="J231" s="37"/>
      <c r="K231" s="37"/>
    </row>
    <row r="232" spans="1:11" x14ac:dyDescent="0.2">
      <c r="A232" s="26" t="s">
        <v>145</v>
      </c>
      <c r="C232" s="26" t="s">
        <v>189</v>
      </c>
      <c r="E232" s="30" t="s">
        <v>189</v>
      </c>
      <c r="F232" s="36">
        <f>SUMIFS(input_enduse!D:D,input_enduse!A:A,C232,input_enduse!B:B,$A$2,input_enduse!C:C,$A232)</f>
        <v>0.964423069742814</v>
      </c>
      <c r="G232" s="36">
        <f>SUMIFS(input_enduse!E:E,input_enduse!A:A,C232,input_enduse!B:B,$A$2,input_enduse!C:C,$A232)</f>
        <v>0.99537725747459105</v>
      </c>
      <c r="H232" s="36">
        <f>SUMIFS(input_enduse!F:F,input_enduse!A:A,C232,input_enduse!B:B,$A$2,input_enduse!C:C,$A232)</f>
        <v>4.6227425254088796E-3</v>
      </c>
      <c r="I232" s="36">
        <f>SUMIFS(input_enduse!G:G,input_enduse!A:A,C232,input_enduse!B:B,$A$2,input_enduse!C:C,$A232)</f>
        <v>0</v>
      </c>
      <c r="J232" s="37"/>
      <c r="K232" s="37"/>
    </row>
    <row r="233" spans="1:11" x14ac:dyDescent="0.2">
      <c r="A233" s="26" t="s">
        <v>145</v>
      </c>
      <c r="C233" s="26" t="s">
        <v>190</v>
      </c>
      <c r="E233" s="30" t="s">
        <v>190</v>
      </c>
      <c r="F233" s="36">
        <f>SUMIFS(input_enduse!D:D,input_enduse!A:A,C233,input_enduse!B:B,$A$2,input_enduse!C:C,$A233)</f>
        <v>0.98255018185396303</v>
      </c>
      <c r="G233" s="36">
        <v>1</v>
      </c>
      <c r="H233" s="36">
        <v>0</v>
      </c>
      <c r="I233" s="36">
        <v>0</v>
      </c>
      <c r="J233" s="37"/>
      <c r="K233" s="37"/>
    </row>
    <row r="234" spans="1:11" x14ac:dyDescent="0.2">
      <c r="A234" s="26" t="s">
        <v>145</v>
      </c>
      <c r="C234" s="26" t="s">
        <v>191</v>
      </c>
      <c r="E234" s="30" t="s">
        <v>191</v>
      </c>
      <c r="F234" s="36">
        <f>SUMIFS(input_enduse!D:D,input_enduse!A:A,C234,input_enduse!B:B,$A$2,input_enduse!C:C,$A234)</f>
        <v>6.2890263571364596E-6</v>
      </c>
      <c r="G234" s="36">
        <v>1</v>
      </c>
      <c r="H234" s="36">
        <v>0</v>
      </c>
      <c r="I234" s="36">
        <v>0</v>
      </c>
      <c r="J234" s="37"/>
      <c r="K234" s="37"/>
    </row>
    <row r="235" spans="1:11" x14ac:dyDescent="0.2">
      <c r="A235" s="26" t="s">
        <v>145</v>
      </c>
      <c r="C235" s="26" t="s">
        <v>192</v>
      </c>
      <c r="E235" s="30" t="s">
        <v>192</v>
      </c>
      <c r="F235" s="36">
        <f>SUMIFS(input_enduse!D:D,input_enduse!A:A,C235,input_enduse!B:B,$A$2,input_enduse!C:C,$A235)</f>
        <v>6.2890263571364596E-6</v>
      </c>
      <c r="G235" s="36">
        <v>1</v>
      </c>
      <c r="H235" s="36">
        <v>0</v>
      </c>
      <c r="I235" s="36">
        <v>0</v>
      </c>
      <c r="J235" s="37"/>
      <c r="K235" s="37"/>
    </row>
    <row r="236" spans="1:11" x14ac:dyDescent="0.2">
      <c r="A236" s="26" t="s">
        <v>145</v>
      </c>
      <c r="C236" s="26" t="s">
        <v>193</v>
      </c>
      <c r="E236" s="30" t="s">
        <v>194</v>
      </c>
      <c r="F236" s="36">
        <f>SUMIFS(input_enduse!D:D,input_enduse!A:A,C236,input_enduse!B:B,$A$2,input_enduse!C:C,$A236)</f>
        <v>3.75879950155091E-2</v>
      </c>
      <c r="G236" s="36">
        <f>SUMIFS(input_enduse!E:E,input_enduse!A:A,C236,input_enduse!B:B,$A$2,input_enduse!C:C,$A236)</f>
        <v>0.37019440660103298</v>
      </c>
      <c r="H236" s="36">
        <f>SUMIFS(input_enduse!F:F,input_enduse!A:A,C236,input_enduse!B:B,$A$2,input_enduse!C:C,$A236)</f>
        <v>0.60769697024495295</v>
      </c>
      <c r="I236" s="36">
        <f>SUMIFS(input_enduse!G:G,input_enduse!A:A,C236,input_enduse!B:B,$A$2,input_enduse!C:C,$A236)</f>
        <v>2.2108623154014E-2</v>
      </c>
      <c r="J236" s="37"/>
      <c r="K236" s="37"/>
    </row>
    <row r="237" spans="1:11" x14ac:dyDescent="0.2">
      <c r="A237" s="26" t="s">
        <v>145</v>
      </c>
      <c r="C237" s="26" t="s">
        <v>195</v>
      </c>
      <c r="E237" s="30" t="s">
        <v>195</v>
      </c>
      <c r="F237" s="36">
        <f>SUMIFS(input_enduse!D:D,input_enduse!A:A,C237,input_enduse!B:B,$A$2,input_enduse!C:C,$A237)</f>
        <v>0.99669301625691997</v>
      </c>
      <c r="G237" s="36">
        <f>SUMIFS(input_enduse!E:E,input_enduse!A:A,C237,input_enduse!B:B,$A$2,input_enduse!C:C,$A237)</f>
        <v>0.26298980154128199</v>
      </c>
      <c r="H237" s="36">
        <f>SUMIFS(input_enduse!F:F,input_enduse!A:A,C237,input_enduse!B:B,$A$2,input_enduse!C:C,$A237)</f>
        <v>0.71930843355037</v>
      </c>
      <c r="I237" s="36">
        <f>SUMIFS(input_enduse!G:G,input_enduse!A:A,C237,input_enduse!B:B,$A$2,input_enduse!C:C,$A237)</f>
        <v>1.7701764908347899E-2</v>
      </c>
      <c r="J237" s="37"/>
      <c r="K237" s="37"/>
    </row>
    <row r="238" spans="1:11" x14ac:dyDescent="0.2">
      <c r="A238" s="26" t="s">
        <v>145</v>
      </c>
      <c r="E238" s="24" t="s">
        <v>183</v>
      </c>
      <c r="F238" s="24" t="s">
        <v>196</v>
      </c>
      <c r="G238" s="24" t="s">
        <v>185</v>
      </c>
      <c r="H238" s="24" t="s">
        <v>186</v>
      </c>
      <c r="I238" s="24" t="s">
        <v>187</v>
      </c>
      <c r="J238" s="29"/>
      <c r="K238" s="29"/>
    </row>
    <row r="239" spans="1:11" x14ac:dyDescent="0.2">
      <c r="A239" s="26" t="s">
        <v>145</v>
      </c>
      <c r="C239" s="26" t="s">
        <v>197</v>
      </c>
      <c r="E239" s="30" t="s">
        <v>197</v>
      </c>
      <c r="F239" s="36">
        <v>1</v>
      </c>
      <c r="G239" s="36">
        <v>1</v>
      </c>
      <c r="H239" s="36">
        <v>0</v>
      </c>
      <c r="I239" s="36">
        <v>0</v>
      </c>
      <c r="J239" s="37"/>
      <c r="K239" s="37"/>
    </row>
    <row r="240" spans="1:11" x14ac:dyDescent="0.2">
      <c r="A240" s="26" t="s">
        <v>145</v>
      </c>
      <c r="C240" s="26" t="s">
        <v>198</v>
      </c>
      <c r="E240" s="30" t="s">
        <v>198</v>
      </c>
      <c r="F240" s="36">
        <f>SUMIFS(input_enduse!D:D,input_enduse!A:A,C240,input_enduse!B:B,$A$2,input_enduse!C:C,$A240)</f>
        <v>0.95377718058026095</v>
      </c>
      <c r="G240" s="36">
        <v>1</v>
      </c>
      <c r="H240" s="36">
        <v>0</v>
      </c>
      <c r="I240" s="36">
        <v>0</v>
      </c>
      <c r="J240" s="37"/>
      <c r="K240" s="37"/>
    </row>
    <row r="241" spans="1:11" x14ac:dyDescent="0.2">
      <c r="A241" s="26" t="s">
        <v>145</v>
      </c>
      <c r="C241" s="26" t="s">
        <v>199</v>
      </c>
      <c r="E241" s="30" t="s">
        <v>199</v>
      </c>
      <c r="F241" s="36">
        <f>SUMIFS(input_enduse!D:D,input_enduse!A:A,C241,input_enduse!B:B,$A$2,input_enduse!C:C,$A241)</f>
        <v>1</v>
      </c>
      <c r="G241" s="36">
        <v>1</v>
      </c>
      <c r="H241" s="36">
        <v>0</v>
      </c>
      <c r="I241" s="36">
        <v>0</v>
      </c>
      <c r="J241" s="37"/>
      <c r="K241" s="37"/>
    </row>
    <row r="242" spans="1:11" x14ac:dyDescent="0.2">
      <c r="A242" s="26" t="s">
        <v>145</v>
      </c>
      <c r="C242" s="26" t="s">
        <v>200</v>
      </c>
      <c r="E242" s="30" t="s">
        <v>201</v>
      </c>
      <c r="F242" s="36">
        <f>SUMIFS(input_enduse!D:D,input_enduse!A:A,C242,input_enduse!B:B,$A$2,input_enduse!C:C,$A242)</f>
        <v>0.99974931446257598</v>
      </c>
      <c r="G242" s="36">
        <f>SUMIFS(input_enduse!E:E,input_enduse!A:A,C242,input_enduse!B:B,$A$2,input_enduse!C:C,$A242)</f>
        <v>0.95702541020587795</v>
      </c>
      <c r="H242" s="36">
        <f>SUMIFS(input_enduse!F:F,input_enduse!A:A,C242,input_enduse!B:B,$A$2,input_enduse!C:C,$A242)</f>
        <v>4.2974589794121998E-2</v>
      </c>
      <c r="I242" s="36">
        <f>SUMIFS(input_enduse!G:G,input_enduse!A:A,C242,input_enduse!B:B,$A$2,input_enduse!C:C,$A242)</f>
        <v>0</v>
      </c>
      <c r="J242" s="37"/>
      <c r="K242" s="37"/>
    </row>
    <row r="243" spans="1:11" x14ac:dyDescent="0.2">
      <c r="A243" s="26" t="s">
        <v>145</v>
      </c>
      <c r="C243" s="26" t="s">
        <v>202</v>
      </c>
      <c r="E243" s="30" t="s">
        <v>203</v>
      </c>
      <c r="F243" s="36">
        <f>SUMIFS(input_enduse!D:D,input_enduse!A:A,C243,input_enduse!B:B,$A$2,input_enduse!C:C,$A243)</f>
        <v>0.49291408677694698</v>
      </c>
      <c r="G243" s="36">
        <v>1</v>
      </c>
      <c r="H243" s="36">
        <v>0</v>
      </c>
      <c r="I243" s="36">
        <v>0</v>
      </c>
      <c r="J243" s="37"/>
      <c r="K243" s="37"/>
    </row>
    <row r="244" spans="1:11" x14ac:dyDescent="0.2">
      <c r="A244" s="26" t="s">
        <v>145</v>
      </c>
      <c r="C244" s="26" t="s">
        <v>204</v>
      </c>
      <c r="E244" s="30" t="s">
        <v>205</v>
      </c>
      <c r="F244" s="36">
        <f>SUMIFS(input_enduse!D:D,input_enduse!A:A,C244,input_enduse!B:B,$A$2,input_enduse!C:C,$A244)</f>
        <v>0.98085703148889403</v>
      </c>
      <c r="G244" s="36">
        <v>1</v>
      </c>
      <c r="H244" s="36">
        <v>0</v>
      </c>
      <c r="I244" s="36">
        <v>0</v>
      </c>
      <c r="J244" s="37"/>
      <c r="K244" s="37"/>
    </row>
    <row r="245" spans="1:11" x14ac:dyDescent="0.2">
      <c r="A245" s="26" t="s">
        <v>145</v>
      </c>
      <c r="C245" s="26" t="s">
        <v>206</v>
      </c>
      <c r="E245" s="30" t="s">
        <v>207</v>
      </c>
      <c r="F245" s="36">
        <f>SUMIFS(input_enduse!D:D,input_enduse!A:A,C245,input_enduse!B:B,$A$2,input_enduse!C:C,$A245)</f>
        <v>0.99503516119513002</v>
      </c>
      <c r="G245" s="36">
        <v>1</v>
      </c>
      <c r="H245" s="36">
        <v>0</v>
      </c>
      <c r="I245" s="36">
        <v>0</v>
      </c>
      <c r="J245" s="37"/>
      <c r="K245" s="37"/>
    </row>
    <row r="246" spans="1:11" x14ac:dyDescent="0.2">
      <c r="A246" s="26" t="s">
        <v>145</v>
      </c>
      <c r="C246" s="26" t="s">
        <v>141</v>
      </c>
      <c r="E246" s="30" t="s">
        <v>208</v>
      </c>
      <c r="F246" s="36">
        <f>SUMIFS(input_enduse!D:D,input_enduse!A:A,C246,input_enduse!B:B,$A$2,input_enduse!C:C,$A246)</f>
        <v>0.98666946774588604</v>
      </c>
      <c r="G246" s="36">
        <v>1</v>
      </c>
      <c r="H246" s="36">
        <v>0</v>
      </c>
      <c r="I246" s="36">
        <v>0</v>
      </c>
      <c r="J246" s="37"/>
      <c r="K246" s="37"/>
    </row>
    <row r="247" spans="1:11" x14ac:dyDescent="0.2">
      <c r="A247" s="26" t="s">
        <v>145</v>
      </c>
      <c r="C247" s="26" t="s">
        <v>209</v>
      </c>
      <c r="E247" s="30" t="s">
        <v>209</v>
      </c>
      <c r="F247" s="36">
        <f>SUMIFS(input_enduse!D:D,input_enduse!A:A,C247,input_enduse!B:B,$A$2,input_enduse!C:C,$A247)</f>
        <v>0.22407376133156501</v>
      </c>
      <c r="G247" s="36">
        <v>1</v>
      </c>
      <c r="H247" s="36">
        <v>0</v>
      </c>
      <c r="I247" s="36">
        <v>0</v>
      </c>
      <c r="J247" s="37"/>
      <c r="K247" s="37"/>
    </row>
    <row r="248" spans="1:11" x14ac:dyDescent="0.2">
      <c r="A248" s="26" t="s">
        <v>145</v>
      </c>
      <c r="C248" s="26" t="s">
        <v>210</v>
      </c>
      <c r="E248" s="30" t="s">
        <v>210</v>
      </c>
      <c r="F248" s="36">
        <f>SUMIFS(input_enduse!D:D,input_enduse!A:A,C248,input_enduse!B:B,$A$2,input_enduse!C:C,$A248)</f>
        <v>8.4221138270665505E-2</v>
      </c>
      <c r="G248" s="36">
        <v>1</v>
      </c>
      <c r="H248" s="36">
        <v>0</v>
      </c>
      <c r="I248" s="36">
        <v>0</v>
      </c>
      <c r="J248" s="37"/>
      <c r="K248" s="37"/>
    </row>
    <row r="250" spans="1:11" x14ac:dyDescent="0.2">
      <c r="E250" s="87" t="s">
        <v>222</v>
      </c>
      <c r="F250" s="83"/>
      <c r="G250" s="83"/>
      <c r="H250" s="83"/>
      <c r="I250" s="84"/>
      <c r="J250" s="35"/>
      <c r="K250" s="35"/>
    </row>
    <row r="251" spans="1:11" x14ac:dyDescent="0.2">
      <c r="C251" s="26" t="s">
        <v>183</v>
      </c>
      <c r="E251" s="24" t="s">
        <v>183</v>
      </c>
      <c r="F251" s="24" t="s">
        <v>215</v>
      </c>
      <c r="G251" s="24" t="s">
        <v>185</v>
      </c>
      <c r="H251" s="24" t="s">
        <v>186</v>
      </c>
      <c r="I251" s="24" t="s">
        <v>187</v>
      </c>
      <c r="J251" s="29"/>
      <c r="K251" s="29"/>
    </row>
    <row r="252" spans="1:11" x14ac:dyDescent="0.2">
      <c r="A252" s="26" t="s">
        <v>148</v>
      </c>
      <c r="C252" s="26" t="s">
        <v>188</v>
      </c>
      <c r="E252" s="30" t="s">
        <v>188</v>
      </c>
      <c r="F252" s="36">
        <f>SUMIFS(input_enduse!D:D,input_enduse!A:A,C252,input_enduse!B:B,$A$2,input_enduse!C:C,$A252)</f>
        <v>0.18367351097548501</v>
      </c>
      <c r="G252" s="36">
        <f>SUMIFS(input_enduse!E:E,input_enduse!A:A,C252,input_enduse!B:B,$A$2,input_enduse!C:C,$A252)</f>
        <v>0.73880517953174596</v>
      </c>
      <c r="H252" s="36">
        <f>SUMIFS(input_enduse!F:F,input_enduse!A:A,C252,input_enduse!B:B,$A$2,input_enduse!C:C,$A252)</f>
        <v>0.22562407433915899</v>
      </c>
      <c r="I252" s="36">
        <f>SUMIFS(input_enduse!G:G,input_enduse!A:A,C252,input_enduse!B:B,$A$2,input_enduse!C:C,$A252)</f>
        <v>3.55707461290952E-2</v>
      </c>
      <c r="J252" s="37"/>
      <c r="K252" s="37"/>
    </row>
    <row r="253" spans="1:11" x14ac:dyDescent="0.2">
      <c r="A253" s="26" t="s">
        <v>148</v>
      </c>
      <c r="C253" s="26" t="s">
        <v>189</v>
      </c>
      <c r="E253" s="30" t="s">
        <v>189</v>
      </c>
      <c r="F253" s="36">
        <f>SUMIFS(input_enduse!D:D,input_enduse!A:A,C253,input_enduse!B:B,$A$2,input_enduse!C:C,$A253)</f>
        <v>0.203890435693487</v>
      </c>
      <c r="G253" s="36">
        <f>SUMIFS(input_enduse!E:E,input_enduse!A:A,C253,input_enduse!B:B,$A$2,input_enduse!C:C,$A253)</f>
        <v>1</v>
      </c>
      <c r="H253" s="36">
        <f>SUMIFS(input_enduse!F:F,input_enduse!A:A,C253,input_enduse!B:B,$A$2,input_enduse!C:C,$A253)</f>
        <v>0</v>
      </c>
      <c r="I253" s="36">
        <f>SUMIFS(input_enduse!G:G,input_enduse!A:A,C253,input_enduse!B:B,$A$2,input_enduse!C:C,$A253)</f>
        <v>0</v>
      </c>
      <c r="J253" s="37"/>
      <c r="K253" s="37"/>
    </row>
    <row r="254" spans="1:11" x14ac:dyDescent="0.2">
      <c r="A254" s="26" t="s">
        <v>148</v>
      </c>
      <c r="C254" s="26" t="s">
        <v>190</v>
      </c>
      <c r="E254" s="30" t="s">
        <v>190</v>
      </c>
      <c r="F254" s="36">
        <f>SUMIFS(input_enduse!D:D,input_enduse!A:A,C254,input_enduse!B:B,$A$2,input_enduse!C:C,$A254)</f>
        <v>0.33379519911063099</v>
      </c>
      <c r="G254" s="36">
        <v>1</v>
      </c>
      <c r="H254" s="36">
        <v>0</v>
      </c>
      <c r="I254" s="36">
        <v>0</v>
      </c>
      <c r="J254" s="37"/>
      <c r="K254" s="37"/>
    </row>
    <row r="255" spans="1:11" x14ac:dyDescent="0.2">
      <c r="A255" s="26" t="s">
        <v>148</v>
      </c>
      <c r="C255" s="26" t="s">
        <v>191</v>
      </c>
      <c r="E255" s="30" t="s">
        <v>191</v>
      </c>
      <c r="F255" s="36">
        <f>SUMIFS(input_enduse!D:D,input_enduse!A:A,C255,input_enduse!B:B,$A$2,input_enduse!C:C,$A255)</f>
        <v>0.41940665772082403</v>
      </c>
      <c r="G255" s="36">
        <v>1</v>
      </c>
      <c r="H255" s="36">
        <v>0</v>
      </c>
      <c r="I255" s="36">
        <v>0</v>
      </c>
      <c r="J255" s="37"/>
      <c r="K255" s="37"/>
    </row>
    <row r="256" spans="1:11" x14ac:dyDescent="0.2">
      <c r="A256" s="26" t="s">
        <v>148</v>
      </c>
      <c r="C256" s="26" t="s">
        <v>192</v>
      </c>
      <c r="E256" s="30" t="s">
        <v>192</v>
      </c>
      <c r="F256" s="36">
        <f>SUMIFS(input_enduse!D:D,input_enduse!A:A,C256,input_enduse!B:B,$A$2,input_enduse!C:C,$A256)</f>
        <v>0.15720207002822201</v>
      </c>
      <c r="G256" s="36">
        <v>1</v>
      </c>
      <c r="H256" s="36">
        <v>0</v>
      </c>
      <c r="I256" s="36">
        <v>0</v>
      </c>
      <c r="J256" s="37"/>
      <c r="K256" s="37"/>
    </row>
    <row r="257" spans="1:11" x14ac:dyDescent="0.2">
      <c r="A257" s="26" t="s">
        <v>148</v>
      </c>
      <c r="C257" s="26" t="s">
        <v>193</v>
      </c>
      <c r="E257" s="30" t="s">
        <v>194</v>
      </c>
      <c r="F257" s="36">
        <f>SUMIFS(input_enduse!D:D,input_enduse!A:A,C257,input_enduse!B:B,$A$2,input_enduse!C:C,$A257)</f>
        <v>1.33224499229947E-3</v>
      </c>
      <c r="G257" s="36">
        <f>SUMIFS(input_enduse!E:E,input_enduse!A:A,C257,input_enduse!B:B,$A$2,input_enduse!C:C,$A257)</f>
        <v>0.33917386750806899</v>
      </c>
      <c r="H257" s="36">
        <f>SUMIFS(input_enduse!F:F,input_enduse!A:A,C257,input_enduse!B:B,$A$2,input_enduse!C:C,$A257)</f>
        <v>0.62772908916922299</v>
      </c>
      <c r="I257" s="36">
        <f>SUMIFS(input_enduse!G:G,input_enduse!A:A,C257,input_enduse!B:B,$A$2,input_enduse!C:C,$A257)</f>
        <v>3.3097043322707499E-2</v>
      </c>
      <c r="J257" s="37"/>
      <c r="K257" s="37"/>
    </row>
    <row r="258" spans="1:11" x14ac:dyDescent="0.2">
      <c r="A258" s="26" t="s">
        <v>148</v>
      </c>
      <c r="C258" s="26" t="s">
        <v>195</v>
      </c>
      <c r="E258" s="30" t="s">
        <v>195</v>
      </c>
      <c r="F258" s="36">
        <f>SUMIFS(input_enduse!D:D,input_enduse!A:A,C258,input_enduse!B:B,$A$2,input_enduse!C:C,$A258)</f>
        <v>0.960760453500352</v>
      </c>
      <c r="G258" s="36">
        <f>SUMIFS(input_enduse!E:E,input_enduse!A:A,C258,input_enduse!B:B,$A$2,input_enduse!C:C,$A258)</f>
        <v>0.67138370362466004</v>
      </c>
      <c r="H258" s="36">
        <f>SUMIFS(input_enduse!F:F,input_enduse!A:A,C258,input_enduse!B:B,$A$2,input_enduse!C:C,$A258)</f>
        <v>0.321392384289519</v>
      </c>
      <c r="I258" s="36">
        <f>SUMIFS(input_enduse!G:G,input_enduse!A:A,C258,input_enduse!B:B,$A$2,input_enduse!C:C,$A258)</f>
        <v>7.22391208582029E-3</v>
      </c>
      <c r="J258" s="37"/>
      <c r="K258" s="37"/>
    </row>
    <row r="259" spans="1:11" x14ac:dyDescent="0.2">
      <c r="A259" s="26" t="s">
        <v>148</v>
      </c>
      <c r="E259" s="24" t="s">
        <v>183</v>
      </c>
      <c r="F259" s="24" t="s">
        <v>196</v>
      </c>
      <c r="G259" s="24" t="s">
        <v>185</v>
      </c>
      <c r="H259" s="24" t="s">
        <v>186</v>
      </c>
      <c r="I259" s="24" t="s">
        <v>187</v>
      </c>
      <c r="J259" s="29"/>
      <c r="K259" s="29"/>
    </row>
    <row r="260" spans="1:11" x14ac:dyDescent="0.2">
      <c r="A260" s="26" t="s">
        <v>148</v>
      </c>
      <c r="C260" s="26" t="s">
        <v>197</v>
      </c>
      <c r="E260" s="30" t="s">
        <v>197</v>
      </c>
      <c r="F260" s="36">
        <v>1</v>
      </c>
      <c r="G260" s="36">
        <v>1</v>
      </c>
      <c r="H260" s="36">
        <v>0</v>
      </c>
      <c r="I260" s="36">
        <v>0</v>
      </c>
      <c r="J260" s="37"/>
      <c r="K260" s="37"/>
    </row>
    <row r="261" spans="1:11" x14ac:dyDescent="0.2">
      <c r="A261" s="26" t="s">
        <v>148</v>
      </c>
      <c r="C261" s="26" t="s">
        <v>198</v>
      </c>
      <c r="E261" s="30" t="s">
        <v>198</v>
      </c>
      <c r="F261" s="36">
        <f>SUMIFS(input_enduse!D:D,input_enduse!A:A,C261,input_enduse!B:B,$A$2,input_enduse!C:C,$A261)</f>
        <v>0.95539897290901199</v>
      </c>
      <c r="G261" s="36">
        <v>1</v>
      </c>
      <c r="H261" s="36">
        <v>0</v>
      </c>
      <c r="I261" s="36">
        <v>0</v>
      </c>
      <c r="J261" s="37"/>
      <c r="K261" s="37"/>
    </row>
    <row r="262" spans="1:11" x14ac:dyDescent="0.2">
      <c r="A262" s="26" t="s">
        <v>148</v>
      </c>
      <c r="C262" s="26" t="s">
        <v>199</v>
      </c>
      <c r="E262" s="30" t="s">
        <v>199</v>
      </c>
      <c r="F262" s="36">
        <f>SUMIFS(input_enduse!D:D,input_enduse!A:A,C262,input_enduse!B:B,$A$2,input_enduse!C:C,$A262)</f>
        <v>1</v>
      </c>
      <c r="G262" s="36">
        <v>1</v>
      </c>
      <c r="H262" s="36">
        <v>0</v>
      </c>
      <c r="I262" s="36">
        <v>0</v>
      </c>
      <c r="J262" s="37"/>
      <c r="K262" s="37"/>
    </row>
    <row r="263" spans="1:11" x14ac:dyDescent="0.2">
      <c r="A263" s="26" t="s">
        <v>148</v>
      </c>
      <c r="C263" s="26" t="s">
        <v>200</v>
      </c>
      <c r="E263" s="30" t="s">
        <v>201</v>
      </c>
      <c r="F263" s="36">
        <f>SUMIFS(input_enduse!D:D,input_enduse!A:A,C263,input_enduse!B:B,$A$2,input_enduse!C:C,$A263)</f>
        <v>0.99874052160808502</v>
      </c>
      <c r="G263" s="36">
        <f>SUMIFS(input_enduse!E:E,input_enduse!A:A,C263,input_enduse!B:B,$A$2,input_enduse!C:C,$A263)</f>
        <v>0.99754018983876702</v>
      </c>
      <c r="H263" s="36">
        <f>SUMIFS(input_enduse!F:F,input_enduse!A:A,C263,input_enduse!B:B,$A$2,input_enduse!C:C,$A263)</f>
        <v>2.4598101612331E-3</v>
      </c>
      <c r="I263" s="36">
        <f>SUMIFS(input_enduse!G:G,input_enduse!A:A,C263,input_enduse!B:B,$A$2,input_enduse!C:C,$A263)</f>
        <v>0</v>
      </c>
      <c r="J263" s="37"/>
      <c r="K263" s="37"/>
    </row>
    <row r="264" spans="1:11" x14ac:dyDescent="0.2">
      <c r="A264" s="26" t="s">
        <v>148</v>
      </c>
      <c r="C264" s="26" t="s">
        <v>202</v>
      </c>
      <c r="E264" s="30" t="s">
        <v>203</v>
      </c>
      <c r="F264" s="36">
        <f>SUMIFS(input_enduse!D:D,input_enduse!A:A,C264,input_enduse!B:B,$A$2,input_enduse!C:C,$A264)</f>
        <v>0.40546954903967702</v>
      </c>
      <c r="G264" s="36">
        <v>1</v>
      </c>
      <c r="H264" s="36">
        <v>0</v>
      </c>
      <c r="I264" s="36">
        <v>0</v>
      </c>
      <c r="J264" s="37"/>
      <c r="K264" s="37"/>
    </row>
    <row r="265" spans="1:11" x14ac:dyDescent="0.2">
      <c r="A265" s="26" t="s">
        <v>148</v>
      </c>
      <c r="C265" s="26" t="s">
        <v>204</v>
      </c>
      <c r="E265" s="30" t="s">
        <v>205</v>
      </c>
      <c r="F265" s="36">
        <f>SUMIFS(input_enduse!D:D,input_enduse!A:A,C265,input_enduse!B:B,$A$2,input_enduse!C:C,$A265)</f>
        <v>1</v>
      </c>
      <c r="G265" s="36">
        <v>1</v>
      </c>
      <c r="H265" s="36">
        <v>0</v>
      </c>
      <c r="I265" s="36">
        <v>0</v>
      </c>
      <c r="J265" s="37"/>
      <c r="K265" s="37"/>
    </row>
    <row r="266" spans="1:11" x14ac:dyDescent="0.2">
      <c r="A266" s="26" t="s">
        <v>148</v>
      </c>
      <c r="C266" s="26" t="s">
        <v>206</v>
      </c>
      <c r="E266" s="30" t="s">
        <v>207</v>
      </c>
      <c r="F266" s="36">
        <f>SUMIFS(input_enduse!D:D,input_enduse!A:A,C266,input_enduse!B:B,$A$2,input_enduse!C:C,$A266)</f>
        <v>1</v>
      </c>
      <c r="G266" s="36">
        <v>1</v>
      </c>
      <c r="H266" s="36">
        <v>0</v>
      </c>
      <c r="I266" s="36">
        <v>0</v>
      </c>
      <c r="J266" s="37"/>
      <c r="K266" s="37"/>
    </row>
    <row r="267" spans="1:11" x14ac:dyDescent="0.2">
      <c r="A267" s="26" t="s">
        <v>148</v>
      </c>
      <c r="C267" s="26" t="s">
        <v>141</v>
      </c>
      <c r="E267" s="30" t="s">
        <v>208</v>
      </c>
      <c r="F267" s="36">
        <f>SUMIFS(input_enduse!D:D,input_enduse!A:A,C267,input_enduse!B:B,$A$2,input_enduse!C:C,$A267)</f>
        <v>0.97366248936444599</v>
      </c>
      <c r="G267" s="36">
        <v>1</v>
      </c>
      <c r="H267" s="36">
        <v>0</v>
      </c>
      <c r="I267" s="36">
        <v>0</v>
      </c>
      <c r="J267" s="37"/>
      <c r="K267" s="37"/>
    </row>
    <row r="268" spans="1:11" x14ac:dyDescent="0.2">
      <c r="A268" s="26" t="s">
        <v>148</v>
      </c>
      <c r="C268" s="26" t="s">
        <v>209</v>
      </c>
      <c r="E268" s="30" t="s">
        <v>209</v>
      </c>
      <c r="F268" s="36">
        <f>SUMIFS(input_enduse!D:D,input_enduse!A:A,C268,input_enduse!B:B,$A$2,input_enduse!C:C,$A268)</f>
        <v>0.46618596300675003</v>
      </c>
      <c r="G268" s="36">
        <v>1</v>
      </c>
      <c r="H268" s="36">
        <v>0</v>
      </c>
      <c r="I268" s="36">
        <v>0</v>
      </c>
      <c r="J268" s="37"/>
      <c r="K268" s="37"/>
    </row>
    <row r="269" spans="1:11" x14ac:dyDescent="0.2">
      <c r="A269" s="26" t="s">
        <v>148</v>
      </c>
      <c r="C269" s="26" t="s">
        <v>210</v>
      </c>
      <c r="E269" s="30" t="s">
        <v>210</v>
      </c>
      <c r="F269" s="36">
        <f>SUMIFS(input_enduse!D:D,input_enduse!A:A,C269,input_enduse!B:B,$A$2,input_enduse!C:C,$A269)</f>
        <v>0.34279121722846301</v>
      </c>
      <c r="G269" s="36">
        <v>1</v>
      </c>
      <c r="H269" s="36">
        <v>0</v>
      </c>
      <c r="I269" s="36">
        <v>0</v>
      </c>
      <c r="J269" s="37"/>
      <c r="K269" s="37"/>
    </row>
    <row r="271" spans="1:11" x14ac:dyDescent="0.2">
      <c r="E271" s="87" t="s">
        <v>223</v>
      </c>
      <c r="F271" s="83"/>
      <c r="G271" s="83"/>
      <c r="H271" s="83"/>
      <c r="I271" s="84"/>
      <c r="J271" s="35"/>
      <c r="K271" s="35"/>
    </row>
    <row r="272" spans="1:11" x14ac:dyDescent="0.2">
      <c r="C272" s="26" t="s">
        <v>183</v>
      </c>
      <c r="E272" s="24" t="s">
        <v>183</v>
      </c>
      <c r="F272" s="24" t="s">
        <v>215</v>
      </c>
      <c r="G272" s="24" t="s">
        <v>185</v>
      </c>
      <c r="H272" s="24" t="s">
        <v>186</v>
      </c>
      <c r="I272" s="24" t="s">
        <v>187</v>
      </c>
      <c r="J272" s="29"/>
      <c r="K272" s="29"/>
    </row>
    <row r="273" spans="1:11" x14ac:dyDescent="0.2">
      <c r="A273" s="26" t="s">
        <v>149</v>
      </c>
      <c r="C273" s="26" t="s">
        <v>188</v>
      </c>
      <c r="E273" s="30" t="s">
        <v>188</v>
      </c>
      <c r="F273" s="36">
        <f>SUMIFS(input_enduse!D:D,input_enduse!A:A,C273,input_enduse!B:B,$A$2,input_enduse!C:C,$A273)</f>
        <v>0.285822604271873</v>
      </c>
      <c r="G273" s="36">
        <f>SUMIFS(input_enduse!E:E,input_enduse!A:A,C273,input_enduse!B:B,$A$2,input_enduse!C:C,$A273)</f>
        <v>0.48768382521550402</v>
      </c>
      <c r="H273" s="36">
        <f>SUMIFS(input_enduse!F:F,input_enduse!A:A,C273,input_enduse!B:B,$A$2,input_enduse!C:C,$A273)</f>
        <v>0.50880106837885597</v>
      </c>
      <c r="I273" s="36">
        <f>SUMIFS(input_enduse!G:G,input_enduse!A:A,C273,input_enduse!B:B,$A$2,input_enduse!C:C,$A273)</f>
        <v>3.5151064056408998E-3</v>
      </c>
      <c r="J273" s="37"/>
      <c r="K273" s="37"/>
    </row>
    <row r="274" spans="1:11" x14ac:dyDescent="0.2">
      <c r="A274" s="26" t="s">
        <v>149</v>
      </c>
      <c r="C274" s="26" t="s">
        <v>189</v>
      </c>
      <c r="E274" s="30" t="s">
        <v>189</v>
      </c>
      <c r="F274" s="36">
        <f>SUMIFS(input_enduse!D:D,input_enduse!A:A,C274,input_enduse!B:B,$A$2,input_enduse!C:C,$A274)</f>
        <v>0.29186439535696301</v>
      </c>
      <c r="G274" s="36">
        <f>SUMIFS(input_enduse!E:E,input_enduse!A:A,C274,input_enduse!B:B,$A$2,input_enduse!C:C,$A274)</f>
        <v>1</v>
      </c>
      <c r="H274" s="36">
        <f>SUMIFS(input_enduse!F:F,input_enduse!A:A,C274,input_enduse!B:B,$A$2,input_enduse!C:C,$A274)</f>
        <v>0</v>
      </c>
      <c r="I274" s="36">
        <f>SUMIFS(input_enduse!G:G,input_enduse!A:A,C274,input_enduse!B:B,$A$2,input_enduse!C:C,$A274)</f>
        <v>0</v>
      </c>
      <c r="J274" s="37"/>
      <c r="K274" s="37"/>
    </row>
    <row r="275" spans="1:11" x14ac:dyDescent="0.2">
      <c r="A275" s="26" t="s">
        <v>149</v>
      </c>
      <c r="C275" s="26" t="s">
        <v>190</v>
      </c>
      <c r="E275" s="30" t="s">
        <v>190</v>
      </c>
      <c r="F275" s="36">
        <f>SUMIFS(input_enduse!D:D,input_enduse!A:A,C275,input_enduse!B:B,$A$2,input_enduse!C:C,$A275)</f>
        <v>0.342816050934169</v>
      </c>
      <c r="G275" s="36">
        <v>1</v>
      </c>
      <c r="H275" s="36">
        <v>0</v>
      </c>
      <c r="I275" s="36">
        <v>0</v>
      </c>
      <c r="J275" s="37"/>
      <c r="K275" s="37"/>
    </row>
    <row r="276" spans="1:11" x14ac:dyDescent="0.2">
      <c r="A276" s="26" t="s">
        <v>149</v>
      </c>
      <c r="C276" s="26" t="s">
        <v>191</v>
      </c>
      <c r="E276" s="30" t="s">
        <v>191</v>
      </c>
      <c r="F276" s="36">
        <f>SUMIFS(input_enduse!D:D,input_enduse!A:A,C276,input_enduse!B:B,$A$2,input_enduse!C:C,$A276)</f>
        <v>1.7468323575730301E-2</v>
      </c>
      <c r="G276" s="36">
        <v>1</v>
      </c>
      <c r="H276" s="36">
        <v>0</v>
      </c>
      <c r="I276" s="36">
        <v>0</v>
      </c>
      <c r="J276" s="37"/>
      <c r="K276" s="37"/>
    </row>
    <row r="277" spans="1:11" x14ac:dyDescent="0.2">
      <c r="A277" s="26" t="s">
        <v>149</v>
      </c>
      <c r="C277" s="26" t="s">
        <v>192</v>
      </c>
      <c r="E277" s="30" t="s">
        <v>192</v>
      </c>
      <c r="F277" s="36">
        <f>SUMIFS(input_enduse!D:D,input_enduse!A:A,C277,input_enduse!B:B,$A$2,input_enduse!C:C,$A277)</f>
        <v>6.3006610067012697E-3</v>
      </c>
      <c r="G277" s="36">
        <v>1</v>
      </c>
      <c r="H277" s="36">
        <v>0</v>
      </c>
      <c r="I277" s="36">
        <v>0</v>
      </c>
      <c r="J277" s="37"/>
      <c r="K277" s="37"/>
    </row>
    <row r="278" spans="1:11" x14ac:dyDescent="0.2">
      <c r="A278" s="26" t="s">
        <v>149</v>
      </c>
      <c r="C278" s="26" t="s">
        <v>193</v>
      </c>
      <c r="E278" s="30" t="s">
        <v>194</v>
      </c>
      <c r="F278" s="36">
        <f>SUMIFS(input_enduse!D:D,input_enduse!A:A,C278,input_enduse!B:B,$A$2,input_enduse!C:C,$A278)</f>
        <v>4.1746208124321599E-4</v>
      </c>
      <c r="G278" s="36">
        <f>SUMIFS(input_enduse!E:E,input_enduse!A:A,C278,input_enduse!B:B,$A$2,input_enduse!C:C,$A278)</f>
        <v>0.24325710178475299</v>
      </c>
      <c r="H278" s="36">
        <f>SUMIFS(input_enduse!F:F,input_enduse!A:A,C278,input_enduse!B:B,$A$2,input_enduse!C:C,$A278)</f>
        <v>0.67263922427123801</v>
      </c>
      <c r="I278" s="36">
        <f>SUMIFS(input_enduse!G:G,input_enduse!A:A,C278,input_enduse!B:B,$A$2,input_enduse!C:C,$A278)</f>
        <v>8.4103673944009194E-2</v>
      </c>
      <c r="J278" s="37"/>
      <c r="K278" s="37"/>
    </row>
    <row r="279" spans="1:11" x14ac:dyDescent="0.2">
      <c r="A279" s="26" t="s">
        <v>149</v>
      </c>
      <c r="C279" s="26" t="s">
        <v>195</v>
      </c>
      <c r="E279" s="30" t="s">
        <v>195</v>
      </c>
      <c r="F279" s="36">
        <f>SUMIFS(input_enduse!D:D,input_enduse!A:A,C279,input_enduse!B:B,$A$2,input_enduse!C:C,$A279)</f>
        <v>0.91023271631160796</v>
      </c>
      <c r="G279" s="36">
        <f>SUMIFS(input_enduse!E:E,input_enduse!A:A,C279,input_enduse!B:B,$A$2,input_enduse!C:C,$A279)</f>
        <v>0.70113333646797704</v>
      </c>
      <c r="H279" s="36">
        <f>SUMIFS(input_enduse!F:F,input_enduse!A:A,C279,input_enduse!B:B,$A$2,input_enduse!C:C,$A279)</f>
        <v>0.29681020365434901</v>
      </c>
      <c r="I279" s="36">
        <f>SUMIFS(input_enduse!G:G,input_enduse!A:A,C279,input_enduse!B:B,$A$2,input_enduse!C:C,$A279)</f>
        <v>2.05645987767414E-3</v>
      </c>
      <c r="J279" s="37"/>
      <c r="K279" s="37"/>
    </row>
    <row r="280" spans="1:11" x14ac:dyDescent="0.2">
      <c r="A280" s="26" t="s">
        <v>149</v>
      </c>
      <c r="E280" s="24" t="s">
        <v>183</v>
      </c>
      <c r="F280" s="24" t="s">
        <v>196</v>
      </c>
      <c r="G280" s="24" t="s">
        <v>185</v>
      </c>
      <c r="H280" s="24" t="s">
        <v>186</v>
      </c>
      <c r="I280" s="24" t="s">
        <v>187</v>
      </c>
      <c r="J280" s="29"/>
      <c r="K280" s="29"/>
    </row>
    <row r="281" spans="1:11" x14ac:dyDescent="0.2">
      <c r="A281" s="26" t="s">
        <v>149</v>
      </c>
      <c r="C281" s="26" t="s">
        <v>197</v>
      </c>
      <c r="E281" s="30" t="s">
        <v>197</v>
      </c>
      <c r="F281" s="36">
        <v>1</v>
      </c>
      <c r="G281" s="36">
        <v>1</v>
      </c>
      <c r="H281" s="36">
        <v>0</v>
      </c>
      <c r="I281" s="36">
        <v>0</v>
      </c>
      <c r="J281" s="37"/>
      <c r="K281" s="37"/>
    </row>
    <row r="282" spans="1:11" x14ac:dyDescent="0.2">
      <c r="A282" s="26" t="s">
        <v>149</v>
      </c>
      <c r="C282" s="26" t="s">
        <v>198</v>
      </c>
      <c r="E282" s="30" t="s">
        <v>198</v>
      </c>
      <c r="F282" s="36">
        <f>SUMIFS(input_enduse!D:D,input_enduse!A:A,C282,input_enduse!B:B,$A$2,input_enduse!C:C,$A282)</f>
        <v>0.77388815196674698</v>
      </c>
      <c r="G282" s="36">
        <v>1</v>
      </c>
      <c r="H282" s="36">
        <v>0</v>
      </c>
      <c r="I282" s="36">
        <v>0</v>
      </c>
      <c r="J282" s="37"/>
      <c r="K282" s="37"/>
    </row>
    <row r="283" spans="1:11" x14ac:dyDescent="0.2">
      <c r="A283" s="26" t="s">
        <v>149</v>
      </c>
      <c r="C283" s="26" t="s">
        <v>199</v>
      </c>
      <c r="E283" s="30" t="s">
        <v>199</v>
      </c>
      <c r="F283" s="36">
        <f>SUMIFS(input_enduse!D:D,input_enduse!A:A,C283,input_enduse!B:B,$A$2,input_enduse!C:C,$A283)</f>
        <v>0.99976482938510403</v>
      </c>
      <c r="G283" s="36">
        <v>1</v>
      </c>
      <c r="H283" s="36">
        <v>0</v>
      </c>
      <c r="I283" s="36">
        <v>0</v>
      </c>
      <c r="J283" s="37"/>
      <c r="K283" s="37"/>
    </row>
    <row r="284" spans="1:11" x14ac:dyDescent="0.2">
      <c r="A284" s="26" t="s">
        <v>149</v>
      </c>
      <c r="C284" s="26" t="s">
        <v>200</v>
      </c>
      <c r="E284" s="30" t="s">
        <v>201</v>
      </c>
      <c r="F284" s="36">
        <f>SUMIFS(input_enduse!D:D,input_enduse!A:A,C284,input_enduse!B:B,$A$2,input_enduse!C:C,$A284)</f>
        <v>0.97127893163272605</v>
      </c>
      <c r="G284" s="36">
        <f>SUMIFS(input_enduse!E:E,input_enduse!A:A,C284,input_enduse!B:B,$A$2,input_enduse!C:C,$A284)</f>
        <v>0.99578624800512705</v>
      </c>
      <c r="H284" s="36">
        <f>SUMIFS(input_enduse!F:F,input_enduse!A:A,C284,input_enduse!B:B,$A$2,input_enduse!C:C,$A284)</f>
        <v>4.21375199487315E-3</v>
      </c>
      <c r="I284" s="36">
        <f>SUMIFS(input_enduse!G:G,input_enduse!A:A,C284,input_enduse!B:B,$A$2,input_enduse!C:C,$A284)</f>
        <v>0</v>
      </c>
      <c r="J284" s="37"/>
      <c r="K284" s="37"/>
    </row>
    <row r="285" spans="1:11" x14ac:dyDescent="0.2">
      <c r="A285" s="26" t="s">
        <v>149</v>
      </c>
      <c r="C285" s="26" t="s">
        <v>202</v>
      </c>
      <c r="E285" s="30" t="s">
        <v>203</v>
      </c>
      <c r="F285" s="36">
        <f>SUMIFS(input_enduse!D:D,input_enduse!A:A,C285,input_enduse!B:B,$A$2,input_enduse!C:C,$A285)</f>
        <v>7.7842668062505893E-2</v>
      </c>
      <c r="G285" s="36">
        <v>1</v>
      </c>
      <c r="H285" s="36">
        <v>0</v>
      </c>
      <c r="I285" s="36">
        <v>0</v>
      </c>
      <c r="J285" s="37"/>
      <c r="K285" s="37"/>
    </row>
    <row r="286" spans="1:11" x14ac:dyDescent="0.2">
      <c r="A286" s="26" t="s">
        <v>149</v>
      </c>
      <c r="C286" s="26" t="s">
        <v>204</v>
      </c>
      <c r="E286" s="30" t="s">
        <v>205</v>
      </c>
      <c r="F286" s="36">
        <f>SUMIFS(input_enduse!D:D,input_enduse!A:A,C286,input_enduse!B:B,$A$2,input_enduse!C:C,$A286)</f>
        <v>0.91849161287124403</v>
      </c>
      <c r="G286" s="36">
        <v>1</v>
      </c>
      <c r="H286" s="36">
        <v>0</v>
      </c>
      <c r="I286" s="36">
        <v>0</v>
      </c>
      <c r="J286" s="37"/>
      <c r="K286" s="37"/>
    </row>
    <row r="287" spans="1:11" x14ac:dyDescent="0.2">
      <c r="A287" s="26" t="s">
        <v>149</v>
      </c>
      <c r="C287" s="26" t="s">
        <v>206</v>
      </c>
      <c r="E287" s="30" t="s">
        <v>207</v>
      </c>
      <c r="F287" s="36">
        <f>SUMIFS(input_enduse!D:D,input_enduse!A:A,C287,input_enduse!B:B,$A$2,input_enduse!C:C,$A287)</f>
        <v>0.94953997618251396</v>
      </c>
      <c r="G287" s="36">
        <v>1</v>
      </c>
      <c r="H287" s="36">
        <v>0</v>
      </c>
      <c r="I287" s="36">
        <v>0</v>
      </c>
      <c r="J287" s="37"/>
      <c r="K287" s="37"/>
    </row>
    <row r="288" spans="1:11" x14ac:dyDescent="0.2">
      <c r="A288" s="26" t="s">
        <v>149</v>
      </c>
      <c r="C288" s="26" t="s">
        <v>141</v>
      </c>
      <c r="E288" s="30" t="s">
        <v>208</v>
      </c>
      <c r="F288" s="36">
        <f>SUMIFS(input_enduse!D:D,input_enduse!A:A,C288,input_enduse!B:B,$A$2,input_enduse!C:C,$A288)</f>
        <v>0.98657354440789902</v>
      </c>
      <c r="G288" s="36">
        <v>1</v>
      </c>
      <c r="H288" s="36">
        <v>0</v>
      </c>
      <c r="I288" s="36">
        <v>0</v>
      </c>
      <c r="J288" s="37"/>
      <c r="K288" s="37"/>
    </row>
    <row r="289" spans="1:11" x14ac:dyDescent="0.2">
      <c r="A289" s="26" t="s">
        <v>149</v>
      </c>
      <c r="C289" s="26" t="s">
        <v>209</v>
      </c>
      <c r="E289" s="30" t="s">
        <v>209</v>
      </c>
      <c r="F289" s="36">
        <f>SUMIFS(input_enduse!D:D,input_enduse!A:A,C289,input_enduse!B:B,$A$2,input_enduse!C:C,$A289)</f>
        <v>0.27757073118536002</v>
      </c>
      <c r="G289" s="36">
        <v>1</v>
      </c>
      <c r="H289" s="36">
        <v>0</v>
      </c>
      <c r="I289" s="36">
        <v>0</v>
      </c>
      <c r="J289" s="37"/>
      <c r="K289" s="37"/>
    </row>
    <row r="290" spans="1:11" x14ac:dyDescent="0.2">
      <c r="A290" s="26" t="s">
        <v>149</v>
      </c>
      <c r="C290" s="26" t="s">
        <v>210</v>
      </c>
      <c r="E290" s="30" t="s">
        <v>210</v>
      </c>
      <c r="F290" s="36">
        <f>SUMIFS(input_enduse!D:D,input_enduse!A:A,C290,input_enduse!B:B,$A$2,input_enduse!C:C,$A290)</f>
        <v>0.35855410282354699</v>
      </c>
      <c r="G290" s="36">
        <v>1</v>
      </c>
      <c r="H290" s="36">
        <v>0</v>
      </c>
      <c r="I290" s="36">
        <v>0</v>
      </c>
      <c r="J290" s="37"/>
      <c r="K290" s="37"/>
    </row>
  </sheetData>
  <dataValidations count="1">
    <dataValidation type="list" allowBlank="1" showInputMessage="1" showErrorMessage="1" sqref="C1" xr:uid="{2A121B0E-3BF8-4061-86B6-7257CAC8FF20}">
      <formula1>"1,1.057487"</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6765-2A97-4A8A-99F7-7A9F241F99AB}">
  <sheetPr codeName="Sheet2"/>
  <dimension ref="A1:O291"/>
  <sheetViews>
    <sheetView topLeftCell="K1" zoomScale="60" zoomScaleNormal="60" workbookViewId="0">
      <selection activeCell="V22" sqref="V22"/>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31.21875" style="9" customWidth="1"/>
    <col min="10" max="10" width="25" style="9" customWidth="1"/>
    <col min="11" max="11" width="17.44140625" style="9" customWidth="1"/>
    <col min="12" max="12" width="7.44140625" style="9" bestFit="1" customWidth="1"/>
    <col min="13" max="13" width="27.77734375" style="9" customWidth="1"/>
    <col min="14" max="14" width="11.44140625" style="9" customWidth="1"/>
    <col min="15" max="15" width="9.21875" style="9" customWidth="1"/>
    <col min="16" max="16384" width="9.21875" style="9"/>
  </cols>
  <sheetData>
    <row r="1" spans="1:14" ht="15.6" x14ac:dyDescent="0.3">
      <c r="A1" s="9" t="s">
        <v>161</v>
      </c>
      <c r="E1" s="90" t="s">
        <v>224</v>
      </c>
      <c r="F1" s="90"/>
      <c r="G1" s="90"/>
      <c r="H1" s="90"/>
      <c r="I1" s="91"/>
      <c r="J1" s="91"/>
      <c r="K1" s="10"/>
      <c r="M1" s="11" t="s">
        <v>225</v>
      </c>
      <c r="N1" s="11"/>
    </row>
    <row r="2" spans="1:14" ht="30" x14ac:dyDescent="0.3">
      <c r="A2" s="9" t="s">
        <v>226</v>
      </c>
      <c r="E2" s="92" t="s">
        <v>166</v>
      </c>
      <c r="F2" s="92" t="s">
        <v>167</v>
      </c>
      <c r="G2" s="92" t="s">
        <v>168</v>
      </c>
      <c r="H2" s="92" t="s">
        <v>169</v>
      </c>
      <c r="I2" s="92" t="s">
        <v>170</v>
      </c>
      <c r="J2" s="92" t="s">
        <v>171</v>
      </c>
      <c r="K2" s="13"/>
      <c r="M2" s="92" t="s">
        <v>166</v>
      </c>
      <c r="N2" s="92" t="s">
        <v>172</v>
      </c>
    </row>
    <row r="3" spans="1:14" ht="15.6" x14ac:dyDescent="0.3">
      <c r="E3" s="73" t="s">
        <v>144</v>
      </c>
      <c r="F3" s="105">
        <f>SUMIFS(input_wholebuilding!C:C,input_wholebuilding!A:A,PGE!E3,input_wholebuilding!B:B,$A$2)</f>
        <v>117737.411002444</v>
      </c>
      <c r="G3" s="106">
        <f>SUMIFS(input_wholebuilding!D:D,input_wholebuilding!A:A,PGE!E3,input_wholebuilding!B:B,$A$2)</f>
        <v>13.497616212753099</v>
      </c>
      <c r="H3" s="105">
        <f>SUMIFS(input_wholebuilding!E:E,input_wholebuilding!A:A,PGE!E3,input_wholebuilding!B:B,$A$2)</f>
        <v>1589.17438759417</v>
      </c>
      <c r="I3" s="106">
        <f>SUMIFS(input_wholebuilding_gas!D:D,input_wholebuilding_gas!A:A,PGE!E3,input_wholebuilding_gas!B:B,$A$2)</f>
        <v>49.6468585381919</v>
      </c>
      <c r="J3" s="106">
        <f>SUMIFS(input_wholebuilding_gas!E:E,input_wholebuilding_gas!A:A,PGE!E3,input_wholebuilding_gas!B:B,$A$2)/1000000</f>
        <v>55.206606812832902</v>
      </c>
      <c r="K3" s="15"/>
      <c r="M3" s="14" t="s">
        <v>144</v>
      </c>
      <c r="N3" s="16">
        <f>SUMIFS(input_figure!D:D,input_figure!A:A,PGE!M3,input_figure!B:B,$A$2)</f>
        <v>4.1611210635615098E-2</v>
      </c>
    </row>
    <row r="4" spans="1:14" ht="15.6" x14ac:dyDescent="0.3">
      <c r="E4" s="73" t="s">
        <v>142</v>
      </c>
      <c r="F4" s="105">
        <f>SUMIFS(input_wholebuilding!C:C,input_wholebuilding!A:A,PGE!E4,input_wholebuilding!B:B,$A$2)</f>
        <v>79854.053213689098</v>
      </c>
      <c r="G4" s="106">
        <f>SUMIFS(input_wholebuilding!D:D,input_wholebuilding!A:A,PGE!E4,input_wholebuilding!B:B,$A$2)</f>
        <v>38.509934857038402</v>
      </c>
      <c r="H4" s="105">
        <f>SUMIFS(input_wholebuilding!E:E,input_wholebuilding!A:A,PGE!E4,input_wholebuilding!B:B,$A$2)</f>
        <v>3075.17438732965</v>
      </c>
      <c r="I4" s="106">
        <f>SUMIFS(input_wholebuilding_gas!D:D,input_wholebuilding_gas!A:A,PGE!E4,input_wholebuilding_gas!B:B,$A$2)</f>
        <v>48.023693143441598</v>
      </c>
      <c r="J4" s="106">
        <f>SUMIFS(input_wholebuilding_gas!E:E,input_wholebuilding_gas!A:A,PGE!E4,input_wholebuilding_gas!B:B,$A$2)/1000000</f>
        <v>38.348865477942603</v>
      </c>
      <c r="K4" s="15"/>
      <c r="M4" s="14" t="s">
        <v>142</v>
      </c>
      <c r="N4" s="16">
        <f>SUMIFS(input_figure!D:D,input_figure!A:A,PGE!M4,input_figure!B:B,$A$2)</f>
        <v>8.0520885669534595E-2</v>
      </c>
    </row>
    <row r="5" spans="1:14" ht="15.6" x14ac:dyDescent="0.3">
      <c r="E5" s="73" t="s">
        <v>143</v>
      </c>
      <c r="F5" s="105">
        <f>SUMIFS(input_wholebuilding!C:C,input_wholebuilding!A:A,PGE!E5,input_wholebuilding!B:B,$A$2)</f>
        <v>176672.16446261399</v>
      </c>
      <c r="G5" s="106">
        <f>SUMIFS(input_wholebuilding!D:D,input_wholebuilding!A:A,PGE!E5,input_wholebuilding!B:B,$A$2)</f>
        <v>16.659086314013098</v>
      </c>
      <c r="H5" s="105">
        <f>SUMIFS(input_wholebuilding!E:E,input_wholebuilding!A:A,PGE!E5,input_wholebuilding!B:B,$A$2)</f>
        <v>2943.1968370661998</v>
      </c>
      <c r="I5" s="106">
        <f>SUMIFS(input_wholebuilding_gas!D:D,input_wholebuilding_gas!A:A,PGE!E5,input_wholebuilding_gas!B:B,$A$2)</f>
        <v>48.1405918287834</v>
      </c>
      <c r="J5" s="106">
        <f>SUMIFS(input_wholebuilding_gas!E:E,input_wholebuilding_gas!A:A,PGE!E5,input_wholebuilding_gas!B:B,$A$2)/1000000</f>
        <v>82.255176713426209</v>
      </c>
      <c r="K5" s="15"/>
      <c r="M5" s="14" t="s">
        <v>143</v>
      </c>
      <c r="N5" s="16">
        <f>SUMIFS(input_figure!D:D,input_figure!A:A,PGE!M5,input_figure!B:B,$A$2)</f>
        <v>7.7065163197503894E-2</v>
      </c>
    </row>
    <row r="6" spans="1:14" ht="15.6" x14ac:dyDescent="0.3">
      <c r="E6" s="73" t="s">
        <v>139</v>
      </c>
      <c r="F6" s="105">
        <f>SUMIFS(input_wholebuilding!C:C,input_wholebuilding!A:A,PGE!E6,input_wholebuilding!B:B,$A$2)</f>
        <v>195565.76349552901</v>
      </c>
      <c r="G6" s="106">
        <f>SUMIFS(input_wholebuilding!D:D,input_wholebuilding!A:A,PGE!E6,input_wholebuilding!B:B,$A$2)</f>
        <v>9.2648449678288305</v>
      </c>
      <c r="H6" s="105">
        <f>SUMIFS(input_wholebuilding!E:E,input_wholebuilding!A:A,PGE!E6,input_wholebuilding!B:B,$A$2)</f>
        <v>1811.88647980115</v>
      </c>
      <c r="I6" s="106">
        <f>SUMIFS(input_wholebuilding_gas!D:D,input_wholebuilding_gas!A:A,PGE!E6,input_wholebuilding_gas!B:B,$A$2)</f>
        <v>30.518218784029401</v>
      </c>
      <c r="J6" s="106">
        <f>SUMIFS(input_wholebuilding_gas!E:E,input_wholebuilding_gas!A:A,PGE!E6,input_wholebuilding_gas!B:B,$A$2)/1000000</f>
        <v>59.0331506939497</v>
      </c>
      <c r="K6" s="15"/>
      <c r="M6" s="14" t="s">
        <v>139</v>
      </c>
      <c r="N6" s="16">
        <f>SUMIFS(input_figure!D:D,input_figure!A:A,PGE!M6,input_figure!B:B,$A$2)</f>
        <v>4.7442741682344997E-2</v>
      </c>
    </row>
    <row r="7" spans="1:14" ht="15.6" x14ac:dyDescent="0.3">
      <c r="E7" s="73" t="s">
        <v>141</v>
      </c>
      <c r="F7" s="105">
        <f>SUMIFS(input_wholebuilding!C:C,input_wholebuilding!A:A,PGE!E7,input_wholebuilding!B:B,$A$2)</f>
        <v>746552.69864838396</v>
      </c>
      <c r="G7" s="106">
        <f>SUMIFS(input_wholebuilding!D:D,input_wholebuilding!A:A,PGE!E7,input_wholebuilding!B:B,$A$2)</f>
        <v>11.175221579067999</v>
      </c>
      <c r="H7" s="105">
        <f>SUMIFS(input_wholebuilding!E:E,input_wholebuilding!A:A,PGE!E7,input_wholebuilding!B:B,$A$2)</f>
        <v>8342.8918278468609</v>
      </c>
      <c r="I7" s="106">
        <f>SUMIFS(input_wholebuilding_gas!D:D,input_wholebuilding_gas!A:A,PGE!E7,input_wholebuilding_gas!B:B,$A$2)</f>
        <v>28.4770495375883</v>
      </c>
      <c r="J7" s="106">
        <f>SUMIFS(input_wholebuilding_gas!E:E,input_wholebuilding_gas!A:A,PGE!E7,input_wholebuilding_gas!B:B,$A$2)/1000000</f>
        <v>210.02808877063501</v>
      </c>
      <c r="K7" s="15"/>
      <c r="M7" s="14" t="s">
        <v>141</v>
      </c>
      <c r="N7" s="16">
        <f>SUMIFS(input_figure!D:D,input_figure!A:A,PGE!M7,input_figure!B:B,$A$2)</f>
        <v>0.21845168904606199</v>
      </c>
    </row>
    <row r="8" spans="1:14" ht="15.6" x14ac:dyDescent="0.3">
      <c r="E8" s="73" t="s">
        <v>146</v>
      </c>
      <c r="F8" s="105">
        <f>SUMIFS(input_wholebuilding!C:C,input_wholebuilding!A:A,PGE!E8,input_wholebuilding!B:B,$A$2)</f>
        <v>527219.77226151002</v>
      </c>
      <c r="G8" s="106">
        <f>SUMIFS(input_wholebuilding!D:D,input_wholebuilding!A:A,PGE!E8,input_wholebuilding!B:B,$A$2)</f>
        <v>14.021342579677199</v>
      </c>
      <c r="H8" s="105">
        <f>SUMIFS(input_wholebuilding!E:E,input_wholebuilding!A:A,PGE!E8,input_wholebuilding!B:B,$A$2)</f>
        <v>7392.3290416580103</v>
      </c>
      <c r="I8" s="106">
        <f>SUMIFS(input_wholebuilding_gas!D:D,input_wholebuilding_gas!A:A,PGE!E8,input_wholebuilding_gas!B:B,$A$2)</f>
        <v>16.664689798086499</v>
      </c>
      <c r="J8" s="106">
        <f>SUMIFS(input_wholebuilding_gas!E:E,input_wholebuilding_gas!A:A,PGE!E8,input_wholebuilding_gas!B:B,$A$2)/1000000</f>
        <v>87.396675572081804</v>
      </c>
      <c r="K8" s="15"/>
      <c r="M8" s="14" t="s">
        <v>146</v>
      </c>
      <c r="N8" s="16">
        <f>SUMIFS(input_figure!D:D,input_figure!A:A,PGE!M8,input_figure!B:B,$A$2)</f>
        <v>0.19356199246697101</v>
      </c>
    </row>
    <row r="9" spans="1:14" ht="15.6" x14ac:dyDescent="0.3">
      <c r="E9" s="73" t="s">
        <v>147</v>
      </c>
      <c r="F9" s="105">
        <f>SUMIFS(input_wholebuilding!C:C,input_wholebuilding!A:A,PGE!E9,input_wholebuilding!B:B,$A$2)</f>
        <v>285963.48642949603</v>
      </c>
      <c r="G9" s="106">
        <f>SUMIFS(input_wholebuilding!D:D,input_wholebuilding!A:A,PGE!E9,input_wholebuilding!B:B,$A$2)</f>
        <v>9.2342321310668503</v>
      </c>
      <c r="H9" s="105">
        <f>SUMIFS(input_wholebuilding!E:E,input_wholebuilding!A:A,PGE!E9,input_wholebuilding!B:B,$A$2)</f>
        <v>2640.6532146991499</v>
      </c>
      <c r="I9" s="106">
        <f>SUMIFS(input_wholebuilding_gas!D:D,input_wholebuilding_gas!A:A,PGE!E9,input_wholebuilding_gas!B:B,$A$2)</f>
        <v>21.401415233053001</v>
      </c>
      <c r="J9" s="106">
        <f>SUMIFS(input_wholebuilding_gas!E:E,input_wholebuilding_gas!A:A,PGE!E9,input_wholebuilding_gas!B:B,$A$2)/1000000</f>
        <v>61.200233145691499</v>
      </c>
      <c r="K9" s="15"/>
      <c r="M9" s="14" t="s">
        <v>147</v>
      </c>
      <c r="N9" s="16">
        <f>SUMIFS(input_figure!D:D,input_figure!A:A,PGE!M9,input_figure!B:B,$A$2)</f>
        <v>6.91433098785387E-2</v>
      </c>
    </row>
    <row r="10" spans="1:14" ht="15.6" x14ac:dyDescent="0.3">
      <c r="E10" s="73" t="s">
        <v>148</v>
      </c>
      <c r="F10" s="105">
        <f>SUMIFS(input_wholebuilding!C:C,input_wholebuilding!A:A,PGE!E10,input_wholebuilding!B:B,$A$2)</f>
        <v>51215.205268627498</v>
      </c>
      <c r="G10" s="106">
        <f>SUMIFS(input_wholebuilding!D:D,input_wholebuilding!A:A,PGE!E10,input_wholebuilding!B:B,$A$2)</f>
        <v>20.841990493102301</v>
      </c>
      <c r="H10" s="105">
        <f>SUMIFS(input_wholebuilding!E:E,input_wholebuilding!A:A,PGE!E10,input_wholebuilding!B:B,$A$2)</f>
        <v>1067.4268213110199</v>
      </c>
      <c r="I10" s="106">
        <f>SUMIFS(input_wholebuilding_gas!D:D,input_wholebuilding_gas!A:A,PGE!E10,input_wholebuilding_gas!B:B,$A$2)</f>
        <v>4.8920433881329597</v>
      </c>
      <c r="J10" s="106">
        <f>SUMIFS(input_wholebuilding_gas!E:E,input_wholebuilding_gas!A:A,PGE!E10,input_wholebuilding_gas!B:B,$A$2)/1000000</f>
        <v>2.4790623727272201</v>
      </c>
      <c r="K10" s="15"/>
      <c r="M10" s="14" t="s">
        <v>148</v>
      </c>
      <c r="N10" s="16">
        <f>SUMIFS(input_figure!D:D,input_figure!A:A,PGE!M10,input_figure!B:B,$A$2)</f>
        <v>2.7949684217425701E-2</v>
      </c>
    </row>
    <row r="11" spans="1:14" ht="15.6" x14ac:dyDescent="0.3">
      <c r="E11" s="73" t="s">
        <v>138</v>
      </c>
      <c r="F11" s="105">
        <f>SUMIFS(input_wholebuilding!C:C,input_wholebuilding!A:A,PGE!E11,input_wholebuilding!B:B,$A$2)</f>
        <v>70071.507970100603</v>
      </c>
      <c r="G11" s="106">
        <f>SUMIFS(input_wholebuilding!D:D,input_wholebuilding!A:A,PGE!E11,input_wholebuilding!B:B,$A$2)</f>
        <v>37.747059214700698</v>
      </c>
      <c r="H11" s="105">
        <f>SUMIFS(input_wholebuilding!E:E,input_wholebuilding!A:A,PGE!E11,input_wholebuilding!B:B,$A$2)</f>
        <v>2644.9933606107602</v>
      </c>
      <c r="I11" s="106">
        <f>SUMIFS(input_wholebuilding_gas!D:D,input_wholebuilding_gas!A:A,PGE!E11,input_wholebuilding_gas!B:B,$A$2)</f>
        <v>177.91444191832099</v>
      </c>
      <c r="J11" s="106">
        <f>SUMIFS(input_wholebuilding_gas!E:E,input_wholebuilding_gas!A:A,PGE!E11,input_wholebuilding_gas!B:B,$A$2)/1000000</f>
        <v>124.66733234875601</v>
      </c>
      <c r="K11" s="15"/>
      <c r="M11" s="14" t="s">
        <v>138</v>
      </c>
      <c r="N11" s="16">
        <f>SUMIFS(input_figure!D:D,input_figure!A:A,PGE!M11,input_figure!B:B,$A$2)</f>
        <v>6.9256952992301002E-2</v>
      </c>
    </row>
    <row r="12" spans="1:14" ht="15.6" x14ac:dyDescent="0.3">
      <c r="E12" s="73" t="s">
        <v>140</v>
      </c>
      <c r="F12" s="105">
        <f>SUMIFS(input_wholebuilding!C:C,input_wholebuilding!A:A,PGE!E12,input_wholebuilding!B:B,$A$2)</f>
        <v>313137.32063329499</v>
      </c>
      <c r="G12" s="106">
        <f>SUMIFS(input_wholebuilding!D:D,input_wholebuilding!A:A,PGE!E12,input_wholebuilding!B:B,$A$2)</f>
        <v>10.0817648110836</v>
      </c>
      <c r="H12" s="105">
        <f>SUMIFS(input_wholebuilding!E:E,input_wholebuilding!A:A,PGE!E12,input_wholebuilding!B:B,$A$2)</f>
        <v>3156.9768201977599</v>
      </c>
      <c r="I12" s="106">
        <f>SUMIFS(input_wholebuilding_gas!D:D,input_wholebuilding_gas!A:A,PGE!E12,input_wholebuilding_gas!B:B,$A$2)</f>
        <v>11.2371933698587</v>
      </c>
      <c r="J12" s="106">
        <f>SUMIFS(input_wholebuilding_gas!E:E,input_wholebuilding_gas!A:A,PGE!E12,input_wholebuilding_gas!B:B,$A$2)/1000000</f>
        <v>35.187846232757799</v>
      </c>
      <c r="K12" s="15"/>
      <c r="M12" s="14" t="s">
        <v>140</v>
      </c>
      <c r="N12" s="16">
        <f>SUMIFS(input_figure!D:D,input_figure!A:A,PGE!M12,input_figure!B:B,$A$2)</f>
        <v>8.2662814391236406E-2</v>
      </c>
    </row>
    <row r="13" spans="1:14" ht="15.6" x14ac:dyDescent="0.3">
      <c r="E13" s="73" t="s">
        <v>145</v>
      </c>
      <c r="F13" s="105">
        <f>SUMIFS(input_wholebuilding!C:C,input_wholebuilding!A:A,PGE!E13,input_wholebuilding!B:B,$A$2)</f>
        <v>175130.418617124</v>
      </c>
      <c r="G13" s="106">
        <f>SUMIFS(input_wholebuilding!D:D,input_wholebuilding!A:A,PGE!E13,input_wholebuilding!B:B,$A$2)</f>
        <v>6.9025369493709698</v>
      </c>
      <c r="H13" s="105">
        <f>SUMIFS(input_wholebuilding!E:E,input_wholebuilding!A:A,PGE!E13,input_wholebuilding!B:B,$A$2)</f>
        <v>1208.8441854635</v>
      </c>
      <c r="I13" s="106">
        <f>SUMIFS(input_wholebuilding_gas!D:D,input_wholebuilding_gas!A:A,PGE!E13,input_wholebuilding_gas!B:B,$A$2)</f>
        <v>11.570902355463399</v>
      </c>
      <c r="J13" s="106">
        <f>SUMIFS(input_wholebuilding_gas!E:E,input_wholebuilding_gas!A:A,PGE!E13,input_wholebuilding_gas!B:B,$A$2)/1000000</f>
        <v>20.264169732901699</v>
      </c>
      <c r="K13" s="15"/>
      <c r="M13" s="14" t="s">
        <v>145</v>
      </c>
      <c r="N13" s="16">
        <f>SUMIFS(input_figure!D:D,input_figure!A:A,PGE!M13,input_figure!B:B,$A$2)</f>
        <v>3.1652580371063797E-2</v>
      </c>
    </row>
    <row r="14" spans="1:14" ht="15.6" x14ac:dyDescent="0.3">
      <c r="E14" s="73" t="s">
        <v>149</v>
      </c>
      <c r="F14" s="105">
        <f>SUMIFS(input_wholebuilding!C:C,input_wholebuilding!A:A,PGE!E14,input_wholebuilding!B:B,$A$2)</f>
        <v>310538.09310841502</v>
      </c>
      <c r="G14" s="106">
        <f>SUMIFS(input_wholebuilding!D:D,input_wholebuilding!A:A,PGE!E14,input_wholebuilding!B:B,$A$2)</f>
        <v>7.4627497283539199</v>
      </c>
      <c r="H14" s="105">
        <f>SUMIFS(input_wholebuilding!E:E,input_wholebuilding!A:A,PGE!E14,input_wholebuilding!B:B,$A$2)</f>
        <v>2317.4680699883702</v>
      </c>
      <c r="I14" s="106">
        <f>SUMIFS(input_wholebuilding_gas!D:D,input_wholebuilding_gas!A:A,PGE!E14,input_wholebuilding_gas!B:B,$A$2)</f>
        <v>5.9340049474840999</v>
      </c>
      <c r="J14" s="106">
        <f>SUMIFS(input_wholebuilding_gas!E:E,input_wholebuilding_gas!A:A,PGE!E14,input_wholebuilding_gas!B:B,$A$2)/1000000</f>
        <v>17.7605662742817</v>
      </c>
      <c r="K14" s="15"/>
      <c r="M14" s="14" t="s">
        <v>149</v>
      </c>
      <c r="N14" s="16">
        <f>SUMIFS(input_figure!D:D,input_figure!A:A,PGE!M14,input_figure!B:B,$A$2)</f>
        <v>6.0680975451401997E-2</v>
      </c>
    </row>
    <row r="15" spans="1:14" ht="15.6" x14ac:dyDescent="0.3">
      <c r="E15" s="73" t="s">
        <v>179</v>
      </c>
      <c r="F15" s="107">
        <f>SUMIFS(input_wholebuilding!C:C,input_wholebuilding!A:A,SMUD!E15,input_wholebuilding!B:B,$A$2)</f>
        <v>3049657.8951112302</v>
      </c>
      <c r="G15" s="108">
        <f>SUMIFS(input_wholebuilding!D:D,input_wholebuilding!A:A,SMUD!E15,input_wholebuilding!B:B,$A$2)</f>
        <v>12.523049058974401</v>
      </c>
      <c r="H15" s="107">
        <f>SUMIFS(input_wholebuilding!E:E,input_wholebuilding!A:A,SMUD!E15,input_wholebuilding!B:B,$A$2)</f>
        <v>38191.015433566601</v>
      </c>
      <c r="I15" s="108">
        <f>SUMIFS(input_wholebuilding_gas!D:D,input_wholebuilding_gas!A:A,PGE!E15,input_wholebuilding_gas!B:B,$A$2)</f>
        <v>26.358922215812498</v>
      </c>
      <c r="J15" s="108">
        <f>SUM(J3:J14)</f>
        <v>793.82777414798409</v>
      </c>
      <c r="K15" s="17"/>
    </row>
    <row r="16" spans="1:14" ht="15.6" x14ac:dyDescent="0.3">
      <c r="E16" s="73" t="s">
        <v>180</v>
      </c>
      <c r="F16" s="107">
        <f>SUMIFS(input_wholebuilding!C:C,input_wholebuilding!A:A,SMUD!E16,input_wholebuilding!B:B,$A$2)</f>
        <v>813183.25869100599</v>
      </c>
      <c r="G16" s="108">
        <f>SUMIFS(input_wholebuilding!D:D,input_wholebuilding!A:A,SMUD!E16,input_wholebuilding!B:B,$A$2)</f>
        <v>12.337910488353399</v>
      </c>
      <c r="H16" s="107">
        <f>SUMIFS(input_wholebuilding!E:E,input_wholebuilding!A:A,SMUD!E16,input_wholebuilding!B:B,$A$2)</f>
        <v>10032.9822563572</v>
      </c>
      <c r="I16" s="108">
        <f>SUMIFS(input_wholebuilding_gas!D:D,input_wholebuilding_gas!A:A,PGE!E16,input_wholebuilding_gas!B:B,$A$2)</f>
        <v>18.3361124501182</v>
      </c>
      <c r="J16" s="108">
        <f>J8+J9</f>
        <v>148.59690871777332</v>
      </c>
      <c r="K16" s="17"/>
    </row>
    <row r="17" spans="1:11" ht="15.6" x14ac:dyDescent="0.3">
      <c r="E17" s="73" t="s">
        <v>181</v>
      </c>
      <c r="F17" s="107">
        <f>SUMIFS(input_wholebuilding!C:C,input_wholebuilding!A:A,SMUD!E17,input_wholebuilding!B:B,$A$2)</f>
        <v>361753.29837704299</v>
      </c>
      <c r="G17" s="108">
        <f>SUMIFS(input_wholebuilding!D:D,input_wholebuilding!A:A,SMUD!E17,input_wholebuilding!B:B,$A$2)</f>
        <v>9.3569150757857908</v>
      </c>
      <c r="H17" s="107">
        <f>SUMIFS(input_wholebuilding!E:E,input_wholebuilding!A:A,SMUD!E17,input_wholebuilding!B:B,$A$2)</f>
        <v>3384.8948912993901</v>
      </c>
      <c r="I17" s="108">
        <f>SUMIFS(input_wholebuilding_gas!D:D,input_wholebuilding_gas!A:A,PGE!E17,input_wholebuilding_gas!B:B,$A$2)</f>
        <v>5.7831326632783098</v>
      </c>
      <c r="J17" s="108">
        <f>J14+J10</f>
        <v>20.239628647008921</v>
      </c>
      <c r="K17" s="17"/>
    </row>
    <row r="18" spans="1:11" ht="15.6" x14ac:dyDescent="0.3">
      <c r="E18" s="74"/>
      <c r="F18" s="74"/>
      <c r="G18" s="74"/>
      <c r="H18" s="74"/>
      <c r="I18" s="74"/>
      <c r="J18" s="74"/>
    </row>
    <row r="19" spans="1:11" s="1" customFormat="1" ht="15" x14ac:dyDescent="0.25">
      <c r="E19" s="87" t="s">
        <v>227</v>
      </c>
      <c r="F19" s="88"/>
      <c r="G19" s="88"/>
      <c r="H19" s="88"/>
      <c r="I19" s="89"/>
      <c r="J19" s="72"/>
      <c r="K19" s="18"/>
    </row>
    <row r="20" spans="1:11" s="1" customFormat="1" ht="15" x14ac:dyDescent="0.2">
      <c r="C20" s="1" t="s">
        <v>183</v>
      </c>
      <c r="E20" s="25" t="s">
        <v>183</v>
      </c>
      <c r="F20" s="25" t="s">
        <v>184</v>
      </c>
      <c r="G20" s="25" t="s">
        <v>185</v>
      </c>
      <c r="H20" s="25" t="s">
        <v>186</v>
      </c>
      <c r="I20" s="25" t="s">
        <v>187</v>
      </c>
      <c r="J20" s="75"/>
      <c r="K20" s="3"/>
    </row>
    <row r="21" spans="1:11" s="1" customFormat="1" ht="15" x14ac:dyDescent="0.2">
      <c r="A21" s="1" t="s">
        <v>179</v>
      </c>
      <c r="C21" s="1" t="s">
        <v>188</v>
      </c>
      <c r="E21" s="39" t="s">
        <v>188</v>
      </c>
      <c r="F21" s="76">
        <f>SUMIFS(input_enduse!D:D,input_enduse!A:A,C21,input_enduse!B:B,$A$2,input_enduse!C:C,$A21)</f>
        <v>0.80631047283004598</v>
      </c>
      <c r="G21" s="76">
        <f>SUMIFS(input_enduse!E:E,input_enduse!A:A,C21,input_enduse!B:B,$A$2,input_enduse!C:C,$A21)</f>
        <v>0.17811669475771499</v>
      </c>
      <c r="H21" s="76">
        <f>SUMIFS(input_enduse!F:F,input_enduse!A:A,C21,input_enduse!B:B,$A$2,input_enduse!C:C,$A21)</f>
        <v>0.77971069472387</v>
      </c>
      <c r="I21" s="76">
        <f>SUMIFS(input_enduse!G:G,input_enduse!A:A,C21,input_enduse!B:B,$A$2,input_enduse!C:C,$A21)</f>
        <v>4.2172610518415803E-2</v>
      </c>
      <c r="J21" s="77"/>
      <c r="K21" s="19"/>
    </row>
    <row r="22" spans="1:11" s="1" customFormat="1" ht="15" x14ac:dyDescent="0.2">
      <c r="A22" s="1" t="s">
        <v>179</v>
      </c>
      <c r="C22" s="1" t="s">
        <v>189</v>
      </c>
      <c r="E22" s="39" t="s">
        <v>189</v>
      </c>
      <c r="F22" s="76">
        <f>SUMIFS(input_enduse!D:D,input_enduse!A:A,C22,input_enduse!B:B,$A$2,input_enduse!C:C,$A22)</f>
        <v>0.77752543312476996</v>
      </c>
      <c r="G22" s="76">
        <f>SUMIFS(input_enduse!E:E,input_enduse!A:A,C22,input_enduse!B:B,$A$2,input_enduse!C:C,$A22)</f>
        <v>0.99954970257171105</v>
      </c>
      <c r="H22" s="76">
        <f>SUMIFS(input_enduse!F:F,input_enduse!A:A,C22,input_enduse!B:B,$A$2,input_enduse!C:C,$A22)</f>
        <v>1.2144356862585199E-4</v>
      </c>
      <c r="I22" s="76">
        <f>SUMIFS(input_enduse!G:G,input_enduse!A:A,C22,input_enduse!B:B,$A$2,input_enduse!C:C,$A22)</f>
        <v>3.28853859663746E-4</v>
      </c>
      <c r="J22" s="77"/>
      <c r="K22" s="19"/>
    </row>
    <row r="23" spans="1:11" s="1" customFormat="1" ht="15" x14ac:dyDescent="0.2">
      <c r="A23" s="1" t="s">
        <v>179</v>
      </c>
      <c r="C23" s="1" t="s">
        <v>190</v>
      </c>
      <c r="E23" s="39" t="s">
        <v>190</v>
      </c>
      <c r="F23" s="76">
        <f>SUMIFS(input_enduse!D:D,input_enduse!A:A,C23,input_enduse!B:B,$A$2,input_enduse!C:C,$A23)</f>
        <v>0.83875087029745199</v>
      </c>
      <c r="G23" s="76">
        <v>1</v>
      </c>
      <c r="H23" s="76">
        <v>0</v>
      </c>
      <c r="I23" s="76">
        <v>0</v>
      </c>
      <c r="J23" s="77"/>
      <c r="K23" s="19"/>
    </row>
    <row r="24" spans="1:11" s="1" customFormat="1" ht="15" x14ac:dyDescent="0.2">
      <c r="A24" s="1" t="s">
        <v>179</v>
      </c>
      <c r="C24" s="1" t="s">
        <v>191</v>
      </c>
      <c r="E24" s="39" t="s">
        <v>191</v>
      </c>
      <c r="F24" s="76">
        <f>SUMIFS(input_enduse!D:D,input_enduse!A:A,C24,input_enduse!B:B,$A$2,input_enduse!C:C,$A24)</f>
        <v>1.30561373902102E-2</v>
      </c>
      <c r="G24" s="76">
        <v>1</v>
      </c>
      <c r="H24" s="76">
        <v>0</v>
      </c>
      <c r="I24" s="76">
        <v>0</v>
      </c>
      <c r="J24" s="77"/>
      <c r="K24" s="19"/>
    </row>
    <row r="25" spans="1:11" s="1" customFormat="1" ht="15" x14ac:dyDescent="0.2">
      <c r="A25" s="1" t="s">
        <v>179</v>
      </c>
      <c r="C25" s="1" t="s">
        <v>192</v>
      </c>
      <c r="E25" s="39" t="s">
        <v>192</v>
      </c>
      <c r="F25" s="76">
        <f>SUMIFS(input_enduse!D:D,input_enduse!A:A,C25,input_enduse!B:B,$A$2,input_enduse!C:C,$A25)</f>
        <v>5.2322909052192404E-3</v>
      </c>
      <c r="G25" s="76">
        <v>1</v>
      </c>
      <c r="H25" s="76">
        <v>0</v>
      </c>
      <c r="I25" s="76">
        <v>0</v>
      </c>
      <c r="J25" s="77"/>
      <c r="K25" s="19"/>
    </row>
    <row r="26" spans="1:11" s="1" customFormat="1" ht="15" x14ac:dyDescent="0.2">
      <c r="A26" s="1" t="s">
        <v>179</v>
      </c>
      <c r="C26" s="1" t="s">
        <v>193</v>
      </c>
      <c r="E26" s="39" t="s">
        <v>194</v>
      </c>
      <c r="F26" s="76">
        <f>SUMIFS(input_enduse!D:D,input_enduse!A:A,C26,input_enduse!B:B,$A$2,input_enduse!C:C,$A26)</f>
        <v>3.4679364176505502E-2</v>
      </c>
      <c r="G26" s="76">
        <f>SUMIFS(input_enduse!E:E,input_enduse!A:A,C26,input_enduse!B:B,$A$2,input_enduse!C:C,$A26)</f>
        <v>0.33871589945004699</v>
      </c>
      <c r="H26" s="76">
        <f>SUMIFS(input_enduse!F:F,input_enduse!A:A,C26,input_enduse!B:B,$A$2,input_enduse!C:C,$A26)</f>
        <v>0.62483378234350495</v>
      </c>
      <c r="I26" s="76">
        <f>SUMIFS(input_enduse!G:G,input_enduse!A:A,C26,input_enduse!B:B,$A$2,input_enduse!C:C,$A26)</f>
        <v>3.6450318206447403E-2</v>
      </c>
      <c r="J26" s="77"/>
      <c r="K26" s="19"/>
    </row>
    <row r="27" spans="1:11" s="1" customFormat="1" ht="15" x14ac:dyDescent="0.2">
      <c r="A27" s="1" t="s">
        <v>179</v>
      </c>
      <c r="C27" s="1" t="s">
        <v>195</v>
      </c>
      <c r="E27" s="39" t="s">
        <v>195</v>
      </c>
      <c r="F27" s="76">
        <f>SUMIFS(input_enduse!D:D,input_enduse!A:A,C27,input_enduse!B:B,$A$2,input_enduse!C:C,$A27)</f>
        <v>0.96512757169049501</v>
      </c>
      <c r="G27" s="76">
        <f>SUMIFS(input_enduse!E:E,input_enduse!A:A,C27,input_enduse!B:B,$A$2,input_enduse!C:C,$A27)</f>
        <v>0.36504599524818498</v>
      </c>
      <c r="H27" s="76">
        <f>SUMIFS(input_enduse!F:F,input_enduse!A:A,C27,input_enduse!B:B,$A$2,input_enduse!C:C,$A27)</f>
        <v>0.60218115603294098</v>
      </c>
      <c r="I27" s="76">
        <f>SUMIFS(input_enduse!G:G,input_enduse!A:A,C27,input_enduse!B:B,$A$2,input_enduse!C:C,$A27)</f>
        <v>3.2772848718874398E-2</v>
      </c>
      <c r="J27" s="77"/>
      <c r="K27" s="19"/>
    </row>
    <row r="28" spans="1:11" s="1" customFormat="1" ht="15" x14ac:dyDescent="0.2">
      <c r="A28" s="1" t="s">
        <v>179</v>
      </c>
      <c r="E28" s="25" t="s">
        <v>183</v>
      </c>
      <c r="F28" s="25" t="s">
        <v>196</v>
      </c>
      <c r="G28" s="25" t="s">
        <v>185</v>
      </c>
      <c r="H28" s="25" t="s">
        <v>186</v>
      </c>
      <c r="I28" s="25" t="s">
        <v>187</v>
      </c>
      <c r="J28" s="75"/>
      <c r="K28" s="3"/>
    </row>
    <row r="29" spans="1:11" s="1" customFormat="1" ht="15" x14ac:dyDescent="0.2">
      <c r="A29" s="1" t="s">
        <v>179</v>
      </c>
      <c r="C29" s="1" t="s">
        <v>197</v>
      </c>
      <c r="E29" s="39" t="s">
        <v>197</v>
      </c>
      <c r="F29" s="76">
        <v>1</v>
      </c>
      <c r="G29" s="76">
        <v>1</v>
      </c>
      <c r="H29" s="76">
        <v>0</v>
      </c>
      <c r="I29" s="76">
        <v>0</v>
      </c>
      <c r="J29" s="77"/>
      <c r="K29" s="19"/>
    </row>
    <row r="30" spans="1:11" s="1" customFormat="1" ht="15" x14ac:dyDescent="0.2">
      <c r="A30" s="1" t="s">
        <v>179</v>
      </c>
      <c r="C30" s="1" t="s">
        <v>198</v>
      </c>
      <c r="E30" s="39" t="s">
        <v>198</v>
      </c>
      <c r="F30" s="76">
        <f>SUMIFS(input_enduse!D:D,input_enduse!A:A,C30,input_enduse!B:B,$A$2,input_enduse!C:C,$A30)</f>
        <v>0.785219689743481</v>
      </c>
      <c r="G30" s="76">
        <v>1</v>
      </c>
      <c r="H30" s="76">
        <v>0</v>
      </c>
      <c r="I30" s="76">
        <v>0</v>
      </c>
      <c r="J30" s="77"/>
      <c r="K30" s="19"/>
    </row>
    <row r="31" spans="1:11" s="1" customFormat="1" ht="15" x14ac:dyDescent="0.2">
      <c r="A31" s="1" t="s">
        <v>179</v>
      </c>
      <c r="C31" s="1" t="s">
        <v>199</v>
      </c>
      <c r="E31" s="39" t="s">
        <v>199</v>
      </c>
      <c r="F31" s="76">
        <f>SUMIFS(input_enduse!D:D,input_enduse!A:A,C31,input_enduse!B:B,$A$2,input_enduse!C:C,$A31)</f>
        <v>0.99840204491473805</v>
      </c>
      <c r="G31" s="76">
        <v>1</v>
      </c>
      <c r="H31" s="76">
        <v>0</v>
      </c>
      <c r="I31" s="76">
        <v>0</v>
      </c>
      <c r="J31" s="77"/>
      <c r="K31" s="19"/>
    </row>
    <row r="32" spans="1:11" s="1" customFormat="1" ht="15" x14ac:dyDescent="0.2">
      <c r="A32" s="1" t="s">
        <v>179</v>
      </c>
      <c r="C32" s="1" t="s">
        <v>200</v>
      </c>
      <c r="E32" s="39" t="s">
        <v>201</v>
      </c>
      <c r="F32" s="76">
        <f>SUMIFS(input_enduse!D:D,input_enduse!A:A,C32,input_enduse!B:B,$A$2,input_enduse!C:C,$A32)</f>
        <v>0.95191516440729396</v>
      </c>
      <c r="G32" s="76">
        <f>SUMIFS(input_enduse!E:E,input_enduse!A:A,C32,input_enduse!B:B,$A$2,input_enduse!C:C,$A32)</f>
        <v>0.98604665045284801</v>
      </c>
      <c r="H32" s="76">
        <f>SUMIFS(input_enduse!F:F,input_enduse!A:A,C32,input_enduse!B:B,$A$2,input_enduse!C:C,$A32)</f>
        <v>1.3953349547152501E-2</v>
      </c>
      <c r="I32" s="76">
        <f>SUMIFS(input_enduse!G:G,input_enduse!A:A,C32,input_enduse!B:B,$A$2,input_enduse!C:C,$A32)</f>
        <v>0</v>
      </c>
      <c r="J32" s="77"/>
      <c r="K32" s="19"/>
    </row>
    <row r="33" spans="1:14" s="1" customFormat="1" ht="15" x14ac:dyDescent="0.2">
      <c r="A33" s="1" t="s">
        <v>179</v>
      </c>
      <c r="C33" s="1" t="s">
        <v>202</v>
      </c>
      <c r="E33" s="39" t="s">
        <v>203</v>
      </c>
      <c r="F33" s="76">
        <f>SUMIFS(input_enduse!D:D,input_enduse!A:A,C33,input_enduse!B:B,$A$2,input_enduse!C:C,$A33)</f>
        <v>0.26077558955931801</v>
      </c>
      <c r="G33" s="76">
        <v>1</v>
      </c>
      <c r="H33" s="76">
        <v>0</v>
      </c>
      <c r="I33" s="76">
        <v>0</v>
      </c>
      <c r="J33" s="77"/>
      <c r="K33" s="19"/>
      <c r="M33" s="2" t="s">
        <v>164</v>
      </c>
      <c r="N33" s="2"/>
    </row>
    <row r="34" spans="1:14" s="1" customFormat="1" ht="15" x14ac:dyDescent="0.2">
      <c r="A34" s="1" t="s">
        <v>179</v>
      </c>
      <c r="C34" s="1" t="s">
        <v>204</v>
      </c>
      <c r="E34" s="39" t="s">
        <v>205</v>
      </c>
      <c r="F34" s="76">
        <f>SUMIFS(input_enduse!D:D,input_enduse!A:A,C34,input_enduse!B:B,$A$2,input_enduse!C:C,$A34)</f>
        <v>0.88405431523429001</v>
      </c>
      <c r="G34" s="76">
        <v>1</v>
      </c>
      <c r="H34" s="76">
        <v>0</v>
      </c>
      <c r="I34" s="76">
        <v>0</v>
      </c>
      <c r="J34" s="77"/>
      <c r="K34" s="19"/>
      <c r="M34" s="92" t="s">
        <v>166</v>
      </c>
      <c r="N34" s="92" t="s">
        <v>172</v>
      </c>
    </row>
    <row r="35" spans="1:14" s="1" customFormat="1" ht="15" x14ac:dyDescent="0.2">
      <c r="A35" s="1" t="s">
        <v>179</v>
      </c>
      <c r="C35" s="1" t="s">
        <v>206</v>
      </c>
      <c r="E35" s="39" t="s">
        <v>207</v>
      </c>
      <c r="F35" s="76">
        <f>SUMIFS(input_enduse!D:D,input_enduse!A:A,C35,input_enduse!B:B,$A$2,input_enduse!C:C,$A35)</f>
        <v>0.84075475865419003</v>
      </c>
      <c r="G35" s="76">
        <v>1</v>
      </c>
      <c r="H35" s="76">
        <v>0</v>
      </c>
      <c r="I35" s="76">
        <v>0</v>
      </c>
      <c r="J35" s="77"/>
      <c r="K35" s="19"/>
      <c r="M35" s="6" t="s">
        <v>144</v>
      </c>
      <c r="N35" s="7">
        <f>SUMIFS(input_figure_gas!D:D,input_figure_gas!A:A,M35,input_figure_gas!B:B,$A$2)</f>
        <v>6.9544816408176405E-2</v>
      </c>
    </row>
    <row r="36" spans="1:14" s="1" customFormat="1" ht="15" x14ac:dyDescent="0.2">
      <c r="A36" s="1" t="s">
        <v>179</v>
      </c>
      <c r="C36" s="1" t="s">
        <v>141</v>
      </c>
      <c r="E36" s="39" t="s">
        <v>208</v>
      </c>
      <c r="F36" s="76">
        <f>SUMIFS(input_enduse!D:D,input_enduse!A:A,C36,input_enduse!B:B,$A$2,input_enduse!C:C,$A36)</f>
        <v>0.95987345049567296</v>
      </c>
      <c r="G36" s="76">
        <v>1</v>
      </c>
      <c r="H36" s="76">
        <v>0</v>
      </c>
      <c r="I36" s="76">
        <v>0</v>
      </c>
      <c r="J36" s="77"/>
      <c r="K36" s="19"/>
      <c r="M36" s="6" t="s">
        <v>142</v>
      </c>
      <c r="N36" s="7">
        <f>SUMIFS(input_figure_gas!D:D,input_figure_gas!A:A,M36,input_figure_gas!B:B,$A$2)</f>
        <v>4.8308797861226903E-2</v>
      </c>
    </row>
    <row r="37" spans="1:14" s="1" customFormat="1" ht="15" x14ac:dyDescent="0.2">
      <c r="A37" s="1" t="s">
        <v>179</v>
      </c>
      <c r="C37" s="1" t="s">
        <v>209</v>
      </c>
      <c r="E37" s="39" t="s">
        <v>209</v>
      </c>
      <c r="F37" s="76">
        <f>SUMIFS(input_enduse!D:D,input_enduse!A:A,C37,input_enduse!B:B,$A$2,input_enduse!C:C,$A37)</f>
        <v>0.215436832834901</v>
      </c>
      <c r="G37" s="76">
        <v>1</v>
      </c>
      <c r="H37" s="76">
        <v>0</v>
      </c>
      <c r="I37" s="76">
        <v>0</v>
      </c>
      <c r="J37" s="77"/>
      <c r="K37" s="19"/>
      <c r="M37" s="6" t="s">
        <v>143</v>
      </c>
      <c r="N37" s="7">
        <f>SUMIFS(input_figure_gas!D:D,input_figure_gas!A:A,M37,input_figure_gas!B:B,$A$2)</f>
        <v>0.103618416226002</v>
      </c>
    </row>
    <row r="38" spans="1:14" s="1" customFormat="1" ht="15" x14ac:dyDescent="0.2">
      <c r="A38" s="1" t="s">
        <v>179</v>
      </c>
      <c r="C38" s="1" t="s">
        <v>210</v>
      </c>
      <c r="E38" s="39" t="s">
        <v>210</v>
      </c>
      <c r="F38" s="76">
        <f>SUMIFS(input_enduse!D:D,input_enduse!A:A,C38,input_enduse!B:B,$A$2,input_enduse!C:C,$A38)</f>
        <v>0.232607574265977</v>
      </c>
      <c r="G38" s="76">
        <v>1</v>
      </c>
      <c r="H38" s="76">
        <v>0</v>
      </c>
      <c r="I38" s="76">
        <v>0</v>
      </c>
      <c r="J38" s="77"/>
      <c r="K38" s="19"/>
      <c r="M38" s="6" t="s">
        <v>139</v>
      </c>
      <c r="N38" s="7">
        <f>SUMIFS(input_figure_gas!D:D,input_figure_gas!A:A,M38,input_figure_gas!B:B,$A$2)</f>
        <v>7.4365186777837405E-2</v>
      </c>
    </row>
    <row r="39" spans="1:14" s="1" customFormat="1" ht="15" x14ac:dyDescent="0.2">
      <c r="E39" s="78"/>
      <c r="F39" s="78"/>
      <c r="G39" s="78"/>
      <c r="H39" s="78"/>
      <c r="I39" s="78"/>
      <c r="J39" s="78"/>
      <c r="K39" s="8"/>
      <c r="M39" s="6" t="s">
        <v>141</v>
      </c>
      <c r="N39" s="7">
        <f>SUMIFS(input_figure_gas!D:D,input_figure_gas!A:A,M39,input_figure_gas!B:B,$A$2)</f>
        <v>0.26457639252551701</v>
      </c>
    </row>
    <row r="40" spans="1:14" s="1" customFormat="1" ht="15" x14ac:dyDescent="0.25">
      <c r="E40" s="87" t="s">
        <v>228</v>
      </c>
      <c r="F40" s="88"/>
      <c r="G40" s="88"/>
      <c r="H40" s="88"/>
      <c r="I40" s="89"/>
      <c r="J40" s="72"/>
      <c r="K40" s="18"/>
      <c r="M40" s="6" t="s">
        <v>146</v>
      </c>
      <c r="N40" s="7">
        <f>SUMIFS(input_figure_gas!D:D,input_figure_gas!A:A,M40,input_figure_gas!B:B,$A$2)</f>
        <v>0.110095260481261</v>
      </c>
    </row>
    <row r="41" spans="1:14" s="1" customFormat="1" ht="15" x14ac:dyDescent="0.2">
      <c r="C41" s="1" t="s">
        <v>183</v>
      </c>
      <c r="E41" s="25" t="s">
        <v>183</v>
      </c>
      <c r="F41" s="25" t="s">
        <v>184</v>
      </c>
      <c r="G41" s="25" t="s">
        <v>185</v>
      </c>
      <c r="H41" s="25" t="s">
        <v>186</v>
      </c>
      <c r="I41" s="25" t="s">
        <v>187</v>
      </c>
      <c r="J41" s="75"/>
      <c r="K41" s="3"/>
      <c r="M41" s="6" t="s">
        <v>147</v>
      </c>
      <c r="N41" s="7">
        <f>SUMIFS(input_figure_gas!D:D,input_figure_gas!A:A,M41,input_figure_gas!B:B,$A$2)</f>
        <v>7.7095101908443195E-2</v>
      </c>
    </row>
    <row r="42" spans="1:14" s="1" customFormat="1" ht="15" x14ac:dyDescent="0.2">
      <c r="A42" s="1" t="s">
        <v>144</v>
      </c>
      <c r="C42" s="1" t="s">
        <v>188</v>
      </c>
      <c r="E42" s="39" t="s">
        <v>188</v>
      </c>
      <c r="F42" s="76">
        <f>SUMIFS(input_enduse!D:D,input_enduse!A:A,C42,input_enduse!B:B,$A$2,input_enduse!C:C,$A42)</f>
        <v>0.98214686029682896</v>
      </c>
      <c r="G42" s="76">
        <f>SUMIFS(input_enduse!E:E,input_enduse!A:A,C42,input_enduse!B:B,$A$2,input_enduse!C:C,$A42)</f>
        <v>9.7520692556799696E-2</v>
      </c>
      <c r="H42" s="76">
        <f>SUMIFS(input_enduse!F:F,input_enduse!A:A,C42,input_enduse!B:B,$A$2,input_enduse!C:C,$A42)</f>
        <v>0.87902080309292796</v>
      </c>
      <c r="I42" s="76">
        <f>SUMIFS(input_enduse!G:G,input_enduse!A:A,C42,input_enduse!B:B,$A$2,input_enduse!C:C,$A42)</f>
        <v>2.34585043502719E-2</v>
      </c>
      <c r="J42" s="77"/>
      <c r="K42" s="19"/>
      <c r="M42" s="5" t="s">
        <v>148</v>
      </c>
      <c r="N42" s="7">
        <f>SUMIFS(input_figure_gas!D:D,input_figure_gas!A:A,M42,input_figure_gas!B:B,$A$2)</f>
        <v>3.1229221922702299E-3</v>
      </c>
    </row>
    <row r="43" spans="1:14" s="1" customFormat="1" ht="15" x14ac:dyDescent="0.2">
      <c r="A43" s="1" t="s">
        <v>144</v>
      </c>
      <c r="C43" s="1" t="s">
        <v>189</v>
      </c>
      <c r="E43" s="39" t="s">
        <v>189</v>
      </c>
      <c r="F43" s="76">
        <f>SUMIFS(input_enduse!D:D,input_enduse!A:A,C43,input_enduse!B:B,$A$2,input_enduse!C:C,$A43)</f>
        <v>0.90697455387395898</v>
      </c>
      <c r="G43" s="76">
        <f>SUMIFS(input_enduse!E:E,input_enduse!A:A,C43,input_enduse!B:B,$A$2,input_enduse!C:C,$A43)</f>
        <v>1</v>
      </c>
      <c r="H43" s="76">
        <f>SUMIFS(input_enduse!F:F,input_enduse!A:A,C43,input_enduse!B:B,$A$2,input_enduse!C:C,$A43)</f>
        <v>0</v>
      </c>
      <c r="I43" s="76">
        <f>SUMIFS(input_enduse!G:G,input_enduse!A:A,C43,input_enduse!B:B,$A$2,input_enduse!C:C,$A43)</f>
        <v>0</v>
      </c>
      <c r="J43" s="77"/>
      <c r="K43" s="19"/>
      <c r="M43" s="6" t="s">
        <v>138</v>
      </c>
      <c r="N43" s="7">
        <f>SUMIFS(input_figure_gas!D:D,input_figure_gas!A:A,M43,input_figure_gas!B:B,$A$2)</f>
        <v>0.15704581826021599</v>
      </c>
    </row>
    <row r="44" spans="1:14" s="1" customFormat="1" ht="15" x14ac:dyDescent="0.2">
      <c r="A44" s="1" t="s">
        <v>144</v>
      </c>
      <c r="C44" s="1" t="s">
        <v>190</v>
      </c>
      <c r="E44" s="39" t="s">
        <v>190</v>
      </c>
      <c r="F44" s="76">
        <f>SUMIFS(input_enduse!D:D,input_enduse!A:A,C44,input_enduse!B:B,$A$2,input_enduse!C:C,$A44)</f>
        <v>0.990320153022754</v>
      </c>
      <c r="G44" s="76">
        <v>1</v>
      </c>
      <c r="H44" s="76">
        <v>0</v>
      </c>
      <c r="I44" s="76">
        <v>0</v>
      </c>
      <c r="J44" s="77"/>
      <c r="K44" s="19"/>
      <c r="M44" s="6" t="s">
        <v>140</v>
      </c>
      <c r="N44" s="7">
        <f>SUMIFS(input_figure_gas!D:D,input_figure_gas!A:A,M44,input_figure_gas!B:B,$A$2)</f>
        <v>4.4326801579253103E-2</v>
      </c>
    </row>
    <row r="45" spans="1:14" s="1" customFormat="1" ht="15" x14ac:dyDescent="0.2">
      <c r="A45" s="1" t="s">
        <v>144</v>
      </c>
      <c r="C45" s="1" t="s">
        <v>191</v>
      </c>
      <c r="E45" s="39" t="s">
        <v>191</v>
      </c>
      <c r="F45" s="76">
        <f>SUMIFS(input_enduse!D:D,input_enduse!A:A,C45,input_enduse!B:B,$A$2,input_enduse!C:C,$A45)</f>
        <v>0</v>
      </c>
      <c r="G45" s="76">
        <v>1</v>
      </c>
      <c r="H45" s="76">
        <v>0</v>
      </c>
      <c r="I45" s="76">
        <v>0</v>
      </c>
      <c r="J45" s="77"/>
      <c r="K45" s="19"/>
      <c r="M45" s="6" t="s">
        <v>145</v>
      </c>
      <c r="N45" s="7">
        <f>SUMIFS(input_figure_gas!D:D,input_figure_gas!A:A,M45,input_figure_gas!B:B,$A$2)</f>
        <v>2.5527161423208201E-2</v>
      </c>
    </row>
    <row r="46" spans="1:14" s="1" customFormat="1" ht="15" x14ac:dyDescent="0.2">
      <c r="A46" s="1" t="s">
        <v>144</v>
      </c>
      <c r="C46" s="1" t="s">
        <v>192</v>
      </c>
      <c r="E46" s="39" t="s">
        <v>192</v>
      </c>
      <c r="F46" s="76">
        <f>SUMIFS(input_enduse!D:D,input_enduse!A:A,C46,input_enduse!B:B,$A$2,input_enduse!C:C,$A46)</f>
        <v>0</v>
      </c>
      <c r="G46" s="76">
        <v>1</v>
      </c>
      <c r="H46" s="76">
        <v>0</v>
      </c>
      <c r="I46" s="76">
        <v>0</v>
      </c>
      <c r="J46" s="77"/>
      <c r="K46" s="19"/>
      <c r="M46" s="6" t="s">
        <v>149</v>
      </c>
      <c r="N46" s="7">
        <f>SUMIFS(input_figure_gas!D:D,input_figure_gas!A:A,M46,input_figure_gas!B:B,$A$2)</f>
        <v>2.23733243565888E-2</v>
      </c>
    </row>
    <row r="47" spans="1:14" s="1" customFormat="1" ht="15" x14ac:dyDescent="0.2">
      <c r="A47" s="1" t="s">
        <v>144</v>
      </c>
      <c r="C47" s="1" t="s">
        <v>193</v>
      </c>
      <c r="E47" s="39" t="s">
        <v>194</v>
      </c>
      <c r="F47" s="76">
        <f>SUMIFS(input_enduse!D:D,input_enduse!A:A,C47,input_enduse!B:B,$A$2,input_enduse!C:C,$A47)</f>
        <v>1.6088925474843901E-2</v>
      </c>
      <c r="G47" s="76">
        <f>SUMIFS(input_enduse!E:E,input_enduse!A:A,C47,input_enduse!B:B,$A$2,input_enduse!C:C,$A47)</f>
        <v>0.25688347193092298</v>
      </c>
      <c r="H47" s="76">
        <f>SUMIFS(input_enduse!F:F,input_enduse!A:A,C47,input_enduse!B:B,$A$2,input_enduse!C:C,$A47)</f>
        <v>0.74183897577258295</v>
      </c>
      <c r="I47" s="76">
        <f>SUMIFS(input_enduse!G:G,input_enduse!A:A,C47,input_enduse!B:B,$A$2,input_enduse!C:C,$A47)</f>
        <v>1.2775522964941499E-3</v>
      </c>
      <c r="J47" s="77"/>
      <c r="K47" s="19"/>
    </row>
    <row r="48" spans="1:14" s="1" customFormat="1" ht="15" x14ac:dyDescent="0.2">
      <c r="A48" s="1" t="s">
        <v>144</v>
      </c>
      <c r="C48" s="1" t="s">
        <v>195</v>
      </c>
      <c r="E48" s="39" t="s">
        <v>195</v>
      </c>
      <c r="F48" s="76">
        <f>SUMIFS(input_enduse!D:D,input_enduse!A:A,C48,input_enduse!B:B,$A$2,input_enduse!C:C,$A48)</f>
        <v>0.99083175413778601</v>
      </c>
      <c r="G48" s="76">
        <f>SUMIFS(input_enduse!E:E,input_enduse!A:A,C48,input_enduse!B:B,$A$2,input_enduse!C:C,$A48)</f>
        <v>0.13954362900193201</v>
      </c>
      <c r="H48" s="76">
        <f>SUMIFS(input_enduse!F:F,input_enduse!A:A,C48,input_enduse!B:B,$A$2,input_enduse!C:C,$A48)</f>
        <v>0.73737256589904598</v>
      </c>
      <c r="I48" s="76">
        <f>SUMIFS(input_enduse!G:G,input_enduse!A:A,C48,input_enduse!B:B,$A$2,input_enduse!C:C,$A48)</f>
        <v>0.123083805099022</v>
      </c>
      <c r="J48" s="77"/>
      <c r="K48" s="19"/>
    </row>
    <row r="49" spans="1:15" s="1" customFormat="1" ht="15" x14ac:dyDescent="0.2">
      <c r="A49" s="1" t="s">
        <v>144</v>
      </c>
      <c r="E49" s="25" t="s">
        <v>183</v>
      </c>
      <c r="F49" s="25" t="s">
        <v>196</v>
      </c>
      <c r="G49" s="25" t="s">
        <v>185</v>
      </c>
      <c r="H49" s="25" t="s">
        <v>186</v>
      </c>
      <c r="I49" s="25" t="s">
        <v>187</v>
      </c>
      <c r="J49" s="75"/>
      <c r="K49" s="3"/>
    </row>
    <row r="50" spans="1:15" s="1" customFormat="1" ht="15" x14ac:dyDescent="0.2">
      <c r="A50" s="1" t="s">
        <v>144</v>
      </c>
      <c r="C50" s="1" t="s">
        <v>197</v>
      </c>
      <c r="E50" s="39" t="s">
        <v>197</v>
      </c>
      <c r="F50" s="76">
        <v>1</v>
      </c>
      <c r="G50" s="76">
        <v>1</v>
      </c>
      <c r="H50" s="76">
        <v>0</v>
      </c>
      <c r="I50" s="76">
        <v>0</v>
      </c>
      <c r="J50" s="77"/>
      <c r="K50" s="19"/>
    </row>
    <row r="51" spans="1:15" s="1" customFormat="1" ht="15" x14ac:dyDescent="0.2">
      <c r="A51" s="1" t="s">
        <v>144</v>
      </c>
      <c r="C51" s="1" t="s">
        <v>198</v>
      </c>
      <c r="E51" s="39" t="s">
        <v>198</v>
      </c>
      <c r="F51" s="76">
        <f>SUMIFS(input_enduse!D:D,input_enduse!A:A,C51,input_enduse!B:B,$A$2,input_enduse!C:C,$A51)</f>
        <v>0.72022304298997597</v>
      </c>
      <c r="G51" s="76">
        <v>1</v>
      </c>
      <c r="H51" s="76">
        <v>0</v>
      </c>
      <c r="I51" s="76">
        <v>0</v>
      </c>
      <c r="J51" s="77"/>
      <c r="K51" s="19"/>
    </row>
    <row r="52" spans="1:15" s="1" customFormat="1" ht="15" x14ac:dyDescent="0.2">
      <c r="A52" s="1" t="s">
        <v>144</v>
      </c>
      <c r="C52" s="1" t="s">
        <v>199</v>
      </c>
      <c r="E52" s="39" t="s">
        <v>199</v>
      </c>
      <c r="F52" s="76">
        <f>SUMIFS(input_enduse!D:D,input_enduse!A:A,C52,input_enduse!B:B,$A$2,input_enduse!C:C,$A52)</f>
        <v>1</v>
      </c>
      <c r="G52" s="76">
        <v>1</v>
      </c>
      <c r="H52" s="76">
        <v>0</v>
      </c>
      <c r="I52" s="76">
        <v>0</v>
      </c>
      <c r="J52" s="77"/>
      <c r="K52" s="19"/>
    </row>
    <row r="53" spans="1:15" s="1" customFormat="1" ht="15" x14ac:dyDescent="0.2">
      <c r="A53" s="1" t="s">
        <v>144</v>
      </c>
      <c r="C53" s="1" t="s">
        <v>200</v>
      </c>
      <c r="E53" s="39" t="s">
        <v>201</v>
      </c>
      <c r="F53" s="76">
        <f>SUMIFS(input_enduse!D:D,input_enduse!A:A,C53,input_enduse!B:B,$A$2,input_enduse!C:C,$A53)</f>
        <v>0.83357657367529903</v>
      </c>
      <c r="G53" s="76">
        <f>SUMIFS(input_enduse!E:E,input_enduse!A:A,C53,input_enduse!B:B,$A$2,input_enduse!C:C,$A53)</f>
        <v>0.957485196642054</v>
      </c>
      <c r="H53" s="76">
        <f>SUMIFS(input_enduse!F:F,input_enduse!A:A,C53,input_enduse!B:B,$A$2,input_enduse!C:C,$A53)</f>
        <v>4.2514803357945601E-2</v>
      </c>
      <c r="I53" s="76">
        <f>SUMIFS(input_enduse!G:G,input_enduse!A:A,C53,input_enduse!B:B,$A$2,input_enduse!C:C,$A53)</f>
        <v>0</v>
      </c>
      <c r="J53" s="77"/>
      <c r="K53" s="19"/>
    </row>
    <row r="54" spans="1:15" s="1" customFormat="1" ht="15" x14ac:dyDescent="0.2">
      <c r="A54" s="1" t="s">
        <v>144</v>
      </c>
      <c r="C54" s="1" t="s">
        <v>202</v>
      </c>
      <c r="E54" s="39" t="s">
        <v>203</v>
      </c>
      <c r="F54" s="76">
        <f>SUMIFS(input_enduse!D:D,input_enduse!A:A,C54,input_enduse!B:B,$A$2,input_enduse!C:C,$A54)</f>
        <v>7.6957833795873898E-2</v>
      </c>
      <c r="G54" s="76">
        <v>1</v>
      </c>
      <c r="H54" s="76">
        <v>0</v>
      </c>
      <c r="I54" s="76">
        <v>0</v>
      </c>
      <c r="J54" s="77"/>
      <c r="K54" s="19"/>
    </row>
    <row r="55" spans="1:15" s="1" customFormat="1" ht="15" x14ac:dyDescent="0.2">
      <c r="A55" s="1" t="s">
        <v>144</v>
      </c>
      <c r="C55" s="1" t="s">
        <v>204</v>
      </c>
      <c r="E55" s="39" t="s">
        <v>205</v>
      </c>
      <c r="F55" s="76">
        <f>SUMIFS(input_enduse!D:D,input_enduse!A:A,C55,input_enduse!B:B,$A$2,input_enduse!C:C,$A55)</f>
        <v>0.671310938197897</v>
      </c>
      <c r="G55" s="76">
        <v>1</v>
      </c>
      <c r="H55" s="76">
        <v>0</v>
      </c>
      <c r="I55" s="76">
        <v>0</v>
      </c>
      <c r="J55" s="77"/>
      <c r="K55" s="19"/>
    </row>
    <row r="56" spans="1:15" s="1" customFormat="1" ht="15" x14ac:dyDescent="0.2">
      <c r="A56" s="1" t="s">
        <v>144</v>
      </c>
      <c r="C56" s="1" t="s">
        <v>206</v>
      </c>
      <c r="E56" s="39" t="s">
        <v>207</v>
      </c>
      <c r="F56" s="76">
        <f>SUMIFS(input_enduse!D:D,input_enduse!A:A,C56,input_enduse!B:B,$A$2,input_enduse!C:C,$A56)</f>
        <v>0.75542751910401196</v>
      </c>
      <c r="G56" s="76">
        <v>1</v>
      </c>
      <c r="H56" s="76">
        <v>0</v>
      </c>
      <c r="I56" s="76">
        <v>0</v>
      </c>
      <c r="J56" s="77"/>
      <c r="K56" s="19"/>
    </row>
    <row r="57" spans="1:15" s="1" customFormat="1" ht="15" x14ac:dyDescent="0.2">
      <c r="A57" s="1" t="s">
        <v>144</v>
      </c>
      <c r="C57" s="1" t="s">
        <v>141</v>
      </c>
      <c r="E57" s="39" t="s">
        <v>208</v>
      </c>
      <c r="F57" s="76">
        <f>SUMIFS(input_enduse!D:D,input_enduse!A:A,C57,input_enduse!B:B,$A$2,input_enduse!C:C,$A57)</f>
        <v>0.94887601323358695</v>
      </c>
      <c r="G57" s="76">
        <v>1</v>
      </c>
      <c r="H57" s="76">
        <v>0</v>
      </c>
      <c r="I57" s="76">
        <v>0</v>
      </c>
      <c r="J57" s="77"/>
      <c r="K57" s="19"/>
    </row>
    <row r="58" spans="1:15" s="1" customFormat="1" ht="15" x14ac:dyDescent="0.2">
      <c r="A58" s="1" t="s">
        <v>144</v>
      </c>
      <c r="C58" s="1" t="s">
        <v>209</v>
      </c>
      <c r="E58" s="39" t="s">
        <v>209</v>
      </c>
      <c r="F58" s="76">
        <f>SUMIFS(input_enduse!D:D,input_enduse!A:A,C58,input_enduse!B:B,$A$2,input_enduse!C:C,$A58)</f>
        <v>0.12931679767944701</v>
      </c>
      <c r="G58" s="76">
        <v>1</v>
      </c>
      <c r="H58" s="76">
        <v>0</v>
      </c>
      <c r="I58" s="76">
        <v>0</v>
      </c>
      <c r="J58" s="77"/>
      <c r="K58" s="19"/>
      <c r="M58" s="111" t="str">
        <f>E40</f>
        <v>Table 7-3: College End-Use Penetration/Saturation and Fuel Share</v>
      </c>
      <c r="N58" s="7">
        <f>F45</f>
        <v>0</v>
      </c>
      <c r="O58" s="7">
        <f>F46</f>
        <v>0</v>
      </c>
    </row>
    <row r="59" spans="1:15" s="1" customFormat="1" ht="15" x14ac:dyDescent="0.2">
      <c r="A59" s="1" t="s">
        <v>144</v>
      </c>
      <c r="C59" s="1" t="s">
        <v>210</v>
      </c>
      <c r="E59" s="39" t="s">
        <v>210</v>
      </c>
      <c r="F59" s="76">
        <f>SUMIFS(input_enduse!D:D,input_enduse!A:A,C59,input_enduse!B:B,$A$2,input_enduse!C:C,$A59)</f>
        <v>5.8427594111813197E-2</v>
      </c>
      <c r="G59" s="76">
        <v>1</v>
      </c>
      <c r="H59" s="76">
        <v>0</v>
      </c>
      <c r="I59" s="76">
        <v>0</v>
      </c>
      <c r="J59" s="77"/>
      <c r="K59" s="19"/>
      <c r="M59" s="111" t="str">
        <f>E61</f>
        <v>Table 7-4: Food Stores End-Use Penetration/Saturation and Fuel Share</v>
      </c>
      <c r="N59" s="112">
        <f>F66</f>
        <v>4.0065955738171802E-2</v>
      </c>
      <c r="O59" s="7">
        <f>F67</f>
        <v>3.6919242745838902E-2</v>
      </c>
    </row>
    <row r="60" spans="1:15" s="1" customFormat="1" ht="15" x14ac:dyDescent="0.2">
      <c r="E60" s="78"/>
      <c r="F60" s="78"/>
      <c r="G60" s="78"/>
      <c r="H60" s="78"/>
      <c r="I60" s="78"/>
      <c r="J60" s="78"/>
      <c r="K60" s="8"/>
      <c r="M60" s="111" t="str">
        <f>E82</f>
        <v>Table 7-5: Health Care End-Use Penetration/Saturation and Fuel Share</v>
      </c>
      <c r="N60" s="7">
        <f>F87</f>
        <v>0</v>
      </c>
      <c r="O60" s="7">
        <f>F88</f>
        <v>0</v>
      </c>
    </row>
    <row r="61" spans="1:15" s="1" customFormat="1" ht="15" x14ac:dyDescent="0.25">
      <c r="E61" s="87" t="s">
        <v>229</v>
      </c>
      <c r="F61" s="88"/>
      <c r="G61" s="88"/>
      <c r="H61" s="88"/>
      <c r="I61" s="89"/>
      <c r="J61" s="72"/>
      <c r="K61" s="18"/>
      <c r="M61" s="111" t="str">
        <f>E103</f>
        <v>Table 7-6: Lodging End-Use Penetration/Saturation and Fuel Share</v>
      </c>
      <c r="N61" s="7">
        <f>F108</f>
        <v>0</v>
      </c>
      <c r="O61" s="7">
        <f>F109</f>
        <v>0</v>
      </c>
    </row>
    <row r="62" spans="1:15" s="1" customFormat="1" ht="15" x14ac:dyDescent="0.2">
      <c r="C62" s="1" t="s">
        <v>183</v>
      </c>
      <c r="E62" s="25" t="s">
        <v>183</v>
      </c>
      <c r="F62" s="25" t="s">
        <v>184</v>
      </c>
      <c r="G62" s="25" t="s">
        <v>185</v>
      </c>
      <c r="H62" s="25" t="s">
        <v>186</v>
      </c>
      <c r="I62" s="25" t="s">
        <v>187</v>
      </c>
      <c r="J62" s="75"/>
      <c r="K62" s="3"/>
      <c r="M62" s="111" t="str">
        <f>E124</f>
        <v>Table 7-7: Miscellaneous End-Use Penetration/Saturation and Fuel Share</v>
      </c>
      <c r="N62" s="7">
        <f>F129</f>
        <v>1.9616016429649301E-5</v>
      </c>
      <c r="O62" s="7">
        <f>F130</f>
        <v>0</v>
      </c>
    </row>
    <row r="63" spans="1:15" s="1" customFormat="1" ht="15" x14ac:dyDescent="0.2">
      <c r="A63" s="1" t="s">
        <v>142</v>
      </c>
      <c r="C63" s="1" t="s">
        <v>188</v>
      </c>
      <c r="E63" s="39" t="s">
        <v>188</v>
      </c>
      <c r="F63" s="76">
        <f>SUMIFS(input_enduse!D:D,input_enduse!A:A,C63,input_enduse!B:B,$A$2,input_enduse!C:C,$A63)</f>
        <v>0.77805874690660703</v>
      </c>
      <c r="G63" s="76">
        <f>SUMIFS(input_enduse!E:E,input_enduse!A:A,C63,input_enduse!B:B,$A$2,input_enduse!C:C,$A63)</f>
        <v>0.27037177585178102</v>
      </c>
      <c r="H63" s="76">
        <f>SUMIFS(input_enduse!F:F,input_enduse!A:A,C63,input_enduse!B:B,$A$2,input_enduse!C:C,$A63)</f>
        <v>0.70506811767632904</v>
      </c>
      <c r="I63" s="76">
        <f>SUMIFS(input_enduse!G:G,input_enduse!A:A,C63,input_enduse!B:B,$A$2,input_enduse!C:C,$A63)</f>
        <v>2.4560106471890001E-2</v>
      </c>
      <c r="J63" s="77"/>
      <c r="K63" s="19"/>
      <c r="M63" s="111" t="str">
        <f>E145</f>
        <v>Table 7-8: Large Office End-Use Penetration/Saturation and Fuel Share</v>
      </c>
      <c r="N63" s="7">
        <f>F150</f>
        <v>1.4193033617814299E-3</v>
      </c>
      <c r="O63" s="7">
        <f>F151</f>
        <v>5.2595415975154503E-5</v>
      </c>
    </row>
    <row r="64" spans="1:15" s="1" customFormat="1" ht="15" x14ac:dyDescent="0.2">
      <c r="A64" s="1" t="s">
        <v>142</v>
      </c>
      <c r="C64" s="1" t="s">
        <v>189</v>
      </c>
      <c r="E64" s="39" t="s">
        <v>189</v>
      </c>
      <c r="F64" s="76">
        <f>SUMIFS(input_enduse!D:D,input_enduse!A:A,C64,input_enduse!B:B,$A$2,input_enduse!C:C,$A64)</f>
        <v>0.78855018137712296</v>
      </c>
      <c r="G64" s="76">
        <f>SUMIFS(input_enduse!E:E,input_enduse!A:A,C64,input_enduse!B:B,$A$2,input_enduse!C:C,$A64)</f>
        <v>1</v>
      </c>
      <c r="H64" s="76">
        <f>SUMIFS(input_enduse!F:F,input_enduse!A:A,C64,input_enduse!B:B,$A$2,input_enduse!C:C,$A64)</f>
        <v>0</v>
      </c>
      <c r="I64" s="76">
        <f>SUMIFS(input_enduse!G:G,input_enduse!A:A,C64,input_enduse!B:B,$A$2,input_enduse!C:C,$A64)</f>
        <v>0</v>
      </c>
      <c r="J64" s="77"/>
      <c r="K64" s="19"/>
      <c r="M64" s="111" t="str">
        <f>E166</f>
        <v>Table 7-9: Small Office End-Use Penetration/Saturation and Fuel Share</v>
      </c>
      <c r="N64" s="7">
        <f>F171</f>
        <v>1.4579233892637099E-4</v>
      </c>
      <c r="O64" s="7">
        <f>F172</f>
        <v>6.0824611747614297E-4</v>
      </c>
    </row>
    <row r="65" spans="1:15" s="1" customFormat="1" ht="15" x14ac:dyDescent="0.2">
      <c r="A65" s="1" t="s">
        <v>142</v>
      </c>
      <c r="C65" s="1" t="s">
        <v>190</v>
      </c>
      <c r="E65" s="39" t="s">
        <v>190</v>
      </c>
      <c r="F65" s="76">
        <f>SUMIFS(input_enduse!D:D,input_enduse!A:A,C65,input_enduse!B:B,$A$2,input_enduse!C:C,$A65)</f>
        <v>0.83090715958005701</v>
      </c>
      <c r="G65" s="76">
        <v>1</v>
      </c>
      <c r="H65" s="76">
        <v>0</v>
      </c>
      <c r="I65" s="76">
        <v>0</v>
      </c>
      <c r="J65" s="77"/>
      <c r="K65" s="19"/>
      <c r="M65" s="111" t="str">
        <f>E187</f>
        <v>Table 7-10: Restaurant End-Use Penetration/Saturation and Fuel Share</v>
      </c>
      <c r="N65" s="7">
        <f>F192</f>
        <v>2.25224222946309E-2</v>
      </c>
      <c r="O65" s="7">
        <f>F193</f>
        <v>1.2430271612638299E-2</v>
      </c>
    </row>
    <row r="66" spans="1:15" s="1" customFormat="1" ht="15" x14ac:dyDescent="0.2">
      <c r="A66" s="1" t="s">
        <v>142</v>
      </c>
      <c r="C66" s="1" t="s">
        <v>191</v>
      </c>
      <c r="E66" s="39" t="s">
        <v>191</v>
      </c>
      <c r="F66" s="93">
        <f>SUMIFS(input_enduse!D:D,input_enduse!A:A,C66,input_enduse!B:B,$A$2,input_enduse!C:C,$A66)</f>
        <v>4.0065955738171802E-2</v>
      </c>
      <c r="G66" s="76">
        <v>1</v>
      </c>
      <c r="H66" s="76">
        <v>0</v>
      </c>
      <c r="I66" s="76">
        <v>0</v>
      </c>
      <c r="J66" s="77"/>
      <c r="K66" s="19"/>
      <c r="M66" s="111" t="str">
        <f>E208</f>
        <v>Table 7-11: Retail End-Use Penetration/Saturation and Fuel Share</v>
      </c>
      <c r="N66" s="7">
        <f>F213</f>
        <v>1.3524865660851799E-4</v>
      </c>
      <c r="O66" s="7">
        <f>F214</f>
        <v>0</v>
      </c>
    </row>
    <row r="67" spans="1:15" s="1" customFormat="1" ht="15" x14ac:dyDescent="0.2">
      <c r="A67" s="1" t="s">
        <v>142</v>
      </c>
      <c r="C67" s="1" t="s">
        <v>192</v>
      </c>
      <c r="E67" s="39" t="s">
        <v>192</v>
      </c>
      <c r="F67" s="93">
        <f>SUMIFS(input_enduse!D:D,input_enduse!A:A,C67,input_enduse!B:B,$A$2,input_enduse!C:C,$A67)</f>
        <v>3.6919242745838902E-2</v>
      </c>
      <c r="G67" s="76">
        <v>1</v>
      </c>
      <c r="H67" s="76">
        <v>0</v>
      </c>
      <c r="I67" s="76">
        <v>0</v>
      </c>
      <c r="J67" s="77"/>
      <c r="K67" s="19"/>
      <c r="M67" s="111" t="str">
        <f>E229</f>
        <v>Table 7-12: School End-Use Penetration/Saturation and Fuel Share</v>
      </c>
      <c r="N67" s="7">
        <f>F234</f>
        <v>2.3305111387916799E-5</v>
      </c>
      <c r="O67" s="7">
        <f>F235</f>
        <v>2.3305111387916799E-5</v>
      </c>
    </row>
    <row r="68" spans="1:15" s="1" customFormat="1" ht="15" x14ac:dyDescent="0.2">
      <c r="A68" s="1" t="s">
        <v>142</v>
      </c>
      <c r="C68" s="1" t="s">
        <v>193</v>
      </c>
      <c r="E68" s="39" t="s">
        <v>194</v>
      </c>
      <c r="F68" s="76">
        <f>SUMIFS(input_enduse!D:D,input_enduse!A:A,C68,input_enduse!B:B,$A$2,input_enduse!C:C,$A68)</f>
        <v>4.1233065272074397E-2</v>
      </c>
      <c r="G68" s="76">
        <f>SUMIFS(input_enduse!E:E,input_enduse!A:A,C68,input_enduse!B:B,$A$2,input_enduse!C:C,$A68)</f>
        <v>0.40225358415171902</v>
      </c>
      <c r="H68" s="76">
        <f>SUMIFS(input_enduse!F:F,input_enduse!A:A,C68,input_enduse!B:B,$A$2,input_enduse!C:C,$A68)</f>
        <v>0.56806782209246198</v>
      </c>
      <c r="I68" s="76">
        <f>SUMIFS(input_enduse!G:G,input_enduse!A:A,C68,input_enduse!B:B,$A$2,input_enduse!C:C,$A68)</f>
        <v>2.96785937558189E-2</v>
      </c>
      <c r="J68" s="77"/>
      <c r="K68" s="19"/>
      <c r="M68" s="111" t="str">
        <f>E250</f>
        <v>Table 7-13: Refrigerated Warehouse End-Use Penetration/Saturation and Fuel Share</v>
      </c>
      <c r="N68" s="7">
        <f>F255</f>
        <v>0.440479044176734</v>
      </c>
      <c r="O68" s="7">
        <f>F256</f>
        <v>0.13019863442136201</v>
      </c>
    </row>
    <row r="69" spans="1:15" s="1" customFormat="1" ht="15" x14ac:dyDescent="0.2">
      <c r="A69" s="1" t="s">
        <v>142</v>
      </c>
      <c r="C69" s="1" t="s">
        <v>195</v>
      </c>
      <c r="E69" s="39" t="s">
        <v>195</v>
      </c>
      <c r="F69" s="76">
        <f>SUMIFS(input_enduse!D:D,input_enduse!A:A,C69,input_enduse!B:B,$A$2,input_enduse!C:C,$A69)</f>
        <v>0.98897360134329604</v>
      </c>
      <c r="G69" s="76">
        <f>SUMIFS(input_enduse!E:E,input_enduse!A:A,C69,input_enduse!B:B,$A$2,input_enduse!C:C,$A69)</f>
        <v>0.303558435474368</v>
      </c>
      <c r="H69" s="76">
        <f>SUMIFS(input_enduse!F:F,input_enduse!A:A,C69,input_enduse!B:B,$A$2,input_enduse!C:C,$A69)</f>
        <v>0.66709798361294104</v>
      </c>
      <c r="I69" s="76">
        <f>SUMIFS(input_enduse!G:G,input_enduse!A:A,C69,input_enduse!B:B,$A$2,input_enduse!C:C,$A69)</f>
        <v>2.9343580912691802E-2</v>
      </c>
      <c r="J69" s="77"/>
      <c r="K69" s="19"/>
      <c r="M69" s="111" t="str">
        <f>E271</f>
        <v>Table 7-14: Unrefrigerated Warehouse End-Use Penetration/Saturation and Fuel Share</v>
      </c>
      <c r="N69" s="7">
        <f>F276</f>
        <v>3.7447468456457897E-2</v>
      </c>
      <c r="O69" s="7">
        <f>F277</f>
        <v>1.6950066961609899E-2</v>
      </c>
    </row>
    <row r="70" spans="1:15" s="1" customFormat="1" ht="15" x14ac:dyDescent="0.2">
      <c r="A70" s="1" t="s">
        <v>142</v>
      </c>
      <c r="E70" s="25" t="s">
        <v>183</v>
      </c>
      <c r="F70" s="25" t="s">
        <v>196</v>
      </c>
      <c r="G70" s="25" t="s">
        <v>185</v>
      </c>
      <c r="H70" s="25" t="s">
        <v>186</v>
      </c>
      <c r="I70" s="25" t="s">
        <v>187</v>
      </c>
      <c r="J70" s="75"/>
      <c r="K70" s="3"/>
    </row>
    <row r="71" spans="1:15" s="1" customFormat="1" ht="15" x14ac:dyDescent="0.2">
      <c r="A71" s="1" t="s">
        <v>142</v>
      </c>
      <c r="C71" s="1" t="s">
        <v>197</v>
      </c>
      <c r="E71" s="39" t="s">
        <v>197</v>
      </c>
      <c r="F71" s="76">
        <v>1</v>
      </c>
      <c r="G71" s="76">
        <v>1</v>
      </c>
      <c r="H71" s="76">
        <v>0</v>
      </c>
      <c r="I71" s="76">
        <v>0</v>
      </c>
      <c r="J71" s="77"/>
      <c r="K71" s="19"/>
    </row>
    <row r="72" spans="1:15" s="1" customFormat="1" ht="15" x14ac:dyDescent="0.2">
      <c r="A72" s="1" t="s">
        <v>142</v>
      </c>
      <c r="C72" s="1" t="s">
        <v>198</v>
      </c>
      <c r="E72" s="39" t="s">
        <v>198</v>
      </c>
      <c r="F72" s="76">
        <f>SUMIFS(input_enduse!D:D,input_enduse!A:A,C72,input_enduse!B:B,$A$2,input_enduse!C:C,$A72)</f>
        <v>0.89422357049812196</v>
      </c>
      <c r="G72" s="76">
        <v>1</v>
      </c>
      <c r="H72" s="76">
        <v>0</v>
      </c>
      <c r="I72" s="76">
        <v>0</v>
      </c>
      <c r="J72" s="77"/>
      <c r="K72" s="19"/>
    </row>
    <row r="73" spans="1:15" s="1" customFormat="1" ht="15" x14ac:dyDescent="0.2">
      <c r="A73" s="1" t="s">
        <v>142</v>
      </c>
      <c r="C73" s="1" t="s">
        <v>199</v>
      </c>
      <c r="E73" s="39" t="s">
        <v>199</v>
      </c>
      <c r="F73" s="76">
        <f>SUMIFS(input_enduse!D:D,input_enduse!A:A,C73,input_enduse!B:B,$A$2,input_enduse!C:C,$A73)</f>
        <v>1</v>
      </c>
      <c r="G73" s="76">
        <v>1</v>
      </c>
      <c r="H73" s="76">
        <v>0</v>
      </c>
      <c r="I73" s="76">
        <v>0</v>
      </c>
      <c r="J73" s="77"/>
      <c r="K73" s="19"/>
    </row>
    <row r="74" spans="1:15" s="1" customFormat="1" ht="15" x14ac:dyDescent="0.2">
      <c r="A74" s="1" t="s">
        <v>142</v>
      </c>
      <c r="C74" s="1" t="s">
        <v>200</v>
      </c>
      <c r="E74" s="39" t="s">
        <v>201</v>
      </c>
      <c r="F74" s="76">
        <f>SUMIFS(input_enduse!D:D,input_enduse!A:A,C74,input_enduse!B:B,$A$2,input_enduse!C:C,$A74)</f>
        <v>1</v>
      </c>
      <c r="G74" s="76">
        <f>SUMIFS(input_enduse!E:E,input_enduse!A:A,C74,input_enduse!B:B,$A$2,input_enduse!C:C,$A74)</f>
        <v>0.990003842742192</v>
      </c>
      <c r="H74" s="76">
        <f>SUMIFS(input_enduse!F:F,input_enduse!A:A,C74,input_enduse!B:B,$A$2,input_enduse!C:C,$A74)</f>
        <v>9.9961572578084103E-3</v>
      </c>
      <c r="I74" s="76">
        <f>SUMIFS(input_enduse!G:G,input_enduse!A:A,C74,input_enduse!B:B,$A$2,input_enduse!C:C,$A74)</f>
        <v>0</v>
      </c>
      <c r="J74" s="77"/>
      <c r="K74" s="19"/>
    </row>
    <row r="75" spans="1:15" s="1" customFormat="1" ht="15" x14ac:dyDescent="0.2">
      <c r="A75" s="1" t="s">
        <v>142</v>
      </c>
      <c r="C75" s="1" t="s">
        <v>202</v>
      </c>
      <c r="E75" s="39" t="s">
        <v>203</v>
      </c>
      <c r="F75" s="76">
        <f>SUMIFS(input_enduse!D:D,input_enduse!A:A,C75,input_enduse!B:B,$A$2,input_enduse!C:C,$A75)</f>
        <v>0.84195780187596103</v>
      </c>
      <c r="G75" s="76">
        <v>1</v>
      </c>
      <c r="H75" s="76">
        <v>0</v>
      </c>
      <c r="I75" s="76">
        <v>0</v>
      </c>
      <c r="J75" s="77"/>
      <c r="K75" s="19"/>
    </row>
    <row r="76" spans="1:15" s="1" customFormat="1" ht="15" x14ac:dyDescent="0.2">
      <c r="A76" s="1" t="s">
        <v>142</v>
      </c>
      <c r="C76" s="1" t="s">
        <v>204</v>
      </c>
      <c r="E76" s="39" t="s">
        <v>205</v>
      </c>
      <c r="F76" s="76">
        <f>SUMIFS(input_enduse!D:D,input_enduse!A:A,C76,input_enduse!B:B,$A$2,input_enduse!C:C,$A76)</f>
        <v>0.99277337993290704</v>
      </c>
      <c r="G76" s="76">
        <v>1</v>
      </c>
      <c r="H76" s="76">
        <v>0</v>
      </c>
      <c r="I76" s="76">
        <v>0</v>
      </c>
      <c r="J76" s="77"/>
      <c r="K76" s="19"/>
    </row>
    <row r="77" spans="1:15" s="1" customFormat="1" ht="15" x14ac:dyDescent="0.2">
      <c r="A77" s="1" t="s">
        <v>142</v>
      </c>
      <c r="C77" s="1" t="s">
        <v>206</v>
      </c>
      <c r="E77" s="39" t="s">
        <v>207</v>
      </c>
      <c r="F77" s="76">
        <f>SUMIFS(input_enduse!D:D,input_enduse!A:A,C77,input_enduse!B:B,$A$2,input_enduse!C:C,$A77)</f>
        <v>0.99857262661712098</v>
      </c>
      <c r="G77" s="76">
        <v>1</v>
      </c>
      <c r="H77" s="76">
        <v>0</v>
      </c>
      <c r="I77" s="76">
        <v>0</v>
      </c>
      <c r="J77" s="77"/>
      <c r="K77" s="19"/>
    </row>
    <row r="78" spans="1:15" s="1" customFormat="1" ht="15" x14ac:dyDescent="0.2">
      <c r="A78" s="1" t="s">
        <v>142</v>
      </c>
      <c r="C78" s="1" t="s">
        <v>141</v>
      </c>
      <c r="E78" s="39" t="s">
        <v>208</v>
      </c>
      <c r="F78" s="76">
        <f>SUMIFS(input_enduse!D:D,input_enduse!A:A,C78,input_enduse!B:B,$A$2,input_enduse!C:C,$A78)</f>
        <v>0.97368891975651495</v>
      </c>
      <c r="G78" s="76">
        <v>1</v>
      </c>
      <c r="H78" s="76">
        <v>0</v>
      </c>
      <c r="I78" s="76">
        <v>0</v>
      </c>
      <c r="J78" s="77"/>
      <c r="K78" s="19"/>
    </row>
    <row r="79" spans="1:15" s="1" customFormat="1" ht="15" x14ac:dyDescent="0.2">
      <c r="A79" s="1" t="s">
        <v>142</v>
      </c>
      <c r="C79" s="1" t="s">
        <v>209</v>
      </c>
      <c r="E79" s="39" t="s">
        <v>209</v>
      </c>
      <c r="F79" s="76">
        <f>SUMIFS(input_enduse!D:D,input_enduse!A:A,C79,input_enduse!B:B,$A$2,input_enduse!C:C,$A79)</f>
        <v>0.24860512356858999</v>
      </c>
      <c r="G79" s="76">
        <v>1</v>
      </c>
      <c r="H79" s="76">
        <v>0</v>
      </c>
      <c r="I79" s="76">
        <v>0</v>
      </c>
      <c r="J79" s="77"/>
      <c r="K79" s="19"/>
    </row>
    <row r="80" spans="1:15" s="1" customFormat="1" ht="15" x14ac:dyDescent="0.2">
      <c r="A80" s="1" t="s">
        <v>142</v>
      </c>
      <c r="C80" s="1" t="s">
        <v>210</v>
      </c>
      <c r="E80" s="39" t="s">
        <v>210</v>
      </c>
      <c r="F80" s="76">
        <f>SUMIFS(input_enduse!D:D,input_enduse!A:A,C80,input_enduse!B:B,$A$2,input_enduse!C:C,$A80)</f>
        <v>0.34444964419906698</v>
      </c>
      <c r="G80" s="76">
        <v>1</v>
      </c>
      <c r="H80" s="76">
        <v>0</v>
      </c>
      <c r="I80" s="76">
        <v>0</v>
      </c>
      <c r="J80" s="77"/>
      <c r="K80" s="19"/>
    </row>
    <row r="81" spans="1:11" s="1" customFormat="1" ht="15" x14ac:dyDescent="0.2">
      <c r="E81" s="78"/>
      <c r="F81" s="78"/>
      <c r="G81" s="78"/>
      <c r="H81" s="78"/>
      <c r="I81" s="78"/>
      <c r="J81" s="78"/>
      <c r="K81" s="8"/>
    </row>
    <row r="82" spans="1:11" s="1" customFormat="1" ht="15" x14ac:dyDescent="0.25">
      <c r="E82" s="87" t="s">
        <v>230</v>
      </c>
      <c r="F82" s="88"/>
      <c r="G82" s="88"/>
      <c r="H82" s="88"/>
      <c r="I82" s="89"/>
      <c r="J82" s="72"/>
      <c r="K82" s="18"/>
    </row>
    <row r="83" spans="1:11" s="1" customFormat="1" ht="15" x14ac:dyDescent="0.2">
      <c r="C83" s="1" t="s">
        <v>183</v>
      </c>
      <c r="E83" s="25" t="s">
        <v>183</v>
      </c>
      <c r="F83" s="25" t="s">
        <v>184</v>
      </c>
      <c r="G83" s="25" t="s">
        <v>185</v>
      </c>
      <c r="H83" s="25" t="s">
        <v>186</v>
      </c>
      <c r="I83" s="25" t="s">
        <v>187</v>
      </c>
      <c r="J83" s="75"/>
      <c r="K83" s="3"/>
    </row>
    <row r="84" spans="1:11" s="1" customFormat="1" ht="15" x14ac:dyDescent="0.2">
      <c r="A84" s="1" t="s">
        <v>143</v>
      </c>
      <c r="C84" s="1" t="s">
        <v>188</v>
      </c>
      <c r="E84" s="39" t="s">
        <v>188</v>
      </c>
      <c r="F84" s="76">
        <f>SUMIFS(input_enduse!D:D,input_enduse!A:A,C84,input_enduse!B:B,$A$2,input_enduse!C:C,$A84)</f>
        <v>0.99028027329670998</v>
      </c>
      <c r="G84" s="76">
        <f>SUMIFS(input_enduse!E:E,input_enduse!A:A,C84,input_enduse!B:B,$A$2,input_enduse!C:C,$A84)</f>
        <v>0.13683240103529801</v>
      </c>
      <c r="H84" s="76">
        <f>SUMIFS(input_enduse!F:F,input_enduse!A:A,C84,input_enduse!B:B,$A$2,input_enduse!C:C,$A84)</f>
        <v>0.84737507398117295</v>
      </c>
      <c r="I84" s="76">
        <f>SUMIFS(input_enduse!G:G,input_enduse!A:A,C84,input_enduse!B:B,$A$2,input_enduse!C:C,$A84)</f>
        <v>1.5792524983529201E-2</v>
      </c>
      <c r="J84" s="77"/>
      <c r="K84" s="19"/>
    </row>
    <row r="85" spans="1:11" s="1" customFormat="1" ht="15" x14ac:dyDescent="0.2">
      <c r="A85" s="1" t="s">
        <v>143</v>
      </c>
      <c r="C85" s="1" t="s">
        <v>189</v>
      </c>
      <c r="E85" s="39" t="s">
        <v>189</v>
      </c>
      <c r="F85" s="76">
        <f>SUMIFS(input_enduse!D:D,input_enduse!A:A,C85,input_enduse!B:B,$A$2,input_enduse!C:C,$A85)</f>
        <v>0.96160881620499805</v>
      </c>
      <c r="G85" s="76">
        <f>SUMIFS(input_enduse!E:E,input_enduse!A:A,C85,input_enduse!B:B,$A$2,input_enduse!C:C,$A85)</f>
        <v>1</v>
      </c>
      <c r="H85" s="76">
        <f>SUMIFS(input_enduse!F:F,input_enduse!A:A,C85,input_enduse!B:B,$A$2,input_enduse!C:C,$A85)</f>
        <v>0</v>
      </c>
      <c r="I85" s="76">
        <f>SUMIFS(input_enduse!G:G,input_enduse!A:A,C85,input_enduse!B:B,$A$2,input_enduse!C:C,$A85)</f>
        <v>0</v>
      </c>
      <c r="J85" s="77"/>
      <c r="K85" s="19"/>
    </row>
    <row r="86" spans="1:11" s="1" customFormat="1" ht="15" x14ac:dyDescent="0.2">
      <c r="A86" s="1" t="s">
        <v>143</v>
      </c>
      <c r="C86" s="1" t="s">
        <v>190</v>
      </c>
      <c r="E86" s="39" t="s">
        <v>190</v>
      </c>
      <c r="F86" s="76">
        <f>SUMIFS(input_enduse!D:D,input_enduse!A:A,C86,input_enduse!B:B,$A$2,input_enduse!C:C,$A86)</f>
        <v>0.99211128778639102</v>
      </c>
      <c r="G86" s="76">
        <v>1</v>
      </c>
      <c r="H86" s="76">
        <v>0</v>
      </c>
      <c r="I86" s="76">
        <v>0</v>
      </c>
      <c r="J86" s="77"/>
      <c r="K86" s="19"/>
    </row>
    <row r="87" spans="1:11" s="1" customFormat="1" ht="15" x14ac:dyDescent="0.2">
      <c r="A87" s="1" t="s">
        <v>143</v>
      </c>
      <c r="C87" s="1" t="s">
        <v>191</v>
      </c>
      <c r="E87" s="39" t="s">
        <v>191</v>
      </c>
      <c r="F87" s="76">
        <f>SUMIFS(input_enduse!D:D,input_enduse!A:A,C87,input_enduse!B:B,$A$2,input_enduse!C:C,$A87)</f>
        <v>0</v>
      </c>
      <c r="G87" s="76">
        <v>1</v>
      </c>
      <c r="H87" s="76">
        <v>0</v>
      </c>
      <c r="I87" s="76">
        <v>0</v>
      </c>
      <c r="J87" s="77"/>
      <c r="K87" s="19"/>
    </row>
    <row r="88" spans="1:11" s="1" customFormat="1" ht="15" x14ac:dyDescent="0.2">
      <c r="A88" s="1" t="s">
        <v>143</v>
      </c>
      <c r="C88" s="1" t="s">
        <v>192</v>
      </c>
      <c r="E88" s="39" t="s">
        <v>192</v>
      </c>
      <c r="F88" s="76">
        <f>SUMIFS(input_enduse!D:D,input_enduse!A:A,C88,input_enduse!B:B,$A$2,input_enduse!C:C,$A88)</f>
        <v>0</v>
      </c>
      <c r="G88" s="76">
        <v>1</v>
      </c>
      <c r="H88" s="76">
        <v>0</v>
      </c>
      <c r="I88" s="76">
        <v>0</v>
      </c>
      <c r="J88" s="77"/>
      <c r="K88" s="19"/>
    </row>
    <row r="89" spans="1:11" s="1" customFormat="1" ht="15" x14ac:dyDescent="0.2">
      <c r="A89" s="1" t="s">
        <v>143</v>
      </c>
      <c r="C89" s="1" t="s">
        <v>193</v>
      </c>
      <c r="E89" s="39" t="s">
        <v>194</v>
      </c>
      <c r="F89" s="76">
        <f>SUMIFS(input_enduse!D:D,input_enduse!A:A,C89,input_enduse!B:B,$A$2,input_enduse!C:C,$A89)</f>
        <v>1.87766561033254E-2</v>
      </c>
      <c r="G89" s="76">
        <f>SUMIFS(input_enduse!E:E,input_enduse!A:A,C89,input_enduse!B:B,$A$2,input_enduse!C:C,$A89)</f>
        <v>0.26841836374554601</v>
      </c>
      <c r="H89" s="76">
        <f>SUMIFS(input_enduse!F:F,input_enduse!A:A,C89,input_enduse!B:B,$A$2,input_enduse!C:C,$A89)</f>
        <v>0.70952489691043397</v>
      </c>
      <c r="I89" s="76">
        <f>SUMIFS(input_enduse!G:G,input_enduse!A:A,C89,input_enduse!B:B,$A$2,input_enduse!C:C,$A89)</f>
        <v>2.20567393440207E-2</v>
      </c>
      <c r="J89" s="77"/>
      <c r="K89" s="19"/>
    </row>
    <row r="90" spans="1:11" s="1" customFormat="1" ht="15" x14ac:dyDescent="0.2">
      <c r="A90" s="1" t="s">
        <v>143</v>
      </c>
      <c r="C90" s="1" t="s">
        <v>195</v>
      </c>
      <c r="E90" s="39" t="s">
        <v>195</v>
      </c>
      <c r="F90" s="76">
        <f>SUMIFS(input_enduse!D:D,input_enduse!A:A,C90,input_enduse!B:B,$A$2,input_enduse!C:C,$A90)</f>
        <v>1</v>
      </c>
      <c r="G90" s="76">
        <f>SUMIFS(input_enduse!E:E,input_enduse!A:A,C90,input_enduse!B:B,$A$2,input_enduse!C:C,$A90)</f>
        <v>0.10007219095891801</v>
      </c>
      <c r="H90" s="76">
        <f>SUMIFS(input_enduse!F:F,input_enduse!A:A,C90,input_enduse!B:B,$A$2,input_enduse!C:C,$A90)</f>
        <v>0.88657199547930898</v>
      </c>
      <c r="I90" s="76">
        <f>SUMIFS(input_enduse!G:G,input_enduse!A:A,C90,input_enduse!B:B,$A$2,input_enduse!C:C,$A90)</f>
        <v>1.33558135617721E-2</v>
      </c>
      <c r="J90" s="77"/>
      <c r="K90" s="19"/>
    </row>
    <row r="91" spans="1:11" s="1" customFormat="1" ht="15" x14ac:dyDescent="0.2">
      <c r="A91" s="1" t="s">
        <v>143</v>
      </c>
      <c r="E91" s="25" t="s">
        <v>183</v>
      </c>
      <c r="F91" s="25" t="s">
        <v>196</v>
      </c>
      <c r="G91" s="25" t="s">
        <v>185</v>
      </c>
      <c r="H91" s="25" t="s">
        <v>186</v>
      </c>
      <c r="I91" s="25" t="s">
        <v>187</v>
      </c>
      <c r="J91" s="75"/>
      <c r="K91" s="3"/>
    </row>
    <row r="92" spans="1:11" s="1" customFormat="1" ht="15" x14ac:dyDescent="0.2">
      <c r="A92" s="1" t="s">
        <v>143</v>
      </c>
      <c r="C92" s="1" t="s">
        <v>197</v>
      </c>
      <c r="E92" s="39" t="s">
        <v>197</v>
      </c>
      <c r="F92" s="76">
        <v>1</v>
      </c>
      <c r="G92" s="76">
        <v>1</v>
      </c>
      <c r="H92" s="76">
        <v>0</v>
      </c>
      <c r="I92" s="76">
        <v>0</v>
      </c>
      <c r="J92" s="77"/>
      <c r="K92" s="19"/>
    </row>
    <row r="93" spans="1:11" s="1" customFormat="1" ht="15" x14ac:dyDescent="0.2">
      <c r="A93" s="1" t="s">
        <v>143</v>
      </c>
      <c r="C93" s="1" t="s">
        <v>198</v>
      </c>
      <c r="E93" s="39" t="s">
        <v>198</v>
      </c>
      <c r="F93" s="76">
        <f>SUMIFS(input_enduse!D:D,input_enduse!A:A,C93,input_enduse!B:B,$A$2,input_enduse!C:C,$A93)</f>
        <v>0.867183156058977</v>
      </c>
      <c r="G93" s="76">
        <v>1</v>
      </c>
      <c r="H93" s="76">
        <v>0</v>
      </c>
      <c r="I93" s="76">
        <v>0</v>
      </c>
      <c r="J93" s="77"/>
      <c r="K93" s="19"/>
    </row>
    <row r="94" spans="1:11" s="1" customFormat="1" ht="15" x14ac:dyDescent="0.2">
      <c r="A94" s="1" t="s">
        <v>143</v>
      </c>
      <c r="C94" s="1" t="s">
        <v>199</v>
      </c>
      <c r="E94" s="39" t="s">
        <v>199</v>
      </c>
      <c r="F94" s="76">
        <f>SUMIFS(input_enduse!D:D,input_enduse!A:A,C94,input_enduse!B:B,$A$2,input_enduse!C:C,$A94)</f>
        <v>1</v>
      </c>
      <c r="G94" s="76">
        <v>1</v>
      </c>
      <c r="H94" s="76">
        <v>0</v>
      </c>
      <c r="I94" s="76">
        <v>0</v>
      </c>
      <c r="J94" s="77"/>
      <c r="K94" s="19"/>
    </row>
    <row r="95" spans="1:11" s="1" customFormat="1" ht="15" x14ac:dyDescent="0.2">
      <c r="A95" s="1" t="s">
        <v>143</v>
      </c>
      <c r="C95" s="1" t="s">
        <v>200</v>
      </c>
      <c r="E95" s="39" t="s">
        <v>201</v>
      </c>
      <c r="F95" s="76">
        <f>SUMIFS(input_enduse!D:D,input_enduse!A:A,C95,input_enduse!B:B,$A$2,input_enduse!C:C,$A95)</f>
        <v>0.99676860271172796</v>
      </c>
      <c r="G95" s="76">
        <f>SUMIFS(input_enduse!E:E,input_enduse!A:A,C95,input_enduse!B:B,$A$2,input_enduse!C:C,$A95)</f>
        <v>0.97715475552166098</v>
      </c>
      <c r="H95" s="76">
        <f>SUMIFS(input_enduse!F:F,input_enduse!A:A,C95,input_enduse!B:B,$A$2,input_enduse!C:C,$A95)</f>
        <v>2.2845244478338599E-2</v>
      </c>
      <c r="I95" s="76">
        <f>SUMIFS(input_enduse!G:G,input_enduse!A:A,C95,input_enduse!B:B,$A$2,input_enduse!C:C,$A95)</f>
        <v>0</v>
      </c>
      <c r="J95" s="77"/>
      <c r="K95" s="19"/>
    </row>
    <row r="96" spans="1:11" s="1" customFormat="1" ht="15" x14ac:dyDescent="0.2">
      <c r="A96" s="1" t="s">
        <v>143</v>
      </c>
      <c r="C96" s="1" t="s">
        <v>202</v>
      </c>
      <c r="E96" s="39" t="s">
        <v>203</v>
      </c>
      <c r="F96" s="76">
        <f>SUMIFS(input_enduse!D:D,input_enduse!A:A,C96,input_enduse!B:B,$A$2,input_enduse!C:C,$A96)</f>
        <v>0.42167419324437999</v>
      </c>
      <c r="G96" s="76">
        <v>1</v>
      </c>
      <c r="H96" s="76">
        <v>0</v>
      </c>
      <c r="I96" s="76">
        <v>0</v>
      </c>
      <c r="J96" s="77"/>
      <c r="K96" s="19"/>
    </row>
    <row r="97" spans="1:11" s="1" customFormat="1" ht="15" x14ac:dyDescent="0.2">
      <c r="A97" s="1" t="s">
        <v>143</v>
      </c>
      <c r="C97" s="1" t="s">
        <v>204</v>
      </c>
      <c r="E97" s="39" t="s">
        <v>205</v>
      </c>
      <c r="F97" s="76">
        <f>SUMIFS(input_enduse!D:D,input_enduse!A:A,C97,input_enduse!B:B,$A$2,input_enduse!C:C,$A97)</f>
        <v>0.96609737708923105</v>
      </c>
      <c r="G97" s="76">
        <v>1</v>
      </c>
      <c r="H97" s="76">
        <v>0</v>
      </c>
      <c r="I97" s="76">
        <v>0</v>
      </c>
      <c r="J97" s="77"/>
      <c r="K97" s="19"/>
    </row>
    <row r="98" spans="1:11" s="1" customFormat="1" ht="15" x14ac:dyDescent="0.2">
      <c r="A98" s="1" t="s">
        <v>143</v>
      </c>
      <c r="C98" s="1" t="s">
        <v>206</v>
      </c>
      <c r="E98" s="39" t="s">
        <v>207</v>
      </c>
      <c r="F98" s="76">
        <f>SUMIFS(input_enduse!D:D,input_enduse!A:A,C98,input_enduse!B:B,$A$2,input_enduse!C:C,$A98)</f>
        <v>0.99312353148541399</v>
      </c>
      <c r="G98" s="76">
        <v>1</v>
      </c>
      <c r="H98" s="76">
        <v>0</v>
      </c>
      <c r="I98" s="76">
        <v>0</v>
      </c>
      <c r="J98" s="77"/>
      <c r="K98" s="19"/>
    </row>
    <row r="99" spans="1:11" s="1" customFormat="1" ht="15" x14ac:dyDescent="0.2">
      <c r="A99" s="1" t="s">
        <v>143</v>
      </c>
      <c r="C99" s="1" t="s">
        <v>141</v>
      </c>
      <c r="E99" s="39" t="s">
        <v>208</v>
      </c>
      <c r="F99" s="76">
        <f>SUMIFS(input_enduse!D:D,input_enduse!A:A,C99,input_enduse!B:B,$A$2,input_enduse!C:C,$A99)</f>
        <v>0.97200565428356001</v>
      </c>
      <c r="G99" s="76">
        <v>1</v>
      </c>
      <c r="H99" s="76">
        <v>0</v>
      </c>
      <c r="I99" s="76">
        <v>0</v>
      </c>
      <c r="J99" s="77"/>
      <c r="K99" s="19"/>
    </row>
    <row r="100" spans="1:11" s="1" customFormat="1" ht="15" x14ac:dyDescent="0.2">
      <c r="A100" s="1" t="s">
        <v>143</v>
      </c>
      <c r="C100" s="1" t="s">
        <v>209</v>
      </c>
      <c r="E100" s="39" t="s">
        <v>209</v>
      </c>
      <c r="F100" s="76">
        <f>SUMIFS(input_enduse!D:D,input_enduse!A:A,C100,input_enduse!B:B,$A$2,input_enduse!C:C,$A100)</f>
        <v>0.31090456268160099</v>
      </c>
      <c r="G100" s="76">
        <v>1</v>
      </c>
      <c r="H100" s="76">
        <v>0</v>
      </c>
      <c r="I100" s="76">
        <v>0</v>
      </c>
      <c r="J100" s="77"/>
      <c r="K100" s="19"/>
    </row>
    <row r="101" spans="1:11" s="1" customFormat="1" ht="15" x14ac:dyDescent="0.2">
      <c r="A101" s="1" t="s">
        <v>143</v>
      </c>
      <c r="C101" s="1" t="s">
        <v>210</v>
      </c>
      <c r="E101" s="39" t="s">
        <v>210</v>
      </c>
      <c r="F101" s="76">
        <f>SUMIFS(input_enduse!D:D,input_enduse!A:A,C101,input_enduse!B:B,$A$2,input_enduse!C:C,$A101)</f>
        <v>0.13596851526293399</v>
      </c>
      <c r="G101" s="76">
        <v>1</v>
      </c>
      <c r="H101" s="76">
        <v>0</v>
      </c>
      <c r="I101" s="76">
        <v>0</v>
      </c>
      <c r="J101" s="77"/>
      <c r="K101" s="19"/>
    </row>
    <row r="102" spans="1:11" s="1" customFormat="1" ht="15" x14ac:dyDescent="0.2">
      <c r="E102" s="78"/>
      <c r="F102" s="78"/>
      <c r="G102" s="78"/>
      <c r="H102" s="78"/>
      <c r="I102" s="78"/>
      <c r="J102" s="78"/>
      <c r="K102" s="8"/>
    </row>
    <row r="103" spans="1:11" s="1" customFormat="1" ht="15" x14ac:dyDescent="0.25">
      <c r="E103" s="87" t="s">
        <v>231</v>
      </c>
      <c r="F103" s="88"/>
      <c r="G103" s="88"/>
      <c r="H103" s="88"/>
      <c r="I103" s="89"/>
      <c r="J103" s="72"/>
      <c r="K103" s="18"/>
    </row>
    <row r="104" spans="1:11" s="1" customFormat="1" ht="15" x14ac:dyDescent="0.2">
      <c r="C104" s="1" t="s">
        <v>183</v>
      </c>
      <c r="E104" s="25" t="s">
        <v>183</v>
      </c>
      <c r="F104" s="25" t="s">
        <v>215</v>
      </c>
      <c r="G104" s="25" t="s">
        <v>185</v>
      </c>
      <c r="H104" s="25" t="s">
        <v>186</v>
      </c>
      <c r="I104" s="25" t="s">
        <v>187</v>
      </c>
      <c r="J104" s="75"/>
      <c r="K104" s="3"/>
    </row>
    <row r="105" spans="1:11" s="1" customFormat="1" ht="15" x14ac:dyDescent="0.2">
      <c r="A105" s="1" t="s">
        <v>139</v>
      </c>
      <c r="C105" s="1" t="s">
        <v>188</v>
      </c>
      <c r="E105" s="39" t="s">
        <v>188</v>
      </c>
      <c r="F105" s="76">
        <f>SUMIFS(input_enduse!D:D,input_enduse!A:A,C105,input_enduse!B:B,$A$2,input_enduse!C:C,$A105)</f>
        <v>0.98478234385710395</v>
      </c>
      <c r="G105" s="76">
        <f>SUMIFS(input_enduse!E:E,input_enduse!A:A,C105,input_enduse!B:B,$A$2,input_enduse!C:C,$A105)</f>
        <v>0.32703514695817998</v>
      </c>
      <c r="H105" s="76">
        <f>SUMIFS(input_enduse!F:F,input_enduse!A:A,C105,input_enduse!B:B,$A$2,input_enduse!C:C,$A105)</f>
        <v>0.60080698199098403</v>
      </c>
      <c r="I105" s="76">
        <f>SUMIFS(input_enduse!G:G,input_enduse!A:A,C105,input_enduse!B:B,$A$2,input_enduse!C:C,$A105)</f>
        <v>7.2157871050835903E-2</v>
      </c>
      <c r="J105" s="77"/>
      <c r="K105" s="19"/>
    </row>
    <row r="106" spans="1:11" s="1" customFormat="1" ht="15" x14ac:dyDescent="0.2">
      <c r="A106" s="1" t="s">
        <v>139</v>
      </c>
      <c r="C106" s="1" t="s">
        <v>189</v>
      </c>
      <c r="E106" s="39" t="s">
        <v>189</v>
      </c>
      <c r="F106" s="76">
        <f>SUMIFS(input_enduse!D:D,input_enduse!A:A,C106,input_enduse!B:B,$A$2,input_enduse!C:C,$A106)</f>
        <v>0.95396112379851306</v>
      </c>
      <c r="G106" s="76">
        <f>SUMIFS(input_enduse!E:E,input_enduse!A:A,C106,input_enduse!B:B,$A$2,input_enduse!C:C,$A106)</f>
        <v>1</v>
      </c>
      <c r="H106" s="76">
        <f>SUMIFS(input_enduse!F:F,input_enduse!A:A,C106,input_enduse!B:B,$A$2,input_enduse!C:C,$A106)</f>
        <v>0</v>
      </c>
      <c r="I106" s="76">
        <f>SUMIFS(input_enduse!G:G,input_enduse!A:A,C106,input_enduse!B:B,$A$2,input_enduse!C:C,$A106)</f>
        <v>0</v>
      </c>
      <c r="J106" s="77"/>
      <c r="K106" s="19"/>
    </row>
    <row r="107" spans="1:11" s="1" customFormat="1" ht="15" x14ac:dyDescent="0.2">
      <c r="A107" s="1" t="s">
        <v>139</v>
      </c>
      <c r="C107" s="1" t="s">
        <v>190</v>
      </c>
      <c r="E107" s="39" t="s">
        <v>190</v>
      </c>
      <c r="F107" s="76">
        <f>SUMIFS(input_enduse!D:D,input_enduse!A:A,C107,input_enduse!B:B,$A$2,input_enduse!C:C,$A107)</f>
        <v>0.98728924229189297</v>
      </c>
      <c r="G107" s="76">
        <v>1</v>
      </c>
      <c r="H107" s="76">
        <v>0</v>
      </c>
      <c r="I107" s="76">
        <v>0</v>
      </c>
      <c r="J107" s="77"/>
      <c r="K107" s="19"/>
    </row>
    <row r="108" spans="1:11" s="1" customFormat="1" ht="15" x14ac:dyDescent="0.2">
      <c r="A108" s="1" t="s">
        <v>139</v>
      </c>
      <c r="C108" s="1" t="s">
        <v>191</v>
      </c>
      <c r="E108" s="39" t="s">
        <v>191</v>
      </c>
      <c r="F108" s="76">
        <f>SUMIFS(input_enduse!D:D,input_enduse!A:A,C108,input_enduse!B:B,$A$2,input_enduse!C:C,$A108)</f>
        <v>0</v>
      </c>
      <c r="G108" s="76">
        <v>1</v>
      </c>
      <c r="H108" s="76">
        <v>0</v>
      </c>
      <c r="I108" s="76">
        <v>0</v>
      </c>
      <c r="J108" s="77"/>
      <c r="K108" s="19"/>
    </row>
    <row r="109" spans="1:11" s="1" customFormat="1" ht="15" x14ac:dyDescent="0.2">
      <c r="A109" s="1" t="s">
        <v>139</v>
      </c>
      <c r="C109" s="1" t="s">
        <v>192</v>
      </c>
      <c r="E109" s="39" t="s">
        <v>192</v>
      </c>
      <c r="F109" s="76">
        <f>SUMIFS(input_enduse!D:D,input_enduse!A:A,C109,input_enduse!B:B,$A$2,input_enduse!C:C,$A109)</f>
        <v>0</v>
      </c>
      <c r="G109" s="76">
        <v>1</v>
      </c>
      <c r="H109" s="76">
        <v>0</v>
      </c>
      <c r="I109" s="76">
        <v>0</v>
      </c>
      <c r="J109" s="77"/>
      <c r="K109" s="19"/>
    </row>
    <row r="110" spans="1:11" s="1" customFormat="1" ht="15" x14ac:dyDescent="0.2">
      <c r="A110" s="1" t="s">
        <v>139</v>
      </c>
      <c r="C110" s="1" t="s">
        <v>193</v>
      </c>
      <c r="E110" s="39" t="s">
        <v>194</v>
      </c>
      <c r="F110" s="76">
        <f>SUMIFS(input_enduse!D:D,input_enduse!A:A,C110,input_enduse!B:B,$A$2,input_enduse!C:C,$A110)</f>
        <v>1.8270083478960801E-2</v>
      </c>
      <c r="G110" s="76">
        <f>SUMIFS(input_enduse!E:E,input_enduse!A:A,C110,input_enduse!B:B,$A$2,input_enduse!C:C,$A110)</f>
        <v>0.29670543756397699</v>
      </c>
      <c r="H110" s="76">
        <f>SUMIFS(input_enduse!F:F,input_enduse!A:A,C110,input_enduse!B:B,$A$2,input_enduse!C:C,$A110)</f>
        <v>0.61723643627296498</v>
      </c>
      <c r="I110" s="76">
        <f>SUMIFS(input_enduse!G:G,input_enduse!A:A,C110,input_enduse!B:B,$A$2,input_enduse!C:C,$A110)</f>
        <v>8.6058126163057302E-2</v>
      </c>
      <c r="J110" s="77"/>
      <c r="K110" s="19"/>
    </row>
    <row r="111" spans="1:11" s="1" customFormat="1" ht="15" x14ac:dyDescent="0.2">
      <c r="A111" s="1" t="s">
        <v>139</v>
      </c>
      <c r="C111" s="1" t="s">
        <v>195</v>
      </c>
      <c r="E111" s="39" t="s">
        <v>195</v>
      </c>
      <c r="F111" s="76">
        <f>SUMIFS(input_enduse!D:D,input_enduse!A:A,C111,input_enduse!B:B,$A$2,input_enduse!C:C,$A111)</f>
        <v>1</v>
      </c>
      <c r="G111" s="76">
        <f>SUMIFS(input_enduse!E:E,input_enduse!A:A,C111,input_enduse!B:B,$A$2,input_enduse!C:C,$A111)</f>
        <v>7.2715840293163594E-2</v>
      </c>
      <c r="H111" s="76">
        <f>SUMIFS(input_enduse!F:F,input_enduse!A:A,C111,input_enduse!B:B,$A$2,input_enduse!C:C,$A111)</f>
        <v>0.84120696273800899</v>
      </c>
      <c r="I111" s="76">
        <f>SUMIFS(input_enduse!G:G,input_enduse!A:A,C111,input_enduse!B:B,$A$2,input_enduse!C:C,$A111)</f>
        <v>8.6077196968827194E-2</v>
      </c>
      <c r="J111" s="77"/>
      <c r="K111" s="19"/>
    </row>
    <row r="112" spans="1:11" s="1" customFormat="1" ht="15" x14ac:dyDescent="0.2">
      <c r="A112" s="1" t="s">
        <v>139</v>
      </c>
      <c r="E112" s="25" t="s">
        <v>183</v>
      </c>
      <c r="F112" s="25" t="s">
        <v>196</v>
      </c>
      <c r="G112" s="25" t="s">
        <v>185</v>
      </c>
      <c r="H112" s="25" t="s">
        <v>186</v>
      </c>
      <c r="I112" s="25" t="s">
        <v>187</v>
      </c>
      <c r="J112" s="75"/>
      <c r="K112" s="3"/>
    </row>
    <row r="113" spans="1:11" s="1" customFormat="1" ht="15" x14ac:dyDescent="0.2">
      <c r="A113" s="1" t="s">
        <v>139</v>
      </c>
      <c r="C113" s="1" t="s">
        <v>197</v>
      </c>
      <c r="E113" s="39" t="s">
        <v>197</v>
      </c>
      <c r="F113" s="76">
        <v>1</v>
      </c>
      <c r="G113" s="76">
        <v>1</v>
      </c>
      <c r="H113" s="76">
        <v>0</v>
      </c>
      <c r="I113" s="76">
        <v>0</v>
      </c>
      <c r="J113" s="77"/>
      <c r="K113" s="19"/>
    </row>
    <row r="114" spans="1:11" s="1" customFormat="1" ht="15" x14ac:dyDescent="0.2">
      <c r="A114" s="1" t="s">
        <v>139</v>
      </c>
      <c r="C114" s="1" t="s">
        <v>198</v>
      </c>
      <c r="E114" s="39" t="s">
        <v>198</v>
      </c>
      <c r="F114" s="76">
        <f>SUMIFS(input_enduse!D:D,input_enduse!A:A,C114,input_enduse!B:B,$A$2,input_enduse!C:C,$A114)</f>
        <v>0.99513874749921305</v>
      </c>
      <c r="G114" s="76">
        <v>1</v>
      </c>
      <c r="H114" s="76">
        <v>0</v>
      </c>
      <c r="I114" s="76">
        <v>0</v>
      </c>
      <c r="J114" s="77"/>
      <c r="K114" s="19"/>
    </row>
    <row r="115" spans="1:11" s="1" customFormat="1" ht="15" x14ac:dyDescent="0.2">
      <c r="A115" s="1" t="s">
        <v>139</v>
      </c>
      <c r="C115" s="1" t="s">
        <v>199</v>
      </c>
      <c r="E115" s="39" t="s">
        <v>199</v>
      </c>
      <c r="F115" s="76">
        <f>SUMIFS(input_enduse!D:D,input_enduse!A:A,C115,input_enduse!B:B,$A$2,input_enduse!C:C,$A115)</f>
        <v>1</v>
      </c>
      <c r="G115" s="76">
        <v>1</v>
      </c>
      <c r="H115" s="76">
        <v>0</v>
      </c>
      <c r="I115" s="76">
        <v>0</v>
      </c>
      <c r="J115" s="77"/>
      <c r="K115" s="19"/>
    </row>
    <row r="116" spans="1:11" s="1" customFormat="1" ht="15" x14ac:dyDescent="0.2">
      <c r="A116" s="1" t="s">
        <v>139</v>
      </c>
      <c r="C116" s="1" t="s">
        <v>200</v>
      </c>
      <c r="E116" s="39" t="s">
        <v>201</v>
      </c>
      <c r="F116" s="76">
        <f>SUMIFS(input_enduse!D:D,input_enduse!A:A,C116,input_enduse!B:B,$A$2,input_enduse!C:C,$A116)</f>
        <v>0.99376318085723603</v>
      </c>
      <c r="G116" s="76">
        <f>SUMIFS(input_enduse!E:E,input_enduse!A:A,C116,input_enduse!B:B,$A$2,input_enduse!C:C,$A116)</f>
        <v>0.98705466637249395</v>
      </c>
      <c r="H116" s="76">
        <f>SUMIFS(input_enduse!F:F,input_enduse!A:A,C116,input_enduse!B:B,$A$2,input_enduse!C:C,$A116)</f>
        <v>1.2945333627505599E-2</v>
      </c>
      <c r="I116" s="76">
        <f>SUMIFS(input_enduse!G:G,input_enduse!A:A,C116,input_enduse!B:B,$A$2,input_enduse!C:C,$A116)</f>
        <v>0</v>
      </c>
      <c r="J116" s="77"/>
      <c r="K116" s="19"/>
    </row>
    <row r="117" spans="1:11" s="1" customFormat="1" ht="15" x14ac:dyDescent="0.2">
      <c r="A117" s="1" t="s">
        <v>139</v>
      </c>
      <c r="C117" s="1" t="s">
        <v>202</v>
      </c>
      <c r="E117" s="39" t="s">
        <v>203</v>
      </c>
      <c r="F117" s="76">
        <f>SUMIFS(input_enduse!D:D,input_enduse!A:A,C117,input_enduse!B:B,$A$2,input_enduse!C:C,$A117)</f>
        <v>0.62111079080215303</v>
      </c>
      <c r="G117" s="76">
        <v>1</v>
      </c>
      <c r="H117" s="76">
        <v>0</v>
      </c>
      <c r="I117" s="76">
        <v>0</v>
      </c>
      <c r="J117" s="77"/>
      <c r="K117" s="19"/>
    </row>
    <row r="118" spans="1:11" s="1" customFormat="1" ht="15" x14ac:dyDescent="0.2">
      <c r="A118" s="1" t="s">
        <v>139</v>
      </c>
      <c r="C118" s="1" t="s">
        <v>204</v>
      </c>
      <c r="E118" s="39" t="s">
        <v>205</v>
      </c>
      <c r="F118" s="76">
        <f>SUMIFS(input_enduse!D:D,input_enduse!A:A,C118,input_enduse!B:B,$A$2,input_enduse!C:C,$A118)</f>
        <v>0.98301284373306397</v>
      </c>
      <c r="G118" s="76">
        <v>1</v>
      </c>
      <c r="H118" s="76">
        <v>0</v>
      </c>
      <c r="I118" s="76">
        <v>0</v>
      </c>
      <c r="J118" s="77"/>
      <c r="K118" s="19"/>
    </row>
    <row r="119" spans="1:11" s="1" customFormat="1" ht="15" x14ac:dyDescent="0.2">
      <c r="A119" s="1" t="s">
        <v>139</v>
      </c>
      <c r="C119" s="1" t="s">
        <v>206</v>
      </c>
      <c r="E119" s="39" t="s">
        <v>207</v>
      </c>
      <c r="F119" s="76">
        <f>SUMIFS(input_enduse!D:D,input_enduse!A:A,C119,input_enduse!B:B,$A$2,input_enduse!C:C,$A119)</f>
        <v>0.99198301731076899</v>
      </c>
      <c r="G119" s="76">
        <v>1</v>
      </c>
      <c r="H119" s="76">
        <v>0</v>
      </c>
      <c r="I119" s="76">
        <v>0</v>
      </c>
      <c r="J119" s="77"/>
      <c r="K119" s="19"/>
    </row>
    <row r="120" spans="1:11" s="1" customFormat="1" ht="15" x14ac:dyDescent="0.2">
      <c r="A120" s="1" t="s">
        <v>139</v>
      </c>
      <c r="C120" s="1" t="s">
        <v>141</v>
      </c>
      <c r="E120" s="39" t="s">
        <v>208</v>
      </c>
      <c r="F120" s="76">
        <f>SUMIFS(input_enduse!D:D,input_enduse!A:A,C120,input_enduse!B:B,$A$2,input_enduse!C:C,$A120)</f>
        <v>0.99627244506721602</v>
      </c>
      <c r="G120" s="76">
        <v>1</v>
      </c>
      <c r="H120" s="76">
        <v>0</v>
      </c>
      <c r="I120" s="76">
        <v>0</v>
      </c>
      <c r="J120" s="77"/>
      <c r="K120" s="19"/>
    </row>
    <row r="121" spans="1:11" s="1" customFormat="1" ht="15" x14ac:dyDescent="0.2">
      <c r="A121" s="1" t="s">
        <v>139</v>
      </c>
      <c r="C121" s="1" t="s">
        <v>209</v>
      </c>
      <c r="E121" s="39" t="s">
        <v>209</v>
      </c>
      <c r="F121" s="76">
        <f>SUMIFS(input_enduse!D:D,input_enduse!A:A,C121,input_enduse!B:B,$A$2,input_enduse!C:C,$A121)</f>
        <v>0.60623642459965998</v>
      </c>
      <c r="G121" s="76">
        <v>1</v>
      </c>
      <c r="H121" s="76">
        <v>0</v>
      </c>
      <c r="I121" s="76">
        <v>0</v>
      </c>
      <c r="J121" s="77"/>
      <c r="K121" s="19"/>
    </row>
    <row r="122" spans="1:11" s="1" customFormat="1" ht="15" x14ac:dyDescent="0.2">
      <c r="A122" s="1" t="s">
        <v>139</v>
      </c>
      <c r="C122" s="1" t="s">
        <v>210</v>
      </c>
      <c r="E122" s="39" t="s">
        <v>210</v>
      </c>
      <c r="F122" s="76">
        <f>SUMIFS(input_enduse!D:D,input_enduse!A:A,C122,input_enduse!B:B,$A$2,input_enduse!C:C,$A122)</f>
        <v>0.11194505202287899</v>
      </c>
      <c r="G122" s="76">
        <v>1</v>
      </c>
      <c r="H122" s="76">
        <v>0</v>
      </c>
      <c r="I122" s="76">
        <v>0</v>
      </c>
      <c r="J122" s="77"/>
      <c r="K122" s="19"/>
    </row>
    <row r="123" spans="1:11" s="1" customFormat="1" ht="15" x14ac:dyDescent="0.2">
      <c r="E123" s="78"/>
      <c r="F123" s="78"/>
      <c r="G123" s="78"/>
      <c r="H123" s="78"/>
      <c r="I123" s="78"/>
      <c r="J123" s="78"/>
      <c r="K123" s="8"/>
    </row>
    <row r="124" spans="1:11" s="1" customFormat="1" ht="15" x14ac:dyDescent="0.25">
      <c r="E124" s="87" t="s">
        <v>232</v>
      </c>
      <c r="F124" s="88"/>
      <c r="G124" s="88"/>
      <c r="H124" s="88"/>
      <c r="I124" s="89"/>
      <c r="J124" s="72"/>
      <c r="K124" s="18"/>
    </row>
    <row r="125" spans="1:11" s="1" customFormat="1" ht="15" x14ac:dyDescent="0.2">
      <c r="C125" s="1" t="s">
        <v>183</v>
      </c>
      <c r="E125" s="25" t="s">
        <v>183</v>
      </c>
      <c r="F125" s="25" t="s">
        <v>215</v>
      </c>
      <c r="G125" s="25" t="s">
        <v>185</v>
      </c>
      <c r="H125" s="25" t="s">
        <v>186</v>
      </c>
      <c r="I125" s="25" t="s">
        <v>187</v>
      </c>
      <c r="J125" s="75"/>
      <c r="K125" s="3"/>
    </row>
    <row r="126" spans="1:11" s="1" customFormat="1" ht="15" x14ac:dyDescent="0.2">
      <c r="A126" s="1" t="s">
        <v>141</v>
      </c>
      <c r="C126" s="1" t="s">
        <v>188</v>
      </c>
      <c r="E126" s="39" t="s">
        <v>188</v>
      </c>
      <c r="F126" s="76">
        <f>SUMIFS(input_enduse!D:D,input_enduse!A:A,C126,input_enduse!B:B,$A$2,input_enduse!C:C,$A126)</f>
        <v>0.74872861872281304</v>
      </c>
      <c r="G126" s="76">
        <f>SUMIFS(input_enduse!E:E,input_enduse!A:A,C126,input_enduse!B:B,$A$2,input_enduse!C:C,$A126)</f>
        <v>0.17225358020550899</v>
      </c>
      <c r="H126" s="76">
        <f>SUMIFS(input_enduse!F:F,input_enduse!A:A,C126,input_enduse!B:B,$A$2,input_enduse!C:C,$A126)</f>
        <v>0.76164296559404299</v>
      </c>
      <c r="I126" s="76">
        <f>SUMIFS(input_enduse!G:G,input_enduse!A:A,C126,input_enduse!B:B,$A$2,input_enduse!C:C,$A126)</f>
        <v>6.6103454200447997E-2</v>
      </c>
      <c r="J126" s="77"/>
      <c r="K126" s="19"/>
    </row>
    <row r="127" spans="1:11" s="1" customFormat="1" ht="15" x14ac:dyDescent="0.2">
      <c r="A127" s="1" t="s">
        <v>141</v>
      </c>
      <c r="C127" s="1" t="s">
        <v>189</v>
      </c>
      <c r="E127" s="39" t="s">
        <v>189</v>
      </c>
      <c r="F127" s="76">
        <f>SUMIFS(input_enduse!D:D,input_enduse!A:A,C127,input_enduse!B:B,$A$2,input_enduse!C:C,$A127)</f>
        <v>0.69777511104165202</v>
      </c>
      <c r="G127" s="76">
        <f>SUMIFS(input_enduse!E:E,input_enduse!A:A,C127,input_enduse!B:B,$A$2,input_enduse!C:C,$A127)</f>
        <v>0.99972877250917702</v>
      </c>
      <c r="H127" s="76">
        <f>SUMIFS(input_enduse!F:F,input_enduse!A:A,C127,input_enduse!B:B,$A$2,input_enduse!C:C,$A127)</f>
        <v>1.0904153181620901E-4</v>
      </c>
      <c r="I127" s="76">
        <f>SUMIFS(input_enduse!G:G,input_enduse!A:A,C127,input_enduse!B:B,$A$2,input_enduse!C:C,$A127)</f>
        <v>1.6218595900723299E-4</v>
      </c>
      <c r="J127" s="77"/>
      <c r="K127" s="19"/>
    </row>
    <row r="128" spans="1:11" s="1" customFormat="1" ht="15" x14ac:dyDescent="0.2">
      <c r="A128" s="1" t="s">
        <v>141</v>
      </c>
      <c r="C128" s="1" t="s">
        <v>190</v>
      </c>
      <c r="E128" s="39" t="s">
        <v>190</v>
      </c>
      <c r="F128" s="76">
        <f>SUMIFS(input_enduse!D:D,input_enduse!A:A,C128,input_enduse!B:B,$A$2,input_enduse!C:C,$A128)</f>
        <v>0.80161728730476001</v>
      </c>
      <c r="G128" s="76">
        <v>1</v>
      </c>
      <c r="H128" s="76">
        <v>0</v>
      </c>
      <c r="I128" s="76">
        <v>0</v>
      </c>
      <c r="J128" s="77"/>
      <c r="K128" s="19"/>
    </row>
    <row r="129" spans="1:11" s="1" customFormat="1" ht="15" x14ac:dyDescent="0.2">
      <c r="A129" s="1" t="s">
        <v>141</v>
      </c>
      <c r="C129" s="1" t="s">
        <v>191</v>
      </c>
      <c r="E129" s="39" t="s">
        <v>191</v>
      </c>
      <c r="F129" s="76">
        <f>SUMIFS(input_enduse!D:D,input_enduse!A:A,C129,input_enduse!B:B,$A$2,input_enduse!C:C,$A129)</f>
        <v>1.9616016429649301E-5</v>
      </c>
      <c r="G129" s="76">
        <v>1</v>
      </c>
      <c r="H129" s="76">
        <v>0</v>
      </c>
      <c r="I129" s="76">
        <v>0</v>
      </c>
      <c r="J129" s="77"/>
      <c r="K129" s="19"/>
    </row>
    <row r="130" spans="1:11" s="1" customFormat="1" ht="15" x14ac:dyDescent="0.2">
      <c r="A130" s="1" t="s">
        <v>141</v>
      </c>
      <c r="C130" s="1" t="s">
        <v>192</v>
      </c>
      <c r="E130" s="39" t="s">
        <v>192</v>
      </c>
      <c r="F130" s="76">
        <f>SUMIFS(input_enduse!D:D,input_enduse!A:A,C130,input_enduse!B:B,$A$2,input_enduse!C:C,$A130)</f>
        <v>0</v>
      </c>
      <c r="G130" s="76">
        <v>1</v>
      </c>
      <c r="H130" s="76">
        <v>0</v>
      </c>
      <c r="I130" s="76">
        <v>0</v>
      </c>
      <c r="J130" s="77"/>
      <c r="K130" s="19"/>
    </row>
    <row r="131" spans="1:11" s="1" customFormat="1" ht="15" x14ac:dyDescent="0.2">
      <c r="A131" s="1" t="s">
        <v>141</v>
      </c>
      <c r="C131" s="1" t="s">
        <v>193</v>
      </c>
      <c r="E131" s="39" t="s">
        <v>194</v>
      </c>
      <c r="F131" s="76">
        <f>SUMIFS(input_enduse!D:D,input_enduse!A:A,C131,input_enduse!B:B,$A$2,input_enduse!C:C,$A131)</f>
        <v>1.5240967692428701E-2</v>
      </c>
      <c r="G131" s="76">
        <f>SUMIFS(input_enduse!E:E,input_enduse!A:A,C131,input_enduse!B:B,$A$2,input_enduse!C:C,$A131)</f>
        <v>0.36418672173605399</v>
      </c>
      <c r="H131" s="76">
        <f>SUMIFS(input_enduse!F:F,input_enduse!A:A,C131,input_enduse!B:B,$A$2,input_enduse!C:C,$A131)</f>
        <v>0.56028183140465004</v>
      </c>
      <c r="I131" s="76">
        <f>SUMIFS(input_enduse!G:G,input_enduse!A:A,C131,input_enduse!B:B,$A$2,input_enduse!C:C,$A131)</f>
        <v>7.5531446859295498E-2</v>
      </c>
      <c r="J131" s="77"/>
      <c r="K131" s="19"/>
    </row>
    <row r="132" spans="1:11" s="1" customFormat="1" ht="15" x14ac:dyDescent="0.2">
      <c r="A132" s="1" t="s">
        <v>141</v>
      </c>
      <c r="C132" s="1" t="s">
        <v>195</v>
      </c>
      <c r="E132" s="39" t="s">
        <v>195</v>
      </c>
      <c r="F132" s="76">
        <f>SUMIFS(input_enduse!D:D,input_enduse!A:A,C132,input_enduse!B:B,$A$2,input_enduse!C:C,$A132)</f>
        <v>0.93180658532947602</v>
      </c>
      <c r="G132" s="76">
        <f>SUMIFS(input_enduse!E:E,input_enduse!A:A,C132,input_enduse!B:B,$A$2,input_enduse!C:C,$A132)</f>
        <v>0.37222111462859597</v>
      </c>
      <c r="H132" s="76">
        <f>SUMIFS(input_enduse!F:F,input_enduse!A:A,C132,input_enduse!B:B,$A$2,input_enduse!C:C,$A132)</f>
        <v>0.59504031069234797</v>
      </c>
      <c r="I132" s="76">
        <f>SUMIFS(input_enduse!G:G,input_enduse!A:A,C132,input_enduse!B:B,$A$2,input_enduse!C:C,$A132)</f>
        <v>3.27385746790562E-2</v>
      </c>
      <c r="J132" s="77"/>
      <c r="K132" s="19"/>
    </row>
    <row r="133" spans="1:11" s="1" customFormat="1" ht="15" x14ac:dyDescent="0.2">
      <c r="A133" s="1" t="s">
        <v>141</v>
      </c>
      <c r="E133" s="25" t="s">
        <v>183</v>
      </c>
      <c r="F133" s="25" t="s">
        <v>196</v>
      </c>
      <c r="G133" s="25" t="s">
        <v>185</v>
      </c>
      <c r="H133" s="25" t="s">
        <v>186</v>
      </c>
      <c r="I133" s="25" t="s">
        <v>187</v>
      </c>
      <c r="J133" s="75"/>
      <c r="K133" s="3"/>
    </row>
    <row r="134" spans="1:11" s="1" customFormat="1" ht="15" x14ac:dyDescent="0.2">
      <c r="A134" s="1" t="s">
        <v>141</v>
      </c>
      <c r="C134" s="1" t="s">
        <v>197</v>
      </c>
      <c r="E134" s="39" t="s">
        <v>197</v>
      </c>
      <c r="F134" s="76">
        <v>1</v>
      </c>
      <c r="G134" s="76">
        <v>1</v>
      </c>
      <c r="H134" s="76">
        <v>0</v>
      </c>
      <c r="I134" s="76">
        <v>0</v>
      </c>
      <c r="J134" s="77"/>
      <c r="K134" s="19"/>
    </row>
    <row r="135" spans="1:11" s="1" customFormat="1" ht="15" x14ac:dyDescent="0.2">
      <c r="A135" s="1" t="s">
        <v>141</v>
      </c>
      <c r="C135" s="1" t="s">
        <v>198</v>
      </c>
      <c r="E135" s="39" t="s">
        <v>198</v>
      </c>
      <c r="F135" s="76">
        <f>SUMIFS(input_enduse!D:D,input_enduse!A:A,C135,input_enduse!B:B,$A$2,input_enduse!C:C,$A135)</f>
        <v>0.86865579745044696</v>
      </c>
      <c r="G135" s="76">
        <v>1</v>
      </c>
      <c r="H135" s="76">
        <v>0</v>
      </c>
      <c r="I135" s="76">
        <v>0</v>
      </c>
      <c r="J135" s="77"/>
      <c r="K135" s="19"/>
    </row>
    <row r="136" spans="1:11" s="1" customFormat="1" ht="15" x14ac:dyDescent="0.2">
      <c r="A136" s="1" t="s">
        <v>141</v>
      </c>
      <c r="C136" s="1" t="s">
        <v>199</v>
      </c>
      <c r="E136" s="39" t="s">
        <v>199</v>
      </c>
      <c r="F136" s="76">
        <f>SUMIFS(input_enduse!D:D,input_enduse!A:A,C136,input_enduse!B:B,$A$2,input_enduse!C:C,$A136)</f>
        <v>0.99292469859682098</v>
      </c>
      <c r="G136" s="76">
        <v>1</v>
      </c>
      <c r="H136" s="76">
        <v>0</v>
      </c>
      <c r="I136" s="76">
        <v>0</v>
      </c>
      <c r="J136" s="77"/>
      <c r="K136" s="19"/>
    </row>
    <row r="137" spans="1:11" s="1" customFormat="1" ht="15" x14ac:dyDescent="0.2">
      <c r="A137" s="1" t="s">
        <v>141</v>
      </c>
      <c r="C137" s="1" t="s">
        <v>200</v>
      </c>
      <c r="E137" s="39" t="s">
        <v>201</v>
      </c>
      <c r="F137" s="76">
        <f>SUMIFS(input_enduse!D:D,input_enduse!A:A,C137,input_enduse!B:B,$A$2,input_enduse!C:C,$A137)</f>
        <v>0.93899926375643805</v>
      </c>
      <c r="G137" s="76">
        <f>SUMIFS(input_enduse!E:E,input_enduse!A:A,C137,input_enduse!B:B,$A$2,input_enduse!C:C,$A137)</f>
        <v>0.97316815526872902</v>
      </c>
      <c r="H137" s="76">
        <f>SUMIFS(input_enduse!F:F,input_enduse!A:A,C137,input_enduse!B:B,$A$2,input_enduse!C:C,$A137)</f>
        <v>2.6831844731270801E-2</v>
      </c>
      <c r="I137" s="76">
        <f>SUMIFS(input_enduse!G:G,input_enduse!A:A,C137,input_enduse!B:B,$A$2,input_enduse!C:C,$A137)</f>
        <v>0</v>
      </c>
      <c r="J137" s="77"/>
      <c r="K137" s="19"/>
    </row>
    <row r="138" spans="1:11" s="1" customFormat="1" ht="15" x14ac:dyDescent="0.2">
      <c r="A138" s="1" t="s">
        <v>141</v>
      </c>
      <c r="C138" s="1" t="s">
        <v>202</v>
      </c>
      <c r="E138" s="39" t="s">
        <v>203</v>
      </c>
      <c r="F138" s="76">
        <f>SUMIFS(input_enduse!D:D,input_enduse!A:A,C138,input_enduse!B:B,$A$2,input_enduse!C:C,$A138)</f>
        <v>0.16736883013606099</v>
      </c>
      <c r="G138" s="76">
        <v>1</v>
      </c>
      <c r="H138" s="76">
        <v>0</v>
      </c>
      <c r="I138" s="76">
        <v>0</v>
      </c>
      <c r="J138" s="77"/>
      <c r="K138" s="19"/>
    </row>
    <row r="139" spans="1:11" s="1" customFormat="1" ht="15" x14ac:dyDescent="0.2">
      <c r="A139" s="1" t="s">
        <v>141</v>
      </c>
      <c r="C139" s="1" t="s">
        <v>204</v>
      </c>
      <c r="E139" s="39" t="s">
        <v>205</v>
      </c>
      <c r="F139" s="76">
        <f>SUMIFS(input_enduse!D:D,input_enduse!A:A,C139,input_enduse!B:B,$A$2,input_enduse!C:C,$A139)</f>
        <v>0.88904352765361006</v>
      </c>
      <c r="G139" s="76">
        <v>1</v>
      </c>
      <c r="H139" s="76">
        <v>0</v>
      </c>
      <c r="I139" s="76">
        <v>0</v>
      </c>
      <c r="J139" s="77"/>
      <c r="K139" s="19"/>
    </row>
    <row r="140" spans="1:11" s="1" customFormat="1" ht="15" x14ac:dyDescent="0.2">
      <c r="A140" s="1" t="s">
        <v>141</v>
      </c>
      <c r="C140" s="1" t="s">
        <v>206</v>
      </c>
      <c r="E140" s="39" t="s">
        <v>207</v>
      </c>
      <c r="F140" s="76">
        <f>SUMIFS(input_enduse!D:D,input_enduse!A:A,C140,input_enduse!B:B,$A$2,input_enduse!C:C,$A140)</f>
        <v>0.91223172040123501</v>
      </c>
      <c r="G140" s="76">
        <v>1</v>
      </c>
      <c r="H140" s="76">
        <v>0</v>
      </c>
      <c r="I140" s="76">
        <v>0</v>
      </c>
      <c r="J140" s="77"/>
      <c r="K140" s="19"/>
    </row>
    <row r="141" spans="1:11" s="1" customFormat="1" ht="15" x14ac:dyDescent="0.2">
      <c r="A141" s="1" t="s">
        <v>141</v>
      </c>
      <c r="C141" s="1" t="s">
        <v>141</v>
      </c>
      <c r="E141" s="39" t="s">
        <v>208</v>
      </c>
      <c r="F141" s="76">
        <f>SUMIFS(input_enduse!D:D,input_enduse!A:A,C141,input_enduse!B:B,$A$2,input_enduse!C:C,$A141)</f>
        <v>0.97658885540836404</v>
      </c>
      <c r="G141" s="76">
        <v>1</v>
      </c>
      <c r="H141" s="76">
        <v>0</v>
      </c>
      <c r="I141" s="76">
        <v>0</v>
      </c>
      <c r="J141" s="77"/>
      <c r="K141" s="19"/>
    </row>
    <row r="142" spans="1:11" s="1" customFormat="1" ht="15" x14ac:dyDescent="0.2">
      <c r="A142" s="1" t="s">
        <v>141</v>
      </c>
      <c r="C142" s="1" t="s">
        <v>209</v>
      </c>
      <c r="E142" s="39" t="s">
        <v>209</v>
      </c>
      <c r="F142" s="76">
        <f>SUMIFS(input_enduse!D:D,input_enduse!A:A,C142,input_enduse!B:B,$A$2,input_enduse!C:C,$A142)</f>
        <v>0.39410699926899201</v>
      </c>
      <c r="G142" s="76">
        <v>1</v>
      </c>
      <c r="H142" s="76">
        <v>0</v>
      </c>
      <c r="I142" s="76">
        <v>0</v>
      </c>
      <c r="J142" s="77"/>
      <c r="K142" s="19"/>
    </row>
    <row r="143" spans="1:11" s="1" customFormat="1" ht="15" x14ac:dyDescent="0.2">
      <c r="A143" s="1" t="s">
        <v>141</v>
      </c>
      <c r="C143" s="1" t="s">
        <v>210</v>
      </c>
      <c r="E143" s="39" t="s">
        <v>210</v>
      </c>
      <c r="F143" s="76">
        <f>SUMIFS(input_enduse!D:D,input_enduse!A:A,C143,input_enduse!B:B,$A$2,input_enduse!C:C,$A143)</f>
        <v>0.43177338140209298</v>
      </c>
      <c r="G143" s="76">
        <v>1</v>
      </c>
      <c r="H143" s="76">
        <v>0</v>
      </c>
      <c r="I143" s="76">
        <v>0</v>
      </c>
      <c r="J143" s="77"/>
      <c r="K143" s="19"/>
    </row>
    <row r="144" spans="1:11" s="1" customFormat="1" ht="15" x14ac:dyDescent="0.2">
      <c r="E144" s="78"/>
      <c r="F144" s="78"/>
      <c r="G144" s="78"/>
      <c r="H144" s="78"/>
      <c r="I144" s="78"/>
      <c r="J144" s="78"/>
      <c r="K144" s="8"/>
    </row>
    <row r="145" spans="1:11" s="1" customFormat="1" ht="15" x14ac:dyDescent="0.25">
      <c r="E145" s="87" t="s">
        <v>233</v>
      </c>
      <c r="F145" s="88"/>
      <c r="G145" s="88"/>
      <c r="H145" s="88"/>
      <c r="I145" s="89"/>
      <c r="J145" s="72"/>
      <c r="K145" s="18"/>
    </row>
    <row r="146" spans="1:11" s="1" customFormat="1" ht="15" x14ac:dyDescent="0.2">
      <c r="C146" s="1" t="s">
        <v>183</v>
      </c>
      <c r="E146" s="25" t="s">
        <v>183</v>
      </c>
      <c r="F146" s="25" t="s">
        <v>215</v>
      </c>
      <c r="G146" s="25" t="s">
        <v>185</v>
      </c>
      <c r="H146" s="25" t="s">
        <v>186</v>
      </c>
      <c r="I146" s="25" t="s">
        <v>187</v>
      </c>
      <c r="J146" s="75"/>
      <c r="K146" s="3"/>
    </row>
    <row r="147" spans="1:11" s="1" customFormat="1" ht="15" x14ac:dyDescent="0.2">
      <c r="A147" s="1" t="s">
        <v>146</v>
      </c>
      <c r="C147" s="1" t="s">
        <v>188</v>
      </c>
      <c r="E147" s="39" t="s">
        <v>188</v>
      </c>
      <c r="F147" s="76">
        <f>SUMIFS(input_enduse!D:D,input_enduse!A:A,C147,input_enduse!B:B,$A$2,input_enduse!C:C,$A147)</f>
        <v>0.92925088931648503</v>
      </c>
      <c r="G147" s="76">
        <f>SUMIFS(input_enduse!E:E,input_enduse!A:A,C147,input_enduse!B:B,$A$2,input_enduse!C:C,$A147)</f>
        <v>2.4368631532026199E-2</v>
      </c>
      <c r="H147" s="76">
        <f>SUMIFS(input_enduse!F:F,input_enduse!A:A,C147,input_enduse!B:B,$A$2,input_enduse!C:C,$A147)</f>
        <v>0.93647068269490297</v>
      </c>
      <c r="I147" s="76">
        <f>SUMIFS(input_enduse!G:G,input_enduse!A:A,C147,input_enduse!B:B,$A$2,input_enduse!C:C,$A147)</f>
        <v>3.9160685773070997E-2</v>
      </c>
      <c r="J147" s="77"/>
      <c r="K147" s="19"/>
    </row>
    <row r="148" spans="1:11" s="1" customFormat="1" ht="15" x14ac:dyDescent="0.2">
      <c r="A148" s="1" t="s">
        <v>146</v>
      </c>
      <c r="C148" s="1" t="s">
        <v>189</v>
      </c>
      <c r="E148" s="39" t="s">
        <v>189</v>
      </c>
      <c r="F148" s="76">
        <f>SUMIFS(input_enduse!D:D,input_enduse!A:A,C148,input_enduse!B:B,$A$2,input_enduse!C:C,$A148)</f>
        <v>0.92101280333219304</v>
      </c>
      <c r="G148" s="76">
        <f>SUMIFS(input_enduse!E:E,input_enduse!A:A,C148,input_enduse!B:B,$A$2,input_enduse!C:C,$A148)</f>
        <v>1</v>
      </c>
      <c r="H148" s="76">
        <f>SUMIFS(input_enduse!F:F,input_enduse!A:A,C148,input_enduse!B:B,$A$2,input_enduse!C:C,$A148)</f>
        <v>0</v>
      </c>
      <c r="I148" s="76">
        <f>SUMIFS(input_enduse!G:G,input_enduse!A:A,C148,input_enduse!B:B,$A$2,input_enduse!C:C,$A148)</f>
        <v>0</v>
      </c>
      <c r="J148" s="77"/>
      <c r="K148" s="19"/>
    </row>
    <row r="149" spans="1:11" s="1" customFormat="1" ht="15" x14ac:dyDescent="0.2">
      <c r="A149" s="1" t="s">
        <v>146</v>
      </c>
      <c r="C149" s="1" t="s">
        <v>190</v>
      </c>
      <c r="E149" s="39" t="s">
        <v>190</v>
      </c>
      <c r="F149" s="76">
        <f>SUMIFS(input_enduse!D:D,input_enduse!A:A,C149,input_enduse!B:B,$A$2,input_enduse!C:C,$A149)</f>
        <v>0.93622936872246099</v>
      </c>
      <c r="G149" s="76">
        <v>1</v>
      </c>
      <c r="H149" s="76">
        <v>0</v>
      </c>
      <c r="I149" s="76">
        <v>0</v>
      </c>
      <c r="J149" s="77"/>
      <c r="K149" s="19"/>
    </row>
    <row r="150" spans="1:11" s="1" customFormat="1" ht="15" x14ac:dyDescent="0.2">
      <c r="A150" s="1" t="s">
        <v>146</v>
      </c>
      <c r="C150" s="1" t="s">
        <v>191</v>
      </c>
      <c r="E150" s="39" t="s">
        <v>191</v>
      </c>
      <c r="F150" s="76">
        <f>SUMIFS(input_enduse!D:D,input_enduse!A:A,C150,input_enduse!B:B,$A$2,input_enduse!C:C,$A150)</f>
        <v>1.4193033617814299E-3</v>
      </c>
      <c r="G150" s="76">
        <v>1</v>
      </c>
      <c r="H150" s="76">
        <v>0</v>
      </c>
      <c r="I150" s="76">
        <v>0</v>
      </c>
      <c r="J150" s="77"/>
      <c r="K150" s="19"/>
    </row>
    <row r="151" spans="1:11" s="1" customFormat="1" ht="15" x14ac:dyDescent="0.2">
      <c r="A151" s="1" t="s">
        <v>146</v>
      </c>
      <c r="C151" s="1" t="s">
        <v>192</v>
      </c>
      <c r="E151" s="39" t="s">
        <v>192</v>
      </c>
      <c r="F151" s="76">
        <f>SUMIFS(input_enduse!D:D,input_enduse!A:A,C151,input_enduse!B:B,$A$2,input_enduse!C:C,$A151)</f>
        <v>5.2595415975154503E-5</v>
      </c>
      <c r="G151" s="76">
        <v>1</v>
      </c>
      <c r="H151" s="76">
        <v>0</v>
      </c>
      <c r="I151" s="76">
        <v>0</v>
      </c>
      <c r="J151" s="77"/>
      <c r="K151" s="19"/>
    </row>
    <row r="152" spans="1:11" s="1" customFormat="1" ht="15" x14ac:dyDescent="0.2">
      <c r="A152" s="1" t="s">
        <v>146</v>
      </c>
      <c r="C152" s="1" t="s">
        <v>193</v>
      </c>
      <c r="E152" s="39" t="s">
        <v>194</v>
      </c>
      <c r="F152" s="76">
        <f>SUMIFS(input_enduse!D:D,input_enduse!A:A,C152,input_enduse!B:B,$A$2,input_enduse!C:C,$A152)</f>
        <v>4.1814248806712698E-3</v>
      </c>
      <c r="G152" s="76">
        <f>SUMIFS(input_enduse!E:E,input_enduse!A:A,C152,input_enduse!B:B,$A$2,input_enduse!C:C,$A152)</f>
        <v>0.34274487235472301</v>
      </c>
      <c r="H152" s="76">
        <f>SUMIFS(input_enduse!F:F,input_enduse!A:A,C152,input_enduse!B:B,$A$2,input_enduse!C:C,$A152)</f>
        <v>0.64940155879289396</v>
      </c>
      <c r="I152" s="76">
        <f>SUMIFS(input_enduse!G:G,input_enduse!A:A,C152,input_enduse!B:B,$A$2,input_enduse!C:C,$A152)</f>
        <v>7.8535688523826801E-3</v>
      </c>
      <c r="J152" s="77"/>
      <c r="K152" s="19"/>
    </row>
    <row r="153" spans="1:11" s="1" customFormat="1" ht="15" x14ac:dyDescent="0.2">
      <c r="A153" s="1" t="s">
        <v>146</v>
      </c>
      <c r="C153" s="1" t="s">
        <v>195</v>
      </c>
      <c r="E153" s="39" t="s">
        <v>195</v>
      </c>
      <c r="F153" s="76">
        <f>SUMIFS(input_enduse!D:D,input_enduse!A:A,C153,input_enduse!B:B,$A$2,input_enduse!C:C,$A153)</f>
        <v>1</v>
      </c>
      <c r="G153" s="76">
        <f>SUMIFS(input_enduse!E:E,input_enduse!A:A,C153,input_enduse!B:B,$A$2,input_enduse!C:C,$A153)</f>
        <v>0.34759099658553699</v>
      </c>
      <c r="H153" s="76">
        <f>SUMIFS(input_enduse!F:F,input_enduse!A:A,C153,input_enduse!B:B,$A$2,input_enduse!C:C,$A153)</f>
        <v>0.61546459655954899</v>
      </c>
      <c r="I153" s="76">
        <f>SUMIFS(input_enduse!G:G,input_enduse!A:A,C153,input_enduse!B:B,$A$2,input_enduse!C:C,$A153)</f>
        <v>3.6944406854914402E-2</v>
      </c>
      <c r="J153" s="77"/>
      <c r="K153" s="19"/>
    </row>
    <row r="154" spans="1:11" s="1" customFormat="1" ht="15" x14ac:dyDescent="0.2">
      <c r="A154" s="1" t="s">
        <v>146</v>
      </c>
      <c r="E154" s="25" t="s">
        <v>183</v>
      </c>
      <c r="F154" s="25" t="s">
        <v>196</v>
      </c>
      <c r="G154" s="25" t="s">
        <v>185</v>
      </c>
      <c r="H154" s="25" t="s">
        <v>186</v>
      </c>
      <c r="I154" s="25" t="s">
        <v>187</v>
      </c>
      <c r="J154" s="75"/>
      <c r="K154" s="3"/>
    </row>
    <row r="155" spans="1:11" s="1" customFormat="1" ht="15" x14ac:dyDescent="0.2">
      <c r="A155" s="1" t="s">
        <v>146</v>
      </c>
      <c r="C155" s="1" t="s">
        <v>197</v>
      </c>
      <c r="E155" s="39" t="s">
        <v>197</v>
      </c>
      <c r="F155" s="76">
        <v>1</v>
      </c>
      <c r="G155" s="76">
        <v>1</v>
      </c>
      <c r="H155" s="76">
        <v>0</v>
      </c>
      <c r="I155" s="76">
        <v>0</v>
      </c>
      <c r="J155" s="77"/>
      <c r="K155" s="19"/>
    </row>
    <row r="156" spans="1:11" s="1" customFormat="1" ht="15" x14ac:dyDescent="0.2">
      <c r="A156" s="1" t="s">
        <v>146</v>
      </c>
      <c r="C156" s="1" t="s">
        <v>198</v>
      </c>
      <c r="E156" s="39" t="s">
        <v>198</v>
      </c>
      <c r="F156" s="76">
        <f>SUMIFS(input_enduse!D:D,input_enduse!A:A,C156,input_enduse!B:B,$A$2,input_enduse!C:C,$A156)</f>
        <v>0.96451596844586895</v>
      </c>
      <c r="G156" s="76">
        <v>1</v>
      </c>
      <c r="H156" s="76">
        <v>0</v>
      </c>
      <c r="I156" s="76">
        <v>0</v>
      </c>
      <c r="J156" s="77"/>
      <c r="K156" s="19"/>
    </row>
    <row r="157" spans="1:11" s="1" customFormat="1" ht="15" x14ac:dyDescent="0.2">
      <c r="A157" s="1" t="s">
        <v>146</v>
      </c>
      <c r="C157" s="1" t="s">
        <v>199</v>
      </c>
      <c r="E157" s="39" t="s">
        <v>199</v>
      </c>
      <c r="F157" s="76">
        <f>SUMIFS(input_enduse!D:D,input_enduse!A:A,C157,input_enduse!B:B,$A$2,input_enduse!C:C,$A157)</f>
        <v>1</v>
      </c>
      <c r="G157" s="76">
        <v>1</v>
      </c>
      <c r="H157" s="76">
        <v>0</v>
      </c>
      <c r="I157" s="76">
        <v>0</v>
      </c>
      <c r="J157" s="77"/>
      <c r="K157" s="19"/>
    </row>
    <row r="158" spans="1:11" s="1" customFormat="1" ht="15" x14ac:dyDescent="0.2">
      <c r="A158" s="1" t="s">
        <v>146</v>
      </c>
      <c r="C158" s="1" t="s">
        <v>200</v>
      </c>
      <c r="E158" s="39" t="s">
        <v>201</v>
      </c>
      <c r="F158" s="76">
        <f>SUMIFS(input_enduse!D:D,input_enduse!A:A,C158,input_enduse!B:B,$A$2,input_enduse!C:C,$A158)</f>
        <v>0.98782370416947995</v>
      </c>
      <c r="G158" s="76">
        <f>SUMIFS(input_enduse!E:E,input_enduse!A:A,C158,input_enduse!B:B,$A$2,input_enduse!C:C,$A158)</f>
        <v>0.984655254672266</v>
      </c>
      <c r="H158" s="76">
        <f>SUMIFS(input_enduse!F:F,input_enduse!A:A,C158,input_enduse!B:B,$A$2,input_enduse!C:C,$A158)</f>
        <v>1.53447453277344E-2</v>
      </c>
      <c r="I158" s="76">
        <f>SUMIFS(input_enduse!G:G,input_enduse!A:A,C158,input_enduse!B:B,$A$2,input_enduse!C:C,$A158)</f>
        <v>0</v>
      </c>
      <c r="J158" s="77"/>
      <c r="K158" s="19"/>
    </row>
    <row r="159" spans="1:11" s="1" customFormat="1" ht="15" x14ac:dyDescent="0.2">
      <c r="A159" s="1" t="s">
        <v>146</v>
      </c>
      <c r="C159" s="1" t="s">
        <v>202</v>
      </c>
      <c r="E159" s="39" t="s">
        <v>203</v>
      </c>
      <c r="F159" s="76">
        <f>SUMIFS(input_enduse!D:D,input_enduse!A:A,C159,input_enduse!B:B,$A$2,input_enduse!C:C,$A159)</f>
        <v>0.31884482916780998</v>
      </c>
      <c r="G159" s="76">
        <v>1</v>
      </c>
      <c r="H159" s="76">
        <v>0</v>
      </c>
      <c r="I159" s="76">
        <v>0</v>
      </c>
      <c r="J159" s="77"/>
      <c r="K159" s="19"/>
    </row>
    <row r="160" spans="1:11" s="1" customFormat="1" ht="15" x14ac:dyDescent="0.2">
      <c r="A160" s="1" t="s">
        <v>146</v>
      </c>
      <c r="C160" s="1" t="s">
        <v>204</v>
      </c>
      <c r="E160" s="39" t="s">
        <v>205</v>
      </c>
      <c r="F160" s="76">
        <f>SUMIFS(input_enduse!D:D,input_enduse!A:A,C160,input_enduse!B:B,$A$2,input_enduse!C:C,$A160)</f>
        <v>0.94969528804972603</v>
      </c>
      <c r="G160" s="76">
        <v>1</v>
      </c>
      <c r="H160" s="76">
        <v>0</v>
      </c>
      <c r="I160" s="76">
        <v>0</v>
      </c>
      <c r="J160" s="77"/>
      <c r="K160" s="19"/>
    </row>
    <row r="161" spans="1:11" s="1" customFormat="1" ht="15" x14ac:dyDescent="0.2">
      <c r="A161" s="1" t="s">
        <v>146</v>
      </c>
      <c r="C161" s="1" t="s">
        <v>206</v>
      </c>
      <c r="E161" s="39" t="s">
        <v>207</v>
      </c>
      <c r="F161" s="76">
        <f>SUMIFS(input_enduse!D:D,input_enduse!A:A,C161,input_enduse!B:B,$A$2,input_enduse!C:C,$A161)</f>
        <v>0.98782370416947995</v>
      </c>
      <c r="G161" s="76">
        <v>1</v>
      </c>
      <c r="H161" s="76">
        <v>0</v>
      </c>
      <c r="I161" s="76">
        <v>0</v>
      </c>
      <c r="J161" s="77"/>
      <c r="K161" s="19"/>
    </row>
    <row r="162" spans="1:11" s="1" customFormat="1" ht="15" x14ac:dyDescent="0.2">
      <c r="A162" s="1" t="s">
        <v>146</v>
      </c>
      <c r="C162" s="1" t="s">
        <v>141</v>
      </c>
      <c r="E162" s="39" t="s">
        <v>208</v>
      </c>
      <c r="F162" s="76">
        <f>SUMIFS(input_enduse!D:D,input_enduse!A:A,C162,input_enduse!B:B,$A$2,input_enduse!C:C,$A162)</f>
        <v>0.96689472563867795</v>
      </c>
      <c r="G162" s="76">
        <v>1</v>
      </c>
      <c r="H162" s="76">
        <v>0</v>
      </c>
      <c r="I162" s="76">
        <v>0</v>
      </c>
      <c r="J162" s="77"/>
      <c r="K162" s="19"/>
    </row>
    <row r="163" spans="1:11" s="1" customFormat="1" ht="15" x14ac:dyDescent="0.2">
      <c r="A163" s="1" t="s">
        <v>146</v>
      </c>
      <c r="C163" s="1" t="s">
        <v>209</v>
      </c>
      <c r="E163" s="39" t="s">
        <v>209</v>
      </c>
      <c r="F163" s="76">
        <f>SUMIFS(input_enduse!D:D,input_enduse!A:A,C163,input_enduse!B:B,$A$2,input_enduse!C:C,$A163)</f>
        <v>0.79382195617221096</v>
      </c>
      <c r="G163" s="76">
        <v>1</v>
      </c>
      <c r="H163" s="76">
        <v>0</v>
      </c>
      <c r="I163" s="76">
        <v>0</v>
      </c>
      <c r="J163" s="77"/>
      <c r="K163" s="19"/>
    </row>
    <row r="164" spans="1:11" s="1" customFormat="1" ht="15" x14ac:dyDescent="0.2">
      <c r="A164" s="1" t="s">
        <v>146</v>
      </c>
      <c r="C164" s="1" t="s">
        <v>210</v>
      </c>
      <c r="E164" s="39" t="s">
        <v>210</v>
      </c>
      <c r="F164" s="76">
        <f>SUMIFS(input_enduse!D:D,input_enduse!A:A,C164,input_enduse!B:B,$A$2,input_enduse!C:C,$A164)</f>
        <v>0.32776740667613402</v>
      </c>
      <c r="G164" s="76">
        <v>1</v>
      </c>
      <c r="H164" s="76">
        <v>0</v>
      </c>
      <c r="I164" s="76">
        <v>0</v>
      </c>
      <c r="J164" s="77"/>
      <c r="K164" s="19"/>
    </row>
    <row r="165" spans="1:11" s="1" customFormat="1" ht="15" x14ac:dyDescent="0.2">
      <c r="E165" s="78"/>
      <c r="F165" s="78"/>
      <c r="G165" s="78"/>
      <c r="H165" s="78"/>
      <c r="I165" s="78"/>
      <c r="J165" s="78"/>
      <c r="K165" s="8"/>
    </row>
    <row r="166" spans="1:11" s="1" customFormat="1" ht="15" x14ac:dyDescent="0.25">
      <c r="E166" s="87" t="s">
        <v>234</v>
      </c>
      <c r="F166" s="88"/>
      <c r="G166" s="88"/>
      <c r="H166" s="88"/>
      <c r="I166" s="89"/>
      <c r="J166" s="72"/>
      <c r="K166" s="18"/>
    </row>
    <row r="167" spans="1:11" s="1" customFormat="1" ht="15" x14ac:dyDescent="0.2">
      <c r="C167" s="1" t="s">
        <v>183</v>
      </c>
      <c r="E167" s="25" t="s">
        <v>183</v>
      </c>
      <c r="F167" s="25" t="s">
        <v>215</v>
      </c>
      <c r="G167" s="25" t="s">
        <v>185</v>
      </c>
      <c r="H167" s="25" t="s">
        <v>186</v>
      </c>
      <c r="I167" s="25" t="s">
        <v>187</v>
      </c>
      <c r="J167" s="75"/>
      <c r="K167" s="3"/>
    </row>
    <row r="168" spans="1:11" s="1" customFormat="1" ht="15" x14ac:dyDescent="0.2">
      <c r="A168" s="1" t="s">
        <v>147</v>
      </c>
      <c r="C168" s="1" t="s">
        <v>188</v>
      </c>
      <c r="E168" s="39" t="s">
        <v>188</v>
      </c>
      <c r="F168" s="76">
        <f>SUMIFS(input_enduse!D:D,input_enduse!A:A,C168,input_enduse!B:B,$A$2,input_enduse!C:C,$A168)</f>
        <v>0.90921974610006695</v>
      </c>
      <c r="G168" s="76">
        <f>SUMIFS(input_enduse!E:E,input_enduse!A:A,C168,input_enduse!B:B,$A$2,input_enduse!C:C,$A168)</f>
        <v>0.25431153688455699</v>
      </c>
      <c r="H168" s="76">
        <f>SUMIFS(input_enduse!F:F,input_enduse!A:A,C168,input_enduse!B:B,$A$2,input_enduse!C:C,$A168)</f>
        <v>0.72057264154786804</v>
      </c>
      <c r="I168" s="76">
        <f>SUMIFS(input_enduse!G:G,input_enduse!A:A,C168,input_enduse!B:B,$A$2,input_enduse!C:C,$A168)</f>
        <v>2.51158215675754E-2</v>
      </c>
      <c r="J168" s="77"/>
      <c r="K168" s="19"/>
    </row>
    <row r="169" spans="1:11" s="1" customFormat="1" ht="15" x14ac:dyDescent="0.2">
      <c r="A169" s="1" t="s">
        <v>147</v>
      </c>
      <c r="C169" s="1" t="s">
        <v>189</v>
      </c>
      <c r="E169" s="39" t="s">
        <v>189</v>
      </c>
      <c r="F169" s="76">
        <f>SUMIFS(input_enduse!D:D,input_enduse!A:A,C169,input_enduse!B:B,$A$2,input_enduse!C:C,$A169)</f>
        <v>0.88144796426706395</v>
      </c>
      <c r="G169" s="76">
        <f>SUMIFS(input_enduse!E:E,input_enduse!A:A,C169,input_enduse!B:B,$A$2,input_enduse!C:C,$A169)</f>
        <v>0.99908291268074301</v>
      </c>
      <c r="H169" s="76">
        <f>SUMIFS(input_enduse!F:F,input_enduse!A:A,C169,input_enduse!B:B,$A$2,input_enduse!C:C,$A169)</f>
        <v>9.1708731925681903E-4</v>
      </c>
      <c r="I169" s="76">
        <f>SUMIFS(input_enduse!G:G,input_enduse!A:A,C169,input_enduse!B:B,$A$2,input_enduse!C:C,$A169)</f>
        <v>0</v>
      </c>
      <c r="J169" s="77"/>
      <c r="K169" s="19"/>
    </row>
    <row r="170" spans="1:11" s="1" customFormat="1" ht="15" x14ac:dyDescent="0.2">
      <c r="A170" s="1" t="s">
        <v>147</v>
      </c>
      <c r="C170" s="1" t="s">
        <v>190</v>
      </c>
      <c r="E170" s="39" t="s">
        <v>190</v>
      </c>
      <c r="F170" s="76">
        <f>SUMIFS(input_enduse!D:D,input_enduse!A:A,C170,input_enduse!B:B,$A$2,input_enduse!C:C,$A170)</f>
        <v>0.92139741594264002</v>
      </c>
      <c r="G170" s="76">
        <v>1</v>
      </c>
      <c r="H170" s="76">
        <v>0</v>
      </c>
      <c r="I170" s="76">
        <v>0</v>
      </c>
      <c r="J170" s="77"/>
      <c r="K170" s="19"/>
    </row>
    <row r="171" spans="1:11" s="1" customFormat="1" ht="15" x14ac:dyDescent="0.2">
      <c r="A171" s="1" t="s">
        <v>147</v>
      </c>
      <c r="C171" s="1" t="s">
        <v>191</v>
      </c>
      <c r="E171" s="39" t="s">
        <v>191</v>
      </c>
      <c r="F171" s="76">
        <f>SUMIFS(input_enduse!D:D,input_enduse!A:A,C171,input_enduse!B:B,$A$2,input_enduse!C:C,$A171)</f>
        <v>1.4579233892637099E-4</v>
      </c>
      <c r="G171" s="76">
        <v>1</v>
      </c>
      <c r="H171" s="76">
        <v>0</v>
      </c>
      <c r="I171" s="76">
        <v>0</v>
      </c>
      <c r="J171" s="77"/>
      <c r="K171" s="19"/>
    </row>
    <row r="172" spans="1:11" s="1" customFormat="1" ht="15" x14ac:dyDescent="0.2">
      <c r="A172" s="1" t="s">
        <v>147</v>
      </c>
      <c r="C172" s="1" t="s">
        <v>192</v>
      </c>
      <c r="E172" s="39" t="s">
        <v>192</v>
      </c>
      <c r="F172" s="76">
        <f>SUMIFS(input_enduse!D:D,input_enduse!A:A,C172,input_enduse!B:B,$A$2,input_enduse!C:C,$A172)</f>
        <v>6.0824611747614297E-4</v>
      </c>
      <c r="G172" s="76">
        <v>1</v>
      </c>
      <c r="H172" s="76">
        <v>0</v>
      </c>
      <c r="I172" s="76">
        <v>0</v>
      </c>
      <c r="J172" s="77"/>
      <c r="K172" s="19"/>
    </row>
    <row r="173" spans="1:11" s="1" customFormat="1" ht="15" x14ac:dyDescent="0.2">
      <c r="A173" s="1" t="s">
        <v>147</v>
      </c>
      <c r="C173" s="1" t="s">
        <v>193</v>
      </c>
      <c r="E173" s="39" t="s">
        <v>194</v>
      </c>
      <c r="F173" s="76">
        <f>SUMIFS(input_enduse!D:D,input_enduse!A:A,C173,input_enduse!B:B,$A$2,input_enduse!C:C,$A173)</f>
        <v>5.0658287425687102E-3</v>
      </c>
      <c r="G173" s="76">
        <f>SUMIFS(input_enduse!E:E,input_enduse!A:A,C173,input_enduse!B:B,$A$2,input_enduse!C:C,$A173)</f>
        <v>0.45278316486262998</v>
      </c>
      <c r="H173" s="76">
        <f>SUMIFS(input_enduse!F:F,input_enduse!A:A,C173,input_enduse!B:B,$A$2,input_enduse!C:C,$A173)</f>
        <v>0.53907223593310605</v>
      </c>
      <c r="I173" s="76">
        <f>SUMIFS(input_enduse!G:G,input_enduse!A:A,C173,input_enduse!B:B,$A$2,input_enduse!C:C,$A173)</f>
        <v>8.1445992042636604E-3</v>
      </c>
      <c r="J173" s="77"/>
      <c r="K173" s="19"/>
    </row>
    <row r="174" spans="1:11" s="1" customFormat="1" ht="15" x14ac:dyDescent="0.2">
      <c r="A174" s="1" t="s">
        <v>147</v>
      </c>
      <c r="C174" s="1" t="s">
        <v>195</v>
      </c>
      <c r="E174" s="39" t="s">
        <v>195</v>
      </c>
      <c r="F174" s="76">
        <f>SUMIFS(input_enduse!D:D,input_enduse!A:A,C174,input_enduse!B:B,$A$2,input_enduse!C:C,$A174)</f>
        <v>0.95006966297623896</v>
      </c>
      <c r="G174" s="76">
        <f>SUMIFS(input_enduse!E:E,input_enduse!A:A,C174,input_enduse!B:B,$A$2,input_enduse!C:C,$A174)</f>
        <v>0.48876265356911602</v>
      </c>
      <c r="H174" s="76">
        <f>SUMIFS(input_enduse!F:F,input_enduse!A:A,C174,input_enduse!B:B,$A$2,input_enduse!C:C,$A174)</f>
        <v>0.49506812651106202</v>
      </c>
      <c r="I174" s="76">
        <f>SUMIFS(input_enduse!G:G,input_enduse!A:A,C174,input_enduse!B:B,$A$2,input_enduse!C:C,$A174)</f>
        <v>1.6169219919821801E-2</v>
      </c>
      <c r="J174" s="77"/>
      <c r="K174" s="19"/>
    </row>
    <row r="175" spans="1:11" s="1" customFormat="1" ht="15" x14ac:dyDescent="0.2">
      <c r="A175" s="1" t="s">
        <v>147</v>
      </c>
      <c r="E175" s="25" t="s">
        <v>183</v>
      </c>
      <c r="F175" s="25" t="s">
        <v>196</v>
      </c>
      <c r="G175" s="25" t="s">
        <v>185</v>
      </c>
      <c r="H175" s="25" t="s">
        <v>186</v>
      </c>
      <c r="I175" s="25" t="s">
        <v>187</v>
      </c>
      <c r="J175" s="75"/>
      <c r="K175" s="3"/>
    </row>
    <row r="176" spans="1:11" s="1" customFormat="1" ht="15" x14ac:dyDescent="0.2">
      <c r="A176" s="1" t="s">
        <v>147</v>
      </c>
      <c r="C176" s="1" t="s">
        <v>197</v>
      </c>
      <c r="E176" s="39" t="s">
        <v>197</v>
      </c>
      <c r="F176" s="76">
        <v>1</v>
      </c>
      <c r="G176" s="76">
        <v>1</v>
      </c>
      <c r="H176" s="76">
        <v>0</v>
      </c>
      <c r="I176" s="76">
        <v>0</v>
      </c>
      <c r="J176" s="77"/>
      <c r="K176" s="19"/>
    </row>
    <row r="177" spans="1:11" s="1" customFormat="1" ht="15" x14ac:dyDescent="0.2">
      <c r="A177" s="1" t="s">
        <v>147</v>
      </c>
      <c r="C177" s="1" t="s">
        <v>198</v>
      </c>
      <c r="E177" s="39" t="s">
        <v>198</v>
      </c>
      <c r="F177" s="76">
        <f>SUMIFS(input_enduse!D:D,input_enduse!A:A,C177,input_enduse!B:B,$A$2,input_enduse!C:C,$A177)</f>
        <v>0.69744538110528198</v>
      </c>
      <c r="G177" s="76">
        <v>1</v>
      </c>
      <c r="H177" s="76">
        <v>0</v>
      </c>
      <c r="I177" s="76">
        <v>0</v>
      </c>
      <c r="J177" s="77"/>
      <c r="K177" s="19"/>
    </row>
    <row r="178" spans="1:11" s="1" customFormat="1" ht="15" x14ac:dyDescent="0.2">
      <c r="A178" s="1" t="s">
        <v>147</v>
      </c>
      <c r="C178" s="1" t="s">
        <v>199</v>
      </c>
      <c r="E178" s="39" t="s">
        <v>199</v>
      </c>
      <c r="F178" s="76">
        <f>SUMIFS(input_enduse!D:D,input_enduse!A:A,C178,input_enduse!B:B,$A$2,input_enduse!C:C,$A178)</f>
        <v>1</v>
      </c>
      <c r="G178" s="76">
        <v>1</v>
      </c>
      <c r="H178" s="76">
        <v>0</v>
      </c>
      <c r="I178" s="76">
        <v>0</v>
      </c>
      <c r="J178" s="77"/>
      <c r="K178" s="19"/>
    </row>
    <row r="179" spans="1:11" s="1" customFormat="1" ht="15" x14ac:dyDescent="0.2">
      <c r="A179" s="1" t="s">
        <v>147</v>
      </c>
      <c r="C179" s="1" t="s">
        <v>200</v>
      </c>
      <c r="E179" s="39" t="s">
        <v>201</v>
      </c>
      <c r="F179" s="76">
        <f>SUMIFS(input_enduse!D:D,input_enduse!A:A,C179,input_enduse!B:B,$A$2,input_enduse!C:C,$A179)</f>
        <v>0.94129490192603604</v>
      </c>
      <c r="G179" s="76">
        <f>SUMIFS(input_enduse!E:E,input_enduse!A:A,C179,input_enduse!B:B,$A$2,input_enduse!C:C,$A179)</f>
        <v>0.98914613991782996</v>
      </c>
      <c r="H179" s="76">
        <f>SUMIFS(input_enduse!F:F,input_enduse!A:A,C179,input_enduse!B:B,$A$2,input_enduse!C:C,$A179)</f>
        <v>1.0853860082170401E-2</v>
      </c>
      <c r="I179" s="76">
        <f>SUMIFS(input_enduse!G:G,input_enduse!A:A,C179,input_enduse!B:B,$A$2,input_enduse!C:C,$A179)</f>
        <v>0</v>
      </c>
      <c r="J179" s="77"/>
      <c r="K179" s="19"/>
    </row>
    <row r="180" spans="1:11" s="1" customFormat="1" ht="15" x14ac:dyDescent="0.2">
      <c r="A180" s="1" t="s">
        <v>147</v>
      </c>
      <c r="C180" s="1" t="s">
        <v>202</v>
      </c>
      <c r="E180" s="39" t="s">
        <v>203</v>
      </c>
      <c r="F180" s="76">
        <f>SUMIFS(input_enduse!D:D,input_enduse!A:A,C180,input_enduse!B:B,$A$2,input_enduse!C:C,$A180)</f>
        <v>5.52797112075031E-2</v>
      </c>
      <c r="G180" s="76">
        <v>1</v>
      </c>
      <c r="H180" s="76">
        <v>0</v>
      </c>
      <c r="I180" s="76">
        <v>0</v>
      </c>
      <c r="J180" s="77"/>
      <c r="K180" s="19"/>
    </row>
    <row r="181" spans="1:11" s="1" customFormat="1" ht="15" x14ac:dyDescent="0.2">
      <c r="A181" s="1" t="s">
        <v>147</v>
      </c>
      <c r="C181" s="1" t="s">
        <v>204</v>
      </c>
      <c r="E181" s="39" t="s">
        <v>205</v>
      </c>
      <c r="F181" s="76">
        <f>SUMIFS(input_enduse!D:D,input_enduse!A:A,C181,input_enduse!B:B,$A$2,input_enduse!C:C,$A181)</f>
        <v>0.82588967978875505</v>
      </c>
      <c r="G181" s="76">
        <v>1</v>
      </c>
      <c r="H181" s="76">
        <v>0</v>
      </c>
      <c r="I181" s="76">
        <v>0</v>
      </c>
      <c r="J181" s="77"/>
      <c r="K181" s="19"/>
    </row>
    <row r="182" spans="1:11" s="1" customFormat="1" ht="15" x14ac:dyDescent="0.2">
      <c r="A182" s="1" t="s">
        <v>147</v>
      </c>
      <c r="C182" s="1" t="s">
        <v>206</v>
      </c>
      <c r="E182" s="39" t="s">
        <v>207</v>
      </c>
      <c r="F182" s="76">
        <f>SUMIFS(input_enduse!D:D,input_enduse!A:A,C182,input_enduse!B:B,$A$2,input_enduse!C:C,$A182)</f>
        <v>0.91715570765427701</v>
      </c>
      <c r="G182" s="76">
        <v>1</v>
      </c>
      <c r="H182" s="76">
        <v>0</v>
      </c>
      <c r="I182" s="76">
        <v>0</v>
      </c>
      <c r="J182" s="77"/>
      <c r="K182" s="19"/>
    </row>
    <row r="183" spans="1:11" s="1" customFormat="1" ht="15" x14ac:dyDescent="0.2">
      <c r="A183" s="1" t="s">
        <v>147</v>
      </c>
      <c r="C183" s="1" t="s">
        <v>141</v>
      </c>
      <c r="E183" s="39" t="s">
        <v>208</v>
      </c>
      <c r="F183" s="76">
        <f>SUMIFS(input_enduse!D:D,input_enduse!A:A,C183,input_enduse!B:B,$A$2,input_enduse!C:C,$A183)</f>
        <v>0.92148308038019799</v>
      </c>
      <c r="G183" s="76">
        <v>1</v>
      </c>
      <c r="H183" s="76">
        <v>0</v>
      </c>
      <c r="I183" s="76">
        <v>0</v>
      </c>
      <c r="J183" s="77"/>
      <c r="K183" s="19"/>
    </row>
    <row r="184" spans="1:11" s="1" customFormat="1" ht="15" x14ac:dyDescent="0.2">
      <c r="A184" s="1" t="s">
        <v>147</v>
      </c>
      <c r="C184" s="1" t="s">
        <v>209</v>
      </c>
      <c r="E184" s="39" t="s">
        <v>209</v>
      </c>
      <c r="F184" s="76">
        <f>SUMIFS(input_enduse!D:D,input_enduse!A:A,C184,input_enduse!B:B,$A$2,input_enduse!C:C,$A184)</f>
        <v>0.119486753483075</v>
      </c>
      <c r="G184" s="76">
        <v>1</v>
      </c>
      <c r="H184" s="76">
        <v>0</v>
      </c>
      <c r="I184" s="76">
        <v>0</v>
      </c>
      <c r="J184" s="77"/>
      <c r="K184" s="19"/>
    </row>
    <row r="185" spans="1:11" s="1" customFormat="1" ht="15" x14ac:dyDescent="0.2">
      <c r="A185" s="1" t="s">
        <v>147</v>
      </c>
      <c r="C185" s="1" t="s">
        <v>210</v>
      </c>
      <c r="E185" s="39" t="s">
        <v>210</v>
      </c>
      <c r="F185" s="76">
        <f>SUMIFS(input_enduse!D:D,input_enduse!A:A,C185,input_enduse!B:B,$A$2,input_enduse!C:C,$A185)</f>
        <v>0.160845475836327</v>
      </c>
      <c r="G185" s="76">
        <v>1</v>
      </c>
      <c r="H185" s="76">
        <v>0</v>
      </c>
      <c r="I185" s="76">
        <v>0</v>
      </c>
      <c r="J185" s="77"/>
      <c r="K185" s="19"/>
    </row>
    <row r="186" spans="1:11" s="1" customFormat="1" ht="15" x14ac:dyDescent="0.2">
      <c r="E186" s="78"/>
      <c r="F186" s="78"/>
      <c r="G186" s="78"/>
      <c r="H186" s="78"/>
      <c r="I186" s="78"/>
      <c r="J186" s="78"/>
      <c r="K186" s="8"/>
    </row>
    <row r="187" spans="1:11" s="1" customFormat="1" ht="15" x14ac:dyDescent="0.25">
      <c r="E187" s="87" t="s">
        <v>235</v>
      </c>
      <c r="F187" s="88"/>
      <c r="G187" s="88"/>
      <c r="H187" s="88"/>
      <c r="I187" s="89"/>
      <c r="J187" s="72"/>
      <c r="K187" s="18"/>
    </row>
    <row r="188" spans="1:11" s="1" customFormat="1" ht="15" x14ac:dyDescent="0.2">
      <c r="C188" s="1" t="s">
        <v>183</v>
      </c>
      <c r="E188" s="25" t="s">
        <v>183</v>
      </c>
      <c r="F188" s="25" t="s">
        <v>215</v>
      </c>
      <c r="G188" s="25" t="s">
        <v>185</v>
      </c>
      <c r="H188" s="25" t="s">
        <v>186</v>
      </c>
      <c r="I188" s="25" t="s">
        <v>187</v>
      </c>
      <c r="J188" s="75"/>
      <c r="K188" s="3"/>
    </row>
    <row r="189" spans="1:11" s="1" customFormat="1" ht="15" x14ac:dyDescent="0.2">
      <c r="A189" s="1" t="s">
        <v>138</v>
      </c>
      <c r="C189" s="1" t="s">
        <v>188</v>
      </c>
      <c r="E189" s="39" t="s">
        <v>188</v>
      </c>
      <c r="F189" s="76">
        <f>SUMIFS(input_enduse!D:D,input_enduse!A:A,C189,input_enduse!B:B,$A$2,input_enduse!C:C,$A189)</f>
        <v>0.87979940830703796</v>
      </c>
      <c r="G189" s="76">
        <f>SUMIFS(input_enduse!E:E,input_enduse!A:A,C189,input_enduse!B:B,$A$2,input_enduse!C:C,$A189)</f>
        <v>0.22833591883016699</v>
      </c>
      <c r="H189" s="76">
        <f>SUMIFS(input_enduse!F:F,input_enduse!A:A,C189,input_enduse!B:B,$A$2,input_enduse!C:C,$A189)</f>
        <v>0.734007405592358</v>
      </c>
      <c r="I189" s="76">
        <f>SUMIFS(input_enduse!G:G,input_enduse!A:A,C189,input_enduse!B:B,$A$2,input_enduse!C:C,$A189)</f>
        <v>3.7656675577474798E-2</v>
      </c>
      <c r="J189" s="77"/>
      <c r="K189" s="19"/>
    </row>
    <row r="190" spans="1:11" s="1" customFormat="1" ht="15" x14ac:dyDescent="0.2">
      <c r="A190" s="1" t="s">
        <v>138</v>
      </c>
      <c r="C190" s="1" t="s">
        <v>189</v>
      </c>
      <c r="E190" s="39" t="s">
        <v>189</v>
      </c>
      <c r="F190" s="76">
        <f>SUMIFS(input_enduse!D:D,input_enduse!A:A,C190,input_enduse!B:B,$A$2,input_enduse!C:C,$A190)</f>
        <v>0.88189265047946197</v>
      </c>
      <c r="G190" s="76">
        <f>SUMIFS(input_enduse!E:E,input_enduse!A:A,C190,input_enduse!B:B,$A$2,input_enduse!C:C,$A190)</f>
        <v>0.98903545487782696</v>
      </c>
      <c r="H190" s="76">
        <f>SUMIFS(input_enduse!F:F,input_enduse!A:A,C190,input_enduse!B:B,$A$2,input_enduse!C:C,$A190)</f>
        <v>0</v>
      </c>
      <c r="I190" s="76">
        <f>SUMIFS(input_enduse!G:G,input_enduse!A:A,C190,input_enduse!B:B,$A$2,input_enduse!C:C,$A190)</f>
        <v>1.09645451221732E-2</v>
      </c>
      <c r="J190" s="77"/>
      <c r="K190" s="19"/>
    </row>
    <row r="191" spans="1:11" s="1" customFormat="1" ht="15" x14ac:dyDescent="0.2">
      <c r="A191" s="1" t="s">
        <v>138</v>
      </c>
      <c r="C191" s="1" t="s">
        <v>190</v>
      </c>
      <c r="E191" s="39" t="s">
        <v>190</v>
      </c>
      <c r="F191" s="76">
        <f>SUMIFS(input_enduse!D:D,input_enduse!A:A,C191,input_enduse!B:B,$A$2,input_enduse!C:C,$A191)</f>
        <v>0.92646956192281504</v>
      </c>
      <c r="G191" s="76">
        <v>1</v>
      </c>
      <c r="H191" s="76">
        <v>0</v>
      </c>
      <c r="I191" s="76">
        <v>0</v>
      </c>
      <c r="J191" s="77"/>
      <c r="K191" s="19"/>
    </row>
    <row r="192" spans="1:11" s="1" customFormat="1" ht="15" x14ac:dyDescent="0.2">
      <c r="A192" s="1" t="s">
        <v>138</v>
      </c>
      <c r="C192" s="1" t="s">
        <v>191</v>
      </c>
      <c r="E192" s="39" t="s">
        <v>191</v>
      </c>
      <c r="F192" s="94">
        <f>SUMIFS(input_enduse!D:D,input_enduse!A:A,C192,input_enduse!B:B,$A$2,input_enduse!C:C,$A192)</f>
        <v>2.25224222946309E-2</v>
      </c>
      <c r="G192" s="76">
        <v>1</v>
      </c>
      <c r="H192" s="76">
        <v>0</v>
      </c>
      <c r="I192" s="76">
        <v>0</v>
      </c>
      <c r="J192" s="77"/>
      <c r="K192" s="19"/>
    </row>
    <row r="193" spans="1:11" s="1" customFormat="1" ht="15" x14ac:dyDescent="0.2">
      <c r="A193" s="1" t="s">
        <v>138</v>
      </c>
      <c r="C193" s="1" t="s">
        <v>192</v>
      </c>
      <c r="E193" s="39" t="s">
        <v>192</v>
      </c>
      <c r="F193" s="94">
        <f>SUMIFS(input_enduse!D:D,input_enduse!A:A,C193,input_enduse!B:B,$A$2,input_enduse!C:C,$A193)</f>
        <v>1.2430271612638299E-2</v>
      </c>
      <c r="G193" s="76">
        <v>1</v>
      </c>
      <c r="H193" s="76">
        <v>0</v>
      </c>
      <c r="I193" s="76">
        <v>0</v>
      </c>
      <c r="J193" s="77"/>
      <c r="K193" s="19"/>
    </row>
    <row r="194" spans="1:11" s="1" customFormat="1" ht="15" x14ac:dyDescent="0.2">
      <c r="A194" s="1" t="s">
        <v>138</v>
      </c>
      <c r="C194" s="1" t="s">
        <v>193</v>
      </c>
      <c r="E194" s="39" t="s">
        <v>194</v>
      </c>
      <c r="F194" s="76">
        <f>SUMIFS(input_enduse!D:D,input_enduse!A:A,C194,input_enduse!B:B,$A$2,input_enduse!C:C,$A194)</f>
        <v>1</v>
      </c>
      <c r="G194" s="76">
        <f>SUMIFS(input_enduse!E:E,input_enduse!A:A,C194,input_enduse!B:B,$A$2,input_enduse!C:C,$A194)</f>
        <v>0.32736095317883301</v>
      </c>
      <c r="H194" s="76">
        <f>SUMIFS(input_enduse!F:F,input_enduse!A:A,C194,input_enduse!B:B,$A$2,input_enduse!C:C,$A194)</f>
        <v>0.64438391797437899</v>
      </c>
      <c r="I194" s="76">
        <f>SUMIFS(input_enduse!G:G,input_enduse!A:A,C194,input_enduse!B:B,$A$2,input_enduse!C:C,$A194)</f>
        <v>2.82551288467888E-2</v>
      </c>
      <c r="J194" s="77"/>
      <c r="K194" s="19"/>
    </row>
    <row r="195" spans="1:11" s="1" customFormat="1" ht="15" x14ac:dyDescent="0.2">
      <c r="A195" s="1" t="s">
        <v>138</v>
      </c>
      <c r="C195" s="1" t="s">
        <v>195</v>
      </c>
      <c r="E195" s="39" t="s">
        <v>195</v>
      </c>
      <c r="F195" s="76">
        <f>SUMIFS(input_enduse!D:D,input_enduse!A:A,C195,input_enduse!B:B,$A$2,input_enduse!C:C,$A195)</f>
        <v>0.99941491584379505</v>
      </c>
      <c r="G195" s="76">
        <f>SUMIFS(input_enduse!E:E,input_enduse!A:A,C195,input_enduse!B:B,$A$2,input_enduse!C:C,$A195)</f>
        <v>0.18104239648244</v>
      </c>
      <c r="H195" s="76">
        <f>SUMIFS(input_enduse!F:F,input_enduse!A:A,C195,input_enduse!B:B,$A$2,input_enduse!C:C,$A195)</f>
        <v>0.78551494987728399</v>
      </c>
      <c r="I195" s="76">
        <f>SUMIFS(input_enduse!G:G,input_enduse!A:A,C195,input_enduse!B:B,$A$2,input_enduse!C:C,$A195)</f>
        <v>3.3442653640275398E-2</v>
      </c>
      <c r="J195" s="77"/>
      <c r="K195" s="19"/>
    </row>
    <row r="196" spans="1:11" s="1" customFormat="1" ht="15" x14ac:dyDescent="0.2">
      <c r="A196" s="1" t="s">
        <v>138</v>
      </c>
      <c r="E196" s="25" t="s">
        <v>183</v>
      </c>
      <c r="F196" s="25" t="s">
        <v>196</v>
      </c>
      <c r="G196" s="25" t="s">
        <v>185</v>
      </c>
      <c r="H196" s="25" t="s">
        <v>186</v>
      </c>
      <c r="I196" s="25" t="s">
        <v>187</v>
      </c>
      <c r="J196" s="75"/>
      <c r="K196" s="3"/>
    </row>
    <row r="197" spans="1:11" s="1" customFormat="1" ht="15" x14ac:dyDescent="0.2">
      <c r="A197" s="1" t="s">
        <v>138</v>
      </c>
      <c r="C197" s="1" t="s">
        <v>197</v>
      </c>
      <c r="E197" s="39" t="s">
        <v>197</v>
      </c>
      <c r="F197" s="76">
        <v>1</v>
      </c>
      <c r="G197" s="76">
        <v>1</v>
      </c>
      <c r="H197" s="76">
        <v>0</v>
      </c>
      <c r="I197" s="76">
        <v>0</v>
      </c>
      <c r="J197" s="77"/>
      <c r="K197" s="19"/>
    </row>
    <row r="198" spans="1:11" s="1" customFormat="1" ht="15" x14ac:dyDescent="0.2">
      <c r="A198" s="1" t="s">
        <v>138</v>
      </c>
      <c r="C198" s="1" t="s">
        <v>198</v>
      </c>
      <c r="E198" s="39" t="s">
        <v>198</v>
      </c>
      <c r="F198" s="76">
        <f>SUMIFS(input_enduse!D:D,input_enduse!A:A,C198,input_enduse!B:B,$A$2,input_enduse!C:C,$A198)</f>
        <v>0.81153952190081102</v>
      </c>
      <c r="G198" s="76">
        <v>1</v>
      </c>
      <c r="H198" s="76">
        <v>0</v>
      </c>
      <c r="I198" s="76">
        <v>0</v>
      </c>
      <c r="J198" s="77"/>
      <c r="K198" s="19"/>
    </row>
    <row r="199" spans="1:11" s="1" customFormat="1" ht="15" x14ac:dyDescent="0.2">
      <c r="A199" s="1" t="s">
        <v>138</v>
      </c>
      <c r="C199" s="1" t="s">
        <v>199</v>
      </c>
      <c r="E199" s="39" t="s">
        <v>199</v>
      </c>
      <c r="F199" s="76">
        <f>SUMIFS(input_enduse!D:D,input_enduse!A:A,C199,input_enduse!B:B,$A$2,input_enduse!C:C,$A199)</f>
        <v>1</v>
      </c>
      <c r="G199" s="76">
        <v>1</v>
      </c>
      <c r="H199" s="76">
        <v>0</v>
      </c>
      <c r="I199" s="76">
        <v>0</v>
      </c>
      <c r="J199" s="77"/>
      <c r="K199" s="19"/>
    </row>
    <row r="200" spans="1:11" s="1" customFormat="1" ht="15" x14ac:dyDescent="0.2">
      <c r="A200" s="1" t="s">
        <v>138</v>
      </c>
      <c r="C200" s="1" t="s">
        <v>200</v>
      </c>
      <c r="E200" s="39" t="s">
        <v>201</v>
      </c>
      <c r="F200" s="76">
        <f>SUMIFS(input_enduse!D:D,input_enduse!A:A,C200,input_enduse!B:B,$A$2,input_enduse!C:C,$A200)</f>
        <v>1</v>
      </c>
      <c r="G200" s="76">
        <f>SUMIFS(input_enduse!E:E,input_enduse!A:A,C200,input_enduse!B:B,$A$2,input_enduse!C:C,$A200)</f>
        <v>0.991981881047729</v>
      </c>
      <c r="H200" s="76">
        <f>SUMIFS(input_enduse!F:F,input_enduse!A:A,C200,input_enduse!B:B,$A$2,input_enduse!C:C,$A200)</f>
        <v>8.0181189522705604E-3</v>
      </c>
      <c r="I200" s="76">
        <f>SUMIFS(input_enduse!G:G,input_enduse!A:A,C200,input_enduse!B:B,$A$2,input_enduse!C:C,$A200)</f>
        <v>0</v>
      </c>
      <c r="J200" s="77"/>
      <c r="K200" s="19"/>
    </row>
    <row r="201" spans="1:11" s="1" customFormat="1" ht="15" x14ac:dyDescent="0.2">
      <c r="A201" s="1" t="s">
        <v>138</v>
      </c>
      <c r="C201" s="1" t="s">
        <v>202</v>
      </c>
      <c r="E201" s="39" t="s">
        <v>203</v>
      </c>
      <c r="F201" s="76">
        <f>SUMIFS(input_enduse!D:D,input_enduse!A:A,C201,input_enduse!B:B,$A$2,input_enduse!C:C,$A201)</f>
        <v>0.91259743102750901</v>
      </c>
      <c r="G201" s="76">
        <v>1</v>
      </c>
      <c r="H201" s="76">
        <v>0</v>
      </c>
      <c r="I201" s="76">
        <v>0</v>
      </c>
      <c r="J201" s="77"/>
      <c r="K201" s="19"/>
    </row>
    <row r="202" spans="1:11" s="1" customFormat="1" ht="15" x14ac:dyDescent="0.2">
      <c r="A202" s="1" t="s">
        <v>138</v>
      </c>
      <c r="C202" s="1" t="s">
        <v>204</v>
      </c>
      <c r="E202" s="39" t="s">
        <v>205</v>
      </c>
      <c r="F202" s="76">
        <f>SUMIFS(input_enduse!D:D,input_enduse!A:A,C202,input_enduse!B:B,$A$2,input_enduse!C:C,$A202)</f>
        <v>0.99450954762283095</v>
      </c>
      <c r="G202" s="76">
        <v>1</v>
      </c>
      <c r="H202" s="76">
        <v>0</v>
      </c>
      <c r="I202" s="76">
        <v>0</v>
      </c>
      <c r="J202" s="77"/>
      <c r="K202" s="19"/>
    </row>
    <row r="203" spans="1:11" s="1" customFormat="1" ht="15" x14ac:dyDescent="0.2">
      <c r="A203" s="1" t="s">
        <v>138</v>
      </c>
      <c r="C203" s="1" t="s">
        <v>206</v>
      </c>
      <c r="E203" s="39" t="s">
        <v>207</v>
      </c>
      <c r="F203" s="76">
        <f>SUMIFS(input_enduse!D:D,input_enduse!A:A,C203,input_enduse!B:B,$A$2,input_enduse!C:C,$A203)</f>
        <v>0.227007014071685</v>
      </c>
      <c r="G203" s="76">
        <v>1</v>
      </c>
      <c r="H203" s="76">
        <v>0</v>
      </c>
      <c r="I203" s="76">
        <v>0</v>
      </c>
      <c r="J203" s="77"/>
      <c r="K203" s="19"/>
    </row>
    <row r="204" spans="1:11" s="1" customFormat="1" ht="15" x14ac:dyDescent="0.2">
      <c r="A204" s="1" t="s">
        <v>138</v>
      </c>
      <c r="C204" s="1" t="s">
        <v>141</v>
      </c>
      <c r="E204" s="39" t="s">
        <v>208</v>
      </c>
      <c r="F204" s="76">
        <f>SUMIFS(input_enduse!D:D,input_enduse!A:A,C204,input_enduse!B:B,$A$2,input_enduse!C:C,$A204)</f>
        <v>0.97747652051243294</v>
      </c>
      <c r="G204" s="76">
        <v>1</v>
      </c>
      <c r="H204" s="76">
        <v>0</v>
      </c>
      <c r="I204" s="76">
        <v>0</v>
      </c>
      <c r="J204" s="77"/>
      <c r="K204" s="19"/>
    </row>
    <row r="205" spans="1:11" s="1" customFormat="1" ht="15" x14ac:dyDescent="0.2">
      <c r="A205" s="1" t="s">
        <v>138</v>
      </c>
      <c r="C205" s="1" t="s">
        <v>209</v>
      </c>
      <c r="E205" s="39" t="s">
        <v>209</v>
      </c>
      <c r="F205" s="76">
        <f>SUMIFS(input_enduse!D:D,input_enduse!A:A,C205,input_enduse!B:B,$A$2,input_enduse!C:C,$A205)</f>
        <v>5.4429387705844302E-2</v>
      </c>
      <c r="G205" s="76">
        <v>1</v>
      </c>
      <c r="H205" s="76">
        <v>0</v>
      </c>
      <c r="I205" s="76">
        <v>0</v>
      </c>
      <c r="J205" s="77"/>
      <c r="K205" s="19"/>
    </row>
    <row r="206" spans="1:11" s="1" customFormat="1" ht="15" x14ac:dyDescent="0.2">
      <c r="A206" s="1" t="s">
        <v>138</v>
      </c>
      <c r="C206" s="1" t="s">
        <v>210</v>
      </c>
      <c r="E206" s="39" t="s">
        <v>210</v>
      </c>
      <c r="F206" s="76">
        <f>SUMIFS(input_enduse!D:D,input_enduse!A:A,C206,input_enduse!B:B,$A$2,input_enduse!C:C,$A206)</f>
        <v>6.8895929292936198E-2</v>
      </c>
      <c r="G206" s="76">
        <v>1</v>
      </c>
      <c r="H206" s="76">
        <v>0</v>
      </c>
      <c r="I206" s="76">
        <v>0</v>
      </c>
      <c r="J206" s="77"/>
      <c r="K206" s="19"/>
    </row>
    <row r="207" spans="1:11" s="1" customFormat="1" ht="15" x14ac:dyDescent="0.2">
      <c r="E207" s="78"/>
      <c r="F207" s="78"/>
      <c r="G207" s="78"/>
      <c r="H207" s="78"/>
      <c r="I207" s="78"/>
      <c r="J207" s="78"/>
      <c r="K207" s="8"/>
    </row>
    <row r="208" spans="1:11" s="1" customFormat="1" ht="15" x14ac:dyDescent="0.25">
      <c r="E208" s="87" t="s">
        <v>236</v>
      </c>
      <c r="F208" s="88"/>
      <c r="G208" s="88"/>
      <c r="H208" s="88"/>
      <c r="I208" s="89"/>
      <c r="J208" s="72"/>
      <c r="K208" s="18"/>
    </row>
    <row r="209" spans="1:11" s="1" customFormat="1" ht="15" x14ac:dyDescent="0.2">
      <c r="C209" s="1" t="s">
        <v>183</v>
      </c>
      <c r="E209" s="25" t="s">
        <v>183</v>
      </c>
      <c r="F209" s="25" t="s">
        <v>215</v>
      </c>
      <c r="G209" s="25" t="s">
        <v>185</v>
      </c>
      <c r="H209" s="25" t="s">
        <v>186</v>
      </c>
      <c r="I209" s="25" t="s">
        <v>187</v>
      </c>
      <c r="J209" s="75"/>
      <c r="K209" s="3"/>
    </row>
    <row r="210" spans="1:11" s="1" customFormat="1" ht="15" x14ac:dyDescent="0.2">
      <c r="A210" s="1" t="s">
        <v>140</v>
      </c>
      <c r="C210" s="1" t="s">
        <v>188</v>
      </c>
      <c r="E210" s="39" t="s">
        <v>188</v>
      </c>
      <c r="F210" s="76">
        <f>SUMIFS(input_enduse!D:D,input_enduse!A:A,C210,input_enduse!B:B,$A$2,input_enduse!C:C,$A210)</f>
        <v>0.82369275622569804</v>
      </c>
      <c r="G210" s="76">
        <f>SUMIFS(input_enduse!E:E,input_enduse!A:A,C210,input_enduse!B:B,$A$2,input_enduse!C:C,$A210)</f>
        <v>0.26429038078617501</v>
      </c>
      <c r="H210" s="76">
        <f>SUMIFS(input_enduse!F:F,input_enduse!A:A,C210,input_enduse!B:B,$A$2,input_enduse!C:C,$A210)</f>
        <v>0.72275850151383603</v>
      </c>
      <c r="I210" s="76">
        <f>SUMIFS(input_enduse!G:G,input_enduse!A:A,C210,input_enduse!B:B,$A$2,input_enduse!C:C,$A210)</f>
        <v>1.29511176999892E-2</v>
      </c>
      <c r="J210" s="77"/>
      <c r="K210" s="19"/>
    </row>
    <row r="211" spans="1:11" s="1" customFormat="1" ht="15" x14ac:dyDescent="0.2">
      <c r="A211" s="1" t="s">
        <v>140</v>
      </c>
      <c r="C211" s="1" t="s">
        <v>189</v>
      </c>
      <c r="E211" s="39" t="s">
        <v>189</v>
      </c>
      <c r="F211" s="76">
        <f>SUMIFS(input_enduse!D:D,input_enduse!A:A,C211,input_enduse!B:B,$A$2,input_enduse!C:C,$A211)</f>
        <v>0.79034944501378601</v>
      </c>
      <c r="G211" s="76">
        <f>SUMIFS(input_enduse!E:E,input_enduse!A:A,C211,input_enduse!B:B,$A$2,input_enduse!C:C,$A211)</f>
        <v>0.99992837258576095</v>
      </c>
      <c r="H211" s="76">
        <f>SUMIFS(input_enduse!F:F,input_enduse!A:A,C211,input_enduse!B:B,$A$2,input_enduse!C:C,$A211)</f>
        <v>0</v>
      </c>
      <c r="I211" s="76">
        <f>SUMIFS(input_enduse!G:G,input_enduse!A:A,C211,input_enduse!B:B,$A$2,input_enduse!C:C,$A211)</f>
        <v>7.1627414239420703E-5</v>
      </c>
      <c r="J211" s="77"/>
      <c r="K211" s="19"/>
    </row>
    <row r="212" spans="1:11" s="1" customFormat="1" ht="15" x14ac:dyDescent="0.2">
      <c r="A212" s="1" t="s">
        <v>140</v>
      </c>
      <c r="C212" s="1" t="s">
        <v>190</v>
      </c>
      <c r="E212" s="39" t="s">
        <v>190</v>
      </c>
      <c r="F212" s="76">
        <f>SUMIFS(input_enduse!D:D,input_enduse!A:A,C212,input_enduse!B:B,$A$2,input_enduse!C:C,$A212)</f>
        <v>0.85679632028917496</v>
      </c>
      <c r="G212" s="76">
        <v>1</v>
      </c>
      <c r="H212" s="76">
        <v>0</v>
      </c>
      <c r="I212" s="76">
        <v>0</v>
      </c>
      <c r="J212" s="77"/>
      <c r="K212" s="19"/>
    </row>
    <row r="213" spans="1:11" s="1" customFormat="1" ht="15" x14ac:dyDescent="0.2">
      <c r="A213" s="1" t="s">
        <v>140</v>
      </c>
      <c r="C213" s="1" t="s">
        <v>191</v>
      </c>
      <c r="E213" s="39" t="s">
        <v>191</v>
      </c>
      <c r="F213" s="76">
        <f>SUMIFS(input_enduse!D:D,input_enduse!A:A,C213,input_enduse!B:B,$A$2,input_enduse!C:C,$A213)</f>
        <v>1.3524865660851799E-4</v>
      </c>
      <c r="G213" s="76">
        <v>1</v>
      </c>
      <c r="H213" s="76">
        <v>0</v>
      </c>
      <c r="I213" s="76">
        <v>0</v>
      </c>
      <c r="J213" s="77"/>
      <c r="K213" s="19"/>
    </row>
    <row r="214" spans="1:11" s="1" customFormat="1" ht="15" x14ac:dyDescent="0.2">
      <c r="A214" s="1" t="s">
        <v>140</v>
      </c>
      <c r="C214" s="1" t="s">
        <v>192</v>
      </c>
      <c r="E214" s="39" t="s">
        <v>192</v>
      </c>
      <c r="F214" s="76">
        <f>SUMIFS(input_enduse!D:D,input_enduse!A:A,C214,input_enduse!B:B,$A$2,input_enduse!C:C,$A214)</f>
        <v>0</v>
      </c>
      <c r="G214" s="76">
        <v>1</v>
      </c>
      <c r="H214" s="76">
        <v>0</v>
      </c>
      <c r="I214" s="76">
        <v>0</v>
      </c>
      <c r="J214" s="77"/>
      <c r="K214" s="19"/>
    </row>
    <row r="215" spans="1:11" s="1" customFormat="1" ht="15" x14ac:dyDescent="0.2">
      <c r="A215" s="1" t="s">
        <v>140</v>
      </c>
      <c r="C215" s="1" t="s">
        <v>193</v>
      </c>
      <c r="E215" s="39" t="s">
        <v>194</v>
      </c>
      <c r="F215" s="76">
        <f>SUMIFS(input_enduse!D:D,input_enduse!A:A,C215,input_enduse!B:B,$A$2,input_enduse!C:C,$A215)</f>
        <v>9.777759542214041E-4</v>
      </c>
      <c r="G215" s="76">
        <f>SUMIFS(input_enduse!E:E,input_enduse!A:A,C215,input_enduse!B:B,$A$2,input_enduse!C:C,$A215)</f>
        <v>0.72724183695067801</v>
      </c>
      <c r="H215" s="76">
        <f>SUMIFS(input_enduse!F:F,input_enduse!A:A,C215,input_enduse!B:B,$A$2,input_enduse!C:C,$A215)</f>
        <v>0.27275816304932099</v>
      </c>
      <c r="I215" s="76">
        <f>SUMIFS(input_enduse!G:G,input_enduse!A:A,C215,input_enduse!B:B,$A$2,input_enduse!C:C,$A215)</f>
        <v>0</v>
      </c>
      <c r="J215" s="77"/>
      <c r="K215" s="19"/>
    </row>
    <row r="216" spans="1:11" s="1" customFormat="1" ht="15" x14ac:dyDescent="0.2">
      <c r="A216" s="1" t="s">
        <v>140</v>
      </c>
      <c r="C216" s="1" t="s">
        <v>195</v>
      </c>
      <c r="E216" s="39" t="s">
        <v>195</v>
      </c>
      <c r="F216" s="76">
        <f>SUMIFS(input_enduse!D:D,input_enduse!A:A,C216,input_enduse!B:B,$A$2,input_enduse!C:C,$A216)</f>
        <v>0.90757870998603596</v>
      </c>
      <c r="G216" s="76">
        <f>SUMIFS(input_enduse!E:E,input_enduse!A:A,C216,input_enduse!B:B,$A$2,input_enduse!C:C,$A216)</f>
        <v>0.54205582963074606</v>
      </c>
      <c r="H216" s="76">
        <f>SUMIFS(input_enduse!F:F,input_enduse!A:A,C216,input_enduse!B:B,$A$2,input_enduse!C:C,$A216)</f>
        <v>0.45239566657522401</v>
      </c>
      <c r="I216" s="76">
        <f>SUMIFS(input_enduse!G:G,input_enduse!A:A,C216,input_enduse!B:B,$A$2,input_enduse!C:C,$A216)</f>
        <v>5.5485037940295502E-3</v>
      </c>
      <c r="J216" s="77"/>
      <c r="K216" s="19"/>
    </row>
    <row r="217" spans="1:11" s="1" customFormat="1" ht="15" x14ac:dyDescent="0.2">
      <c r="A217" s="1" t="s">
        <v>140</v>
      </c>
      <c r="E217" s="25" t="s">
        <v>183</v>
      </c>
      <c r="F217" s="25" t="s">
        <v>196</v>
      </c>
      <c r="G217" s="25" t="s">
        <v>185</v>
      </c>
      <c r="H217" s="25" t="s">
        <v>186</v>
      </c>
      <c r="I217" s="25" t="s">
        <v>187</v>
      </c>
      <c r="J217" s="75"/>
      <c r="K217" s="3"/>
    </row>
    <row r="218" spans="1:11" s="1" customFormat="1" ht="15" x14ac:dyDescent="0.2">
      <c r="A218" s="1" t="s">
        <v>140</v>
      </c>
      <c r="C218" s="1" t="s">
        <v>197</v>
      </c>
      <c r="E218" s="39" t="s">
        <v>197</v>
      </c>
      <c r="F218" s="76">
        <v>1</v>
      </c>
      <c r="G218" s="76">
        <v>1</v>
      </c>
      <c r="H218" s="76">
        <v>0</v>
      </c>
      <c r="I218" s="76">
        <v>0</v>
      </c>
      <c r="J218" s="77"/>
      <c r="K218" s="19"/>
    </row>
    <row r="219" spans="1:11" s="1" customFormat="1" ht="15" x14ac:dyDescent="0.2">
      <c r="A219" s="1" t="s">
        <v>140</v>
      </c>
      <c r="C219" s="1" t="s">
        <v>198</v>
      </c>
      <c r="E219" s="39" t="s">
        <v>198</v>
      </c>
      <c r="F219" s="76">
        <f>SUMIFS(input_enduse!D:D,input_enduse!A:A,C219,input_enduse!B:B,$A$2,input_enduse!C:C,$A219)</f>
        <v>0.70069743930003703</v>
      </c>
      <c r="G219" s="76">
        <v>1</v>
      </c>
      <c r="H219" s="76">
        <v>0</v>
      </c>
      <c r="I219" s="76">
        <v>0</v>
      </c>
      <c r="J219" s="77"/>
      <c r="K219" s="19"/>
    </row>
    <row r="220" spans="1:11" s="1" customFormat="1" ht="15" x14ac:dyDescent="0.2">
      <c r="A220" s="1" t="s">
        <v>140</v>
      </c>
      <c r="C220" s="1" t="s">
        <v>199</v>
      </c>
      <c r="E220" s="39" t="s">
        <v>199</v>
      </c>
      <c r="F220" s="76">
        <f>SUMIFS(input_enduse!D:D,input_enduse!A:A,C220,input_enduse!B:B,$A$2,input_enduse!C:C,$A220)</f>
        <v>1</v>
      </c>
      <c r="G220" s="76">
        <v>1</v>
      </c>
      <c r="H220" s="76">
        <v>0</v>
      </c>
      <c r="I220" s="76">
        <v>0</v>
      </c>
      <c r="J220" s="77"/>
      <c r="K220" s="19"/>
    </row>
    <row r="221" spans="1:11" s="1" customFormat="1" ht="15" x14ac:dyDescent="0.2">
      <c r="A221" s="1" t="s">
        <v>140</v>
      </c>
      <c r="C221" s="1" t="s">
        <v>200</v>
      </c>
      <c r="E221" s="39" t="s">
        <v>201</v>
      </c>
      <c r="F221" s="76">
        <f>SUMIFS(input_enduse!D:D,input_enduse!A:A,C221,input_enduse!B:B,$A$2,input_enduse!C:C,$A221)</f>
        <v>0.92870787962123902</v>
      </c>
      <c r="G221" s="76">
        <f>SUMIFS(input_enduse!E:E,input_enduse!A:A,C221,input_enduse!B:B,$A$2,input_enduse!C:C,$A221)</f>
        <v>0.99548979821285899</v>
      </c>
      <c r="H221" s="76">
        <f>SUMIFS(input_enduse!F:F,input_enduse!A:A,C221,input_enduse!B:B,$A$2,input_enduse!C:C,$A221)</f>
        <v>4.5102017871413297E-3</v>
      </c>
      <c r="I221" s="76">
        <f>SUMIFS(input_enduse!G:G,input_enduse!A:A,C221,input_enduse!B:B,$A$2,input_enduse!C:C,$A221)</f>
        <v>0</v>
      </c>
      <c r="J221" s="77"/>
      <c r="K221" s="19"/>
    </row>
    <row r="222" spans="1:11" s="1" customFormat="1" ht="15" x14ac:dyDescent="0.2">
      <c r="A222" s="1" t="s">
        <v>140</v>
      </c>
      <c r="C222" s="1" t="s">
        <v>202</v>
      </c>
      <c r="E222" s="39" t="s">
        <v>203</v>
      </c>
      <c r="F222" s="76">
        <f>SUMIFS(input_enduse!D:D,input_enduse!A:A,C222,input_enduse!B:B,$A$2,input_enduse!C:C,$A222)</f>
        <v>7.8466779500729902E-2</v>
      </c>
      <c r="G222" s="76">
        <v>1</v>
      </c>
      <c r="H222" s="76">
        <v>0</v>
      </c>
      <c r="I222" s="76">
        <v>0</v>
      </c>
      <c r="J222" s="77"/>
      <c r="K222" s="19"/>
    </row>
    <row r="223" spans="1:11" s="1" customFormat="1" ht="15" x14ac:dyDescent="0.2">
      <c r="A223" s="1" t="s">
        <v>140</v>
      </c>
      <c r="C223" s="1" t="s">
        <v>204</v>
      </c>
      <c r="E223" s="39" t="s">
        <v>205</v>
      </c>
      <c r="F223" s="76">
        <f>SUMIFS(input_enduse!D:D,input_enduse!A:A,C223,input_enduse!B:B,$A$2,input_enduse!C:C,$A223)</f>
        <v>0.84256121108843096</v>
      </c>
      <c r="G223" s="76">
        <v>1</v>
      </c>
      <c r="H223" s="76">
        <v>0</v>
      </c>
      <c r="I223" s="76">
        <v>0</v>
      </c>
      <c r="J223" s="77"/>
      <c r="K223" s="19"/>
    </row>
    <row r="224" spans="1:11" s="1" customFormat="1" ht="15" x14ac:dyDescent="0.2">
      <c r="A224" s="1" t="s">
        <v>140</v>
      </c>
      <c r="C224" s="1" t="s">
        <v>206</v>
      </c>
      <c r="E224" s="39" t="s">
        <v>207</v>
      </c>
      <c r="F224" s="76">
        <f>SUMIFS(input_enduse!D:D,input_enduse!A:A,C224,input_enduse!B:B,$A$2,input_enduse!C:C,$A224)</f>
        <v>0.88655696819074903</v>
      </c>
      <c r="G224" s="76">
        <v>1</v>
      </c>
      <c r="H224" s="76">
        <v>0</v>
      </c>
      <c r="I224" s="76">
        <v>0</v>
      </c>
      <c r="J224" s="77"/>
      <c r="K224" s="19"/>
    </row>
    <row r="225" spans="1:11" s="1" customFormat="1" ht="15" x14ac:dyDescent="0.2">
      <c r="A225" s="1" t="s">
        <v>140</v>
      </c>
      <c r="C225" s="1" t="s">
        <v>141</v>
      </c>
      <c r="E225" s="39" t="s">
        <v>208</v>
      </c>
      <c r="F225" s="76">
        <f>SUMIFS(input_enduse!D:D,input_enduse!A:A,C225,input_enduse!B:B,$A$2,input_enduse!C:C,$A225)</f>
        <v>0.96848419563193999</v>
      </c>
      <c r="G225" s="76">
        <v>1</v>
      </c>
      <c r="H225" s="76">
        <v>0</v>
      </c>
      <c r="I225" s="76">
        <v>0</v>
      </c>
      <c r="J225" s="77"/>
      <c r="K225" s="19"/>
    </row>
    <row r="226" spans="1:11" s="1" customFormat="1" ht="15" x14ac:dyDescent="0.2">
      <c r="A226" s="1" t="s">
        <v>140</v>
      </c>
      <c r="C226" s="1" t="s">
        <v>209</v>
      </c>
      <c r="E226" s="39" t="s">
        <v>209</v>
      </c>
      <c r="F226" s="76">
        <f>SUMIFS(input_enduse!D:D,input_enduse!A:A,C226,input_enduse!B:B,$A$2,input_enduse!C:C,$A226)</f>
        <v>0.127488435899278</v>
      </c>
      <c r="G226" s="76">
        <v>1</v>
      </c>
      <c r="H226" s="76">
        <v>0</v>
      </c>
      <c r="I226" s="76">
        <v>0</v>
      </c>
      <c r="J226" s="77"/>
      <c r="K226" s="19"/>
    </row>
    <row r="227" spans="1:11" s="1" customFormat="1" ht="15" x14ac:dyDescent="0.2">
      <c r="A227" s="1" t="s">
        <v>140</v>
      </c>
      <c r="C227" s="1" t="s">
        <v>210</v>
      </c>
      <c r="E227" s="39" t="s">
        <v>210</v>
      </c>
      <c r="F227" s="76">
        <f>SUMIFS(input_enduse!D:D,input_enduse!A:A,C227,input_enduse!B:B,$A$2,input_enduse!C:C,$A227)</f>
        <v>0.166697316635812</v>
      </c>
      <c r="G227" s="76">
        <v>1</v>
      </c>
      <c r="H227" s="76">
        <v>0</v>
      </c>
      <c r="I227" s="76">
        <v>0</v>
      </c>
      <c r="J227" s="77"/>
      <c r="K227" s="19"/>
    </row>
    <row r="228" spans="1:11" s="1" customFormat="1" ht="15" x14ac:dyDescent="0.2">
      <c r="E228" s="78"/>
      <c r="F228" s="78"/>
      <c r="G228" s="78"/>
      <c r="H228" s="78"/>
      <c r="I228" s="78"/>
      <c r="J228" s="78"/>
      <c r="K228" s="8"/>
    </row>
    <row r="229" spans="1:11" s="1" customFormat="1" ht="15" x14ac:dyDescent="0.25">
      <c r="E229" s="87" t="s">
        <v>237</v>
      </c>
      <c r="F229" s="88"/>
      <c r="G229" s="88"/>
      <c r="H229" s="88"/>
      <c r="I229" s="89"/>
      <c r="J229" s="72"/>
      <c r="K229" s="18"/>
    </row>
    <row r="230" spans="1:11" s="1" customFormat="1" ht="15" x14ac:dyDescent="0.2">
      <c r="C230" s="1" t="s">
        <v>183</v>
      </c>
      <c r="E230" s="25" t="s">
        <v>183</v>
      </c>
      <c r="F230" s="25" t="s">
        <v>215</v>
      </c>
      <c r="G230" s="25" t="s">
        <v>185</v>
      </c>
      <c r="H230" s="25" t="s">
        <v>186</v>
      </c>
      <c r="I230" s="25" t="s">
        <v>187</v>
      </c>
      <c r="J230" s="75"/>
      <c r="K230" s="3"/>
    </row>
    <row r="231" spans="1:11" s="1" customFormat="1" ht="15" x14ac:dyDescent="0.2">
      <c r="A231" s="1" t="s">
        <v>145</v>
      </c>
      <c r="C231" s="1" t="s">
        <v>188</v>
      </c>
      <c r="E231" s="39" t="s">
        <v>188</v>
      </c>
      <c r="F231" s="76">
        <f>SUMIFS(input_enduse!D:D,input_enduse!A:A,C231,input_enduse!B:B,$A$2,input_enduse!C:C,$A231)</f>
        <v>0.97945051076925704</v>
      </c>
      <c r="G231" s="76">
        <f>SUMIFS(input_enduse!E:E,input_enduse!A:A,C231,input_enduse!B:B,$A$2,input_enduse!C:C,$A231)</f>
        <v>0.19529355200016599</v>
      </c>
      <c r="H231" s="76">
        <f>SUMIFS(input_enduse!F:F,input_enduse!A:A,C231,input_enduse!B:B,$A$2,input_enduse!C:C,$A231)</f>
        <v>0.73135302526954105</v>
      </c>
      <c r="I231" s="76">
        <f>SUMIFS(input_enduse!G:G,input_enduse!A:A,C231,input_enduse!B:B,$A$2,input_enduse!C:C,$A231)</f>
        <v>7.3353422730293397E-2</v>
      </c>
      <c r="J231" s="77"/>
      <c r="K231" s="19"/>
    </row>
    <row r="232" spans="1:11" s="1" customFormat="1" ht="15" x14ac:dyDescent="0.2">
      <c r="A232" s="1" t="s">
        <v>145</v>
      </c>
      <c r="C232" s="1" t="s">
        <v>189</v>
      </c>
      <c r="E232" s="39" t="s">
        <v>189</v>
      </c>
      <c r="F232" s="76">
        <f>SUMIFS(input_enduse!D:D,input_enduse!A:A,C232,input_enduse!B:B,$A$2,input_enduse!C:C,$A232)</f>
        <v>0.93359625941973601</v>
      </c>
      <c r="G232" s="76">
        <f>SUMIFS(input_enduse!E:E,input_enduse!A:A,C232,input_enduse!B:B,$A$2,input_enduse!C:C,$A232)</f>
        <v>1</v>
      </c>
      <c r="H232" s="76">
        <f>SUMIFS(input_enduse!F:F,input_enduse!A:A,C232,input_enduse!B:B,$A$2,input_enduse!C:C,$A232)</f>
        <v>0</v>
      </c>
      <c r="I232" s="76">
        <f>SUMIFS(input_enduse!G:G,input_enduse!A:A,C232,input_enduse!B:B,$A$2,input_enduse!C:C,$A232)</f>
        <v>0</v>
      </c>
      <c r="J232" s="77"/>
      <c r="K232" s="19"/>
    </row>
    <row r="233" spans="1:11" s="1" customFormat="1" ht="15" x14ac:dyDescent="0.2">
      <c r="A233" s="1" t="s">
        <v>145</v>
      </c>
      <c r="C233" s="1" t="s">
        <v>190</v>
      </c>
      <c r="E233" s="39" t="s">
        <v>190</v>
      </c>
      <c r="F233" s="76">
        <f>SUMIFS(input_enduse!D:D,input_enduse!A:A,C233,input_enduse!B:B,$A$2,input_enduse!C:C,$A233)</f>
        <v>0.98352627812564397</v>
      </c>
      <c r="G233" s="76">
        <v>1</v>
      </c>
      <c r="H233" s="76">
        <v>0</v>
      </c>
      <c r="I233" s="76">
        <v>0</v>
      </c>
      <c r="J233" s="77"/>
      <c r="K233" s="19"/>
    </row>
    <row r="234" spans="1:11" s="1" customFormat="1" ht="15" x14ac:dyDescent="0.2">
      <c r="A234" s="1" t="s">
        <v>145</v>
      </c>
      <c r="C234" s="1" t="s">
        <v>191</v>
      </c>
      <c r="E234" s="39" t="s">
        <v>191</v>
      </c>
      <c r="F234" s="76">
        <f>SUMIFS(input_enduse!D:D,input_enduse!A:A,C234,input_enduse!B:B,$A$2,input_enduse!C:C,$A234)</f>
        <v>2.3305111387916799E-5</v>
      </c>
      <c r="G234" s="76">
        <v>1</v>
      </c>
      <c r="H234" s="76">
        <v>0</v>
      </c>
      <c r="I234" s="76">
        <v>0</v>
      </c>
      <c r="J234" s="77"/>
      <c r="K234" s="19"/>
    </row>
    <row r="235" spans="1:11" s="1" customFormat="1" ht="15" x14ac:dyDescent="0.2">
      <c r="A235" s="1" t="s">
        <v>145</v>
      </c>
      <c r="C235" s="1" t="s">
        <v>192</v>
      </c>
      <c r="E235" s="39" t="s">
        <v>192</v>
      </c>
      <c r="F235" s="76">
        <f>SUMIFS(input_enduse!D:D,input_enduse!A:A,C235,input_enduse!B:B,$A$2,input_enduse!C:C,$A235)</f>
        <v>2.3305111387916799E-5</v>
      </c>
      <c r="G235" s="76">
        <v>1</v>
      </c>
      <c r="H235" s="76">
        <v>0</v>
      </c>
      <c r="I235" s="76">
        <v>0</v>
      </c>
      <c r="J235" s="77"/>
      <c r="K235" s="19"/>
    </row>
    <row r="236" spans="1:11" s="1" customFormat="1" ht="15" x14ac:dyDescent="0.2">
      <c r="A236" s="1" t="s">
        <v>145</v>
      </c>
      <c r="C236" s="1" t="s">
        <v>193</v>
      </c>
      <c r="E236" s="39" t="s">
        <v>194</v>
      </c>
      <c r="F236" s="76">
        <f>SUMIFS(input_enduse!D:D,input_enduse!A:A,C236,input_enduse!B:B,$A$2,input_enduse!C:C,$A236)</f>
        <v>4.54222804812804E-2</v>
      </c>
      <c r="G236" s="76">
        <f>SUMIFS(input_enduse!E:E,input_enduse!A:A,C236,input_enduse!B:B,$A$2,input_enduse!C:C,$A236)</f>
        <v>0.40287644927111199</v>
      </c>
      <c r="H236" s="76">
        <f>SUMIFS(input_enduse!F:F,input_enduse!A:A,C236,input_enduse!B:B,$A$2,input_enduse!C:C,$A236)</f>
        <v>0.54368906692655194</v>
      </c>
      <c r="I236" s="76">
        <f>SUMIFS(input_enduse!G:G,input_enduse!A:A,C236,input_enduse!B:B,$A$2,input_enduse!C:C,$A236)</f>
        <v>5.34344838023358E-2</v>
      </c>
      <c r="J236" s="77"/>
      <c r="K236" s="19"/>
    </row>
    <row r="237" spans="1:11" s="1" customFormat="1" ht="15" x14ac:dyDescent="0.2">
      <c r="A237" s="1" t="s">
        <v>145</v>
      </c>
      <c r="C237" s="1" t="s">
        <v>195</v>
      </c>
      <c r="E237" s="39" t="s">
        <v>195</v>
      </c>
      <c r="F237" s="76">
        <f>SUMIFS(input_enduse!D:D,input_enduse!A:A,C237,input_enduse!B:B,$A$2,input_enduse!C:C,$A237)</f>
        <v>0.99864050219994105</v>
      </c>
      <c r="G237" s="76">
        <f>SUMIFS(input_enduse!E:E,input_enduse!A:A,C237,input_enduse!B:B,$A$2,input_enduse!C:C,$A237)</f>
        <v>0.29468773069453402</v>
      </c>
      <c r="H237" s="76">
        <f>SUMIFS(input_enduse!F:F,input_enduse!A:A,C237,input_enduse!B:B,$A$2,input_enduse!C:C,$A237)</f>
        <v>0.66195651623453</v>
      </c>
      <c r="I237" s="76">
        <f>SUMIFS(input_enduse!G:G,input_enduse!A:A,C237,input_enduse!B:B,$A$2,input_enduse!C:C,$A237)</f>
        <v>4.33557530709354E-2</v>
      </c>
      <c r="J237" s="77"/>
      <c r="K237" s="19"/>
    </row>
    <row r="238" spans="1:11" s="1" customFormat="1" ht="15" x14ac:dyDescent="0.2">
      <c r="A238" s="1" t="s">
        <v>145</v>
      </c>
      <c r="E238" s="25" t="s">
        <v>183</v>
      </c>
      <c r="F238" s="25" t="s">
        <v>196</v>
      </c>
      <c r="G238" s="25" t="s">
        <v>185</v>
      </c>
      <c r="H238" s="25" t="s">
        <v>186</v>
      </c>
      <c r="I238" s="25" t="s">
        <v>187</v>
      </c>
      <c r="J238" s="75"/>
      <c r="K238" s="3"/>
    </row>
    <row r="239" spans="1:11" s="1" customFormat="1" ht="15" x14ac:dyDescent="0.2">
      <c r="A239" s="1" t="s">
        <v>145</v>
      </c>
      <c r="C239" s="1" t="s">
        <v>197</v>
      </c>
      <c r="E239" s="39" t="s">
        <v>197</v>
      </c>
      <c r="F239" s="76">
        <v>1</v>
      </c>
      <c r="G239" s="76">
        <v>1</v>
      </c>
      <c r="H239" s="76">
        <v>0</v>
      </c>
      <c r="I239" s="76">
        <v>0</v>
      </c>
      <c r="J239" s="77"/>
      <c r="K239" s="19"/>
    </row>
    <row r="240" spans="1:11" s="1" customFormat="1" ht="15" x14ac:dyDescent="0.2">
      <c r="A240" s="1" t="s">
        <v>145</v>
      </c>
      <c r="C240" s="1" t="s">
        <v>198</v>
      </c>
      <c r="E240" s="39" t="s">
        <v>198</v>
      </c>
      <c r="F240" s="76">
        <f>SUMIFS(input_enduse!D:D,input_enduse!A:A,C240,input_enduse!B:B,$A$2,input_enduse!C:C,$A240)</f>
        <v>0.97594701218353797</v>
      </c>
      <c r="G240" s="76">
        <v>1</v>
      </c>
      <c r="H240" s="76">
        <v>0</v>
      </c>
      <c r="I240" s="76">
        <v>0</v>
      </c>
      <c r="J240" s="77"/>
      <c r="K240" s="19"/>
    </row>
    <row r="241" spans="1:11" s="1" customFormat="1" ht="15" x14ac:dyDescent="0.2">
      <c r="A241" s="1" t="s">
        <v>145</v>
      </c>
      <c r="C241" s="1" t="s">
        <v>199</v>
      </c>
      <c r="E241" s="39" t="s">
        <v>199</v>
      </c>
      <c r="F241" s="76">
        <f>SUMIFS(input_enduse!D:D,input_enduse!A:A,C241,input_enduse!B:B,$A$2,input_enduse!C:C,$A241)</f>
        <v>1</v>
      </c>
      <c r="G241" s="76">
        <v>1</v>
      </c>
      <c r="H241" s="76">
        <v>0</v>
      </c>
      <c r="I241" s="76">
        <v>0</v>
      </c>
      <c r="J241" s="77"/>
      <c r="K241" s="19"/>
    </row>
    <row r="242" spans="1:11" s="1" customFormat="1" ht="15" x14ac:dyDescent="0.2">
      <c r="A242" s="1" t="s">
        <v>145</v>
      </c>
      <c r="C242" s="1" t="s">
        <v>200</v>
      </c>
      <c r="E242" s="39" t="s">
        <v>201</v>
      </c>
      <c r="F242" s="76">
        <f>SUMIFS(input_enduse!D:D,input_enduse!A:A,C242,input_enduse!B:B,$A$2,input_enduse!C:C,$A242)</f>
        <v>1</v>
      </c>
      <c r="G242" s="76">
        <f>SUMIFS(input_enduse!E:E,input_enduse!A:A,C242,input_enduse!B:B,$A$2,input_enduse!C:C,$A242)</f>
        <v>0.95947650071996105</v>
      </c>
      <c r="H242" s="76">
        <f>SUMIFS(input_enduse!F:F,input_enduse!A:A,C242,input_enduse!B:B,$A$2,input_enduse!C:C,$A242)</f>
        <v>4.0523499280039003E-2</v>
      </c>
      <c r="I242" s="76">
        <f>SUMIFS(input_enduse!G:G,input_enduse!A:A,C242,input_enduse!B:B,$A$2,input_enduse!C:C,$A242)</f>
        <v>0</v>
      </c>
      <c r="J242" s="77"/>
      <c r="K242" s="19"/>
    </row>
    <row r="243" spans="1:11" s="1" customFormat="1" ht="15" x14ac:dyDescent="0.2">
      <c r="A243" s="1" t="s">
        <v>145</v>
      </c>
      <c r="C243" s="1" t="s">
        <v>202</v>
      </c>
      <c r="E243" s="39" t="s">
        <v>203</v>
      </c>
      <c r="F243" s="76">
        <f>SUMIFS(input_enduse!D:D,input_enduse!A:A,C243,input_enduse!B:B,$A$2,input_enduse!C:C,$A243)</f>
        <v>0.50593706208013201</v>
      </c>
      <c r="G243" s="76">
        <v>1</v>
      </c>
      <c r="H243" s="76">
        <v>0</v>
      </c>
      <c r="I243" s="76">
        <v>0</v>
      </c>
      <c r="J243" s="77"/>
      <c r="K243" s="19"/>
    </row>
    <row r="244" spans="1:11" s="1" customFormat="1" ht="15" x14ac:dyDescent="0.2">
      <c r="A244" s="1" t="s">
        <v>145</v>
      </c>
      <c r="C244" s="1" t="s">
        <v>204</v>
      </c>
      <c r="E244" s="39" t="s">
        <v>205</v>
      </c>
      <c r="F244" s="76">
        <f>SUMIFS(input_enduse!D:D,input_enduse!A:A,C244,input_enduse!B:B,$A$2,input_enduse!C:C,$A244)</f>
        <v>0.96634619797800603</v>
      </c>
      <c r="G244" s="76">
        <v>1</v>
      </c>
      <c r="H244" s="76">
        <v>0</v>
      </c>
      <c r="I244" s="76">
        <v>0</v>
      </c>
      <c r="J244" s="77"/>
      <c r="K244" s="19"/>
    </row>
    <row r="245" spans="1:11" s="1" customFormat="1" ht="15" x14ac:dyDescent="0.2">
      <c r="A245" s="1" t="s">
        <v>145</v>
      </c>
      <c r="C245" s="1" t="s">
        <v>206</v>
      </c>
      <c r="E245" s="39" t="s">
        <v>207</v>
      </c>
      <c r="F245" s="76">
        <f>SUMIFS(input_enduse!D:D,input_enduse!A:A,C245,input_enduse!B:B,$A$2,input_enduse!C:C,$A245)</f>
        <v>0.994628516548965</v>
      </c>
      <c r="G245" s="76">
        <v>1</v>
      </c>
      <c r="H245" s="76">
        <v>0</v>
      </c>
      <c r="I245" s="76">
        <v>0</v>
      </c>
      <c r="J245" s="77"/>
      <c r="K245" s="19"/>
    </row>
    <row r="246" spans="1:11" s="1" customFormat="1" ht="15" x14ac:dyDescent="0.2">
      <c r="A246" s="1" t="s">
        <v>145</v>
      </c>
      <c r="C246" s="1" t="s">
        <v>141</v>
      </c>
      <c r="E246" s="39" t="s">
        <v>208</v>
      </c>
      <c r="F246" s="76">
        <f>SUMIFS(input_enduse!D:D,input_enduse!A:A,C246,input_enduse!B:B,$A$2,input_enduse!C:C,$A246)</f>
        <v>0.97479130351788001</v>
      </c>
      <c r="G246" s="76">
        <v>1</v>
      </c>
      <c r="H246" s="76">
        <v>0</v>
      </c>
      <c r="I246" s="76">
        <v>0</v>
      </c>
      <c r="J246" s="77"/>
      <c r="K246" s="19"/>
    </row>
    <row r="247" spans="1:11" s="1" customFormat="1" ht="15" x14ac:dyDescent="0.2">
      <c r="A247" s="1" t="s">
        <v>145</v>
      </c>
      <c r="C247" s="1" t="s">
        <v>209</v>
      </c>
      <c r="E247" s="39" t="s">
        <v>209</v>
      </c>
      <c r="F247" s="76">
        <f>SUMIFS(input_enduse!D:D,input_enduse!A:A,C247,input_enduse!B:B,$A$2,input_enduse!C:C,$A247)</f>
        <v>0.21811594349580199</v>
      </c>
      <c r="G247" s="76">
        <v>1</v>
      </c>
      <c r="H247" s="76">
        <v>0</v>
      </c>
      <c r="I247" s="76">
        <v>0</v>
      </c>
      <c r="J247" s="77"/>
      <c r="K247" s="19"/>
    </row>
    <row r="248" spans="1:11" s="1" customFormat="1" ht="15" x14ac:dyDescent="0.2">
      <c r="A248" s="1" t="s">
        <v>145</v>
      </c>
      <c r="C248" s="1" t="s">
        <v>210</v>
      </c>
      <c r="E248" s="39" t="s">
        <v>210</v>
      </c>
      <c r="F248" s="76">
        <f>SUMIFS(input_enduse!D:D,input_enduse!A:A,C248,input_enduse!B:B,$A$2,input_enduse!C:C,$A248)</f>
        <v>9.9948376323000201E-2</v>
      </c>
      <c r="G248" s="76">
        <v>1</v>
      </c>
      <c r="H248" s="76">
        <v>0</v>
      </c>
      <c r="I248" s="76">
        <v>0</v>
      </c>
      <c r="J248" s="77"/>
      <c r="K248" s="19"/>
    </row>
    <row r="249" spans="1:11" s="1" customFormat="1" ht="15" x14ac:dyDescent="0.2">
      <c r="E249" s="78"/>
      <c r="F249" s="78"/>
      <c r="G249" s="78"/>
      <c r="H249" s="78"/>
      <c r="I249" s="78"/>
      <c r="J249" s="78"/>
      <c r="K249" s="8"/>
    </row>
    <row r="250" spans="1:11" s="1" customFormat="1" ht="15" x14ac:dyDescent="0.25">
      <c r="E250" s="87" t="s">
        <v>238</v>
      </c>
      <c r="F250" s="88"/>
      <c r="G250" s="88"/>
      <c r="H250" s="88"/>
      <c r="I250" s="89"/>
      <c r="J250" s="72"/>
      <c r="K250" s="18"/>
    </row>
    <row r="251" spans="1:11" s="1" customFormat="1" ht="15" x14ac:dyDescent="0.2">
      <c r="C251" s="1" t="s">
        <v>183</v>
      </c>
      <c r="E251" s="25" t="s">
        <v>183</v>
      </c>
      <c r="F251" s="25" t="s">
        <v>215</v>
      </c>
      <c r="G251" s="25" t="s">
        <v>185</v>
      </c>
      <c r="H251" s="25" t="s">
        <v>186</v>
      </c>
      <c r="I251" s="25" t="s">
        <v>187</v>
      </c>
      <c r="J251" s="75"/>
      <c r="K251" s="3"/>
    </row>
    <row r="252" spans="1:11" s="1" customFormat="1" ht="15" x14ac:dyDescent="0.2">
      <c r="A252" s="1" t="s">
        <v>148</v>
      </c>
      <c r="C252" s="1" t="s">
        <v>188</v>
      </c>
      <c r="E252" s="39" t="s">
        <v>188</v>
      </c>
      <c r="F252" s="76">
        <f>SUMIFS(input_enduse!D:D,input_enduse!A:A,C252,input_enduse!B:B,$A$2,input_enduse!C:C,$A252)</f>
        <v>0.15589613398779401</v>
      </c>
      <c r="G252" s="76">
        <f>SUMIFS(input_enduse!E:E,input_enduse!A:A,C252,input_enduse!B:B,$A$2,input_enduse!C:C,$A252)</f>
        <v>0.61355273669961496</v>
      </c>
      <c r="H252" s="76">
        <f>SUMIFS(input_enduse!F:F,input_enduse!A:A,C252,input_enduse!B:B,$A$2,input_enduse!C:C,$A252)</f>
        <v>0.27376726991227601</v>
      </c>
      <c r="I252" s="76">
        <f>SUMIFS(input_enduse!G:G,input_enduse!A:A,C252,input_enduse!B:B,$A$2,input_enduse!C:C,$A252)</f>
        <v>0.11267999338810999</v>
      </c>
      <c r="J252" s="77"/>
      <c r="K252" s="19"/>
    </row>
    <row r="253" spans="1:11" s="1" customFormat="1" ht="15" x14ac:dyDescent="0.2">
      <c r="A253" s="1" t="s">
        <v>148</v>
      </c>
      <c r="C253" s="1" t="s">
        <v>189</v>
      </c>
      <c r="E253" s="39" t="s">
        <v>189</v>
      </c>
      <c r="F253" s="76">
        <f>SUMIFS(input_enduse!D:D,input_enduse!A:A,C253,input_enduse!B:B,$A$2,input_enduse!C:C,$A253)</f>
        <v>0.16065238743688601</v>
      </c>
      <c r="G253" s="76">
        <f>SUMIFS(input_enduse!E:E,input_enduse!A:A,C253,input_enduse!B:B,$A$2,input_enduse!C:C,$A253)</f>
        <v>1</v>
      </c>
      <c r="H253" s="76">
        <f>SUMIFS(input_enduse!F:F,input_enduse!A:A,C253,input_enduse!B:B,$A$2,input_enduse!C:C,$A253)</f>
        <v>0</v>
      </c>
      <c r="I253" s="76">
        <f>SUMIFS(input_enduse!G:G,input_enduse!A:A,C253,input_enduse!B:B,$A$2,input_enduse!C:C,$A253)</f>
        <v>0</v>
      </c>
      <c r="J253" s="77"/>
      <c r="K253" s="19"/>
    </row>
    <row r="254" spans="1:11" s="1" customFormat="1" ht="15" x14ac:dyDescent="0.2">
      <c r="A254" s="1" t="s">
        <v>148</v>
      </c>
      <c r="C254" s="1" t="s">
        <v>190</v>
      </c>
      <c r="E254" s="39" t="s">
        <v>190</v>
      </c>
      <c r="F254" s="76">
        <f>SUMIFS(input_enduse!D:D,input_enduse!A:A,C254,input_enduse!B:B,$A$2,input_enduse!C:C,$A254)</f>
        <v>0.34787112983957202</v>
      </c>
      <c r="G254" s="76">
        <v>1</v>
      </c>
      <c r="H254" s="76">
        <v>0</v>
      </c>
      <c r="I254" s="76">
        <v>0</v>
      </c>
      <c r="J254" s="77"/>
      <c r="K254" s="19"/>
    </row>
    <row r="255" spans="1:11" s="1" customFormat="1" ht="15" x14ac:dyDescent="0.2">
      <c r="A255" s="1" t="s">
        <v>148</v>
      </c>
      <c r="C255" s="1" t="s">
        <v>191</v>
      </c>
      <c r="E255" s="39" t="s">
        <v>191</v>
      </c>
      <c r="F255" s="76">
        <f>SUMIFS(input_enduse!D:D,input_enduse!A:A,C255,input_enduse!B:B,$A$2,input_enduse!C:C,$A255)</f>
        <v>0.440479044176734</v>
      </c>
      <c r="G255" s="76">
        <v>1</v>
      </c>
      <c r="H255" s="76">
        <v>0</v>
      </c>
      <c r="I255" s="76">
        <v>0</v>
      </c>
      <c r="J255" s="77"/>
      <c r="K255" s="19"/>
    </row>
    <row r="256" spans="1:11" s="1" customFormat="1" ht="15" x14ac:dyDescent="0.2">
      <c r="A256" s="1" t="s">
        <v>148</v>
      </c>
      <c r="C256" s="1" t="s">
        <v>192</v>
      </c>
      <c r="E256" s="39" t="s">
        <v>192</v>
      </c>
      <c r="F256" s="76">
        <f>SUMIFS(input_enduse!D:D,input_enduse!A:A,C256,input_enduse!B:B,$A$2,input_enduse!C:C,$A256)</f>
        <v>0.13019863442136201</v>
      </c>
      <c r="G256" s="76">
        <v>1</v>
      </c>
      <c r="H256" s="76">
        <v>0</v>
      </c>
      <c r="I256" s="76">
        <v>0</v>
      </c>
      <c r="J256" s="77"/>
      <c r="K256" s="19"/>
    </row>
    <row r="257" spans="1:11" s="1" customFormat="1" ht="15" x14ac:dyDescent="0.2">
      <c r="A257" s="1" t="s">
        <v>148</v>
      </c>
      <c r="C257" s="1" t="s">
        <v>193</v>
      </c>
      <c r="E257" s="39" t="s">
        <v>194</v>
      </c>
      <c r="F257" s="76">
        <f>SUMIFS(input_enduse!D:D,input_enduse!A:A,C257,input_enduse!B:B,$A$2,input_enduse!C:C,$A257)</f>
        <v>2.02184835410936E-3</v>
      </c>
      <c r="G257" s="76">
        <f>SUMIFS(input_enduse!E:E,input_enduse!A:A,C257,input_enduse!B:B,$A$2,input_enduse!C:C,$A257)</f>
        <v>0.41741164676297099</v>
      </c>
      <c r="H257" s="76">
        <f>SUMIFS(input_enduse!F:F,input_enduse!A:A,C257,input_enduse!B:B,$A$2,input_enduse!C:C,$A257)</f>
        <v>0.52395194341460405</v>
      </c>
      <c r="I257" s="76">
        <f>SUMIFS(input_enduse!G:G,input_enduse!A:A,C257,input_enduse!B:B,$A$2,input_enduse!C:C,$A257)</f>
        <v>5.8636409822425399E-2</v>
      </c>
      <c r="J257" s="77"/>
      <c r="K257" s="19"/>
    </row>
    <row r="258" spans="1:11" s="1" customFormat="1" ht="15" x14ac:dyDescent="0.2">
      <c r="A258" s="1" t="s">
        <v>148</v>
      </c>
      <c r="C258" s="1" t="s">
        <v>195</v>
      </c>
      <c r="E258" s="39" t="s">
        <v>195</v>
      </c>
      <c r="F258" s="76">
        <f>SUMIFS(input_enduse!D:D,input_enduse!A:A,C258,input_enduse!B:B,$A$2,input_enduse!C:C,$A258)</f>
        <v>0.99987840110970205</v>
      </c>
      <c r="G258" s="76">
        <f>SUMIFS(input_enduse!E:E,input_enduse!A:A,C258,input_enduse!B:B,$A$2,input_enduse!C:C,$A258)</f>
        <v>0.68020377026665801</v>
      </c>
      <c r="H258" s="76">
        <f>SUMIFS(input_enduse!F:F,input_enduse!A:A,C258,input_enduse!B:B,$A$2,input_enduse!C:C,$A258)</f>
        <v>0.301133161712485</v>
      </c>
      <c r="I258" s="76">
        <f>SUMIFS(input_enduse!G:G,input_enduse!A:A,C258,input_enduse!B:B,$A$2,input_enduse!C:C,$A258)</f>
        <v>1.8663068020856401E-2</v>
      </c>
      <c r="J258" s="77"/>
      <c r="K258" s="19"/>
    </row>
    <row r="259" spans="1:11" s="1" customFormat="1" ht="15" x14ac:dyDescent="0.2">
      <c r="A259" s="1" t="s">
        <v>148</v>
      </c>
      <c r="E259" s="25" t="s">
        <v>183</v>
      </c>
      <c r="F259" s="25" t="s">
        <v>196</v>
      </c>
      <c r="G259" s="25" t="s">
        <v>185</v>
      </c>
      <c r="H259" s="25" t="s">
        <v>186</v>
      </c>
      <c r="I259" s="25" t="s">
        <v>187</v>
      </c>
      <c r="J259" s="75"/>
      <c r="K259" s="3"/>
    </row>
    <row r="260" spans="1:11" s="1" customFormat="1" ht="15" x14ac:dyDescent="0.2">
      <c r="A260" s="1" t="s">
        <v>148</v>
      </c>
      <c r="C260" s="1" t="s">
        <v>197</v>
      </c>
      <c r="E260" s="39" t="s">
        <v>197</v>
      </c>
      <c r="F260" s="76">
        <v>1</v>
      </c>
      <c r="G260" s="76">
        <v>1</v>
      </c>
      <c r="H260" s="76">
        <v>0</v>
      </c>
      <c r="I260" s="76">
        <v>0</v>
      </c>
      <c r="J260" s="77"/>
      <c r="K260" s="19"/>
    </row>
    <row r="261" spans="1:11" s="1" customFormat="1" ht="15" x14ac:dyDescent="0.2">
      <c r="A261" s="1" t="s">
        <v>148</v>
      </c>
      <c r="C261" s="1" t="s">
        <v>198</v>
      </c>
      <c r="E261" s="39" t="s">
        <v>198</v>
      </c>
      <c r="F261" s="76">
        <f>SUMIFS(input_enduse!D:D,input_enduse!A:A,C261,input_enduse!B:B,$A$2,input_enduse!C:C,$A261)</f>
        <v>0.93981309128411605</v>
      </c>
      <c r="G261" s="76">
        <v>1</v>
      </c>
      <c r="H261" s="76">
        <v>0</v>
      </c>
      <c r="I261" s="76">
        <v>0</v>
      </c>
      <c r="J261" s="77"/>
      <c r="K261" s="19"/>
    </row>
    <row r="262" spans="1:11" s="1" customFormat="1" ht="15" x14ac:dyDescent="0.2">
      <c r="A262" s="1" t="s">
        <v>148</v>
      </c>
      <c r="C262" s="1" t="s">
        <v>199</v>
      </c>
      <c r="E262" s="39" t="s">
        <v>199</v>
      </c>
      <c r="F262" s="76">
        <f>SUMIFS(input_enduse!D:D,input_enduse!A:A,C262,input_enduse!B:B,$A$2,input_enduse!C:C,$A262)</f>
        <v>1</v>
      </c>
      <c r="G262" s="76">
        <v>1</v>
      </c>
      <c r="H262" s="76">
        <v>0</v>
      </c>
      <c r="I262" s="76">
        <v>0</v>
      </c>
      <c r="J262" s="77"/>
      <c r="K262" s="19"/>
    </row>
    <row r="263" spans="1:11" s="1" customFormat="1" ht="15" x14ac:dyDescent="0.2">
      <c r="A263" s="1" t="s">
        <v>148</v>
      </c>
      <c r="C263" s="1" t="s">
        <v>200</v>
      </c>
      <c r="E263" s="39" t="s">
        <v>201</v>
      </c>
      <c r="F263" s="76">
        <f>SUMIFS(input_enduse!D:D,input_enduse!A:A,C263,input_enduse!B:B,$A$2,input_enduse!C:C,$A263)</f>
        <v>0.99566620231737801</v>
      </c>
      <c r="G263" s="76">
        <f>SUMIFS(input_enduse!E:E,input_enduse!A:A,C263,input_enduse!B:B,$A$2,input_enduse!C:C,$A263)</f>
        <v>0.99150979046409204</v>
      </c>
      <c r="H263" s="76">
        <f>SUMIFS(input_enduse!F:F,input_enduse!A:A,C263,input_enduse!B:B,$A$2,input_enduse!C:C,$A263)</f>
        <v>8.4902095359083093E-3</v>
      </c>
      <c r="I263" s="76">
        <f>SUMIFS(input_enduse!G:G,input_enduse!A:A,C263,input_enduse!B:B,$A$2,input_enduse!C:C,$A263)</f>
        <v>0</v>
      </c>
      <c r="J263" s="77"/>
      <c r="K263" s="19"/>
    </row>
    <row r="264" spans="1:11" s="1" customFormat="1" ht="15" x14ac:dyDescent="0.2">
      <c r="A264" s="1" t="s">
        <v>148</v>
      </c>
      <c r="C264" s="1" t="s">
        <v>202</v>
      </c>
      <c r="E264" s="39" t="s">
        <v>203</v>
      </c>
      <c r="F264" s="76">
        <f>SUMIFS(input_enduse!D:D,input_enduse!A:A,C264,input_enduse!B:B,$A$2,input_enduse!C:C,$A264)</f>
        <v>0.273404835656471</v>
      </c>
      <c r="G264" s="76">
        <v>1</v>
      </c>
      <c r="H264" s="76">
        <v>0</v>
      </c>
      <c r="I264" s="76">
        <v>0</v>
      </c>
      <c r="J264" s="77"/>
      <c r="K264" s="19"/>
    </row>
    <row r="265" spans="1:11" s="1" customFormat="1" ht="15" x14ac:dyDescent="0.2">
      <c r="A265" s="1" t="s">
        <v>148</v>
      </c>
      <c r="C265" s="1" t="s">
        <v>204</v>
      </c>
      <c r="E265" s="39" t="s">
        <v>205</v>
      </c>
      <c r="F265" s="76">
        <f>SUMIFS(input_enduse!D:D,input_enduse!A:A,C265,input_enduse!B:B,$A$2,input_enduse!C:C,$A265)</f>
        <v>1</v>
      </c>
      <c r="G265" s="76">
        <v>1</v>
      </c>
      <c r="H265" s="76">
        <v>0</v>
      </c>
      <c r="I265" s="76">
        <v>0</v>
      </c>
      <c r="J265" s="77"/>
      <c r="K265" s="19"/>
    </row>
    <row r="266" spans="1:11" s="1" customFormat="1" ht="15" x14ac:dyDescent="0.2">
      <c r="A266" s="1" t="s">
        <v>148</v>
      </c>
      <c r="C266" s="1" t="s">
        <v>206</v>
      </c>
      <c r="E266" s="39" t="s">
        <v>207</v>
      </c>
      <c r="F266" s="76">
        <f>SUMIFS(input_enduse!D:D,input_enduse!A:A,C266,input_enduse!B:B,$A$2,input_enduse!C:C,$A266)</f>
        <v>1</v>
      </c>
      <c r="G266" s="76">
        <v>1</v>
      </c>
      <c r="H266" s="76">
        <v>0</v>
      </c>
      <c r="I266" s="76">
        <v>0</v>
      </c>
      <c r="J266" s="77"/>
      <c r="K266" s="19"/>
    </row>
    <row r="267" spans="1:11" s="1" customFormat="1" ht="15" x14ac:dyDescent="0.2">
      <c r="A267" s="1" t="s">
        <v>148</v>
      </c>
      <c r="C267" s="1" t="s">
        <v>141</v>
      </c>
      <c r="E267" s="39" t="s">
        <v>208</v>
      </c>
      <c r="F267" s="76">
        <f>SUMIFS(input_enduse!D:D,input_enduse!A:A,C267,input_enduse!B:B,$A$2,input_enduse!C:C,$A267)</f>
        <v>1</v>
      </c>
      <c r="G267" s="76">
        <v>1</v>
      </c>
      <c r="H267" s="76">
        <v>0</v>
      </c>
      <c r="I267" s="76">
        <v>0</v>
      </c>
      <c r="J267" s="77"/>
      <c r="K267" s="19"/>
    </row>
    <row r="268" spans="1:11" s="1" customFormat="1" ht="15" x14ac:dyDescent="0.2">
      <c r="A268" s="1" t="s">
        <v>148</v>
      </c>
      <c r="C268" s="1" t="s">
        <v>209</v>
      </c>
      <c r="E268" s="39" t="s">
        <v>209</v>
      </c>
      <c r="F268" s="76">
        <f>SUMIFS(input_enduse!D:D,input_enduse!A:A,C268,input_enduse!B:B,$A$2,input_enduse!C:C,$A268)</f>
        <v>0.43672941081158401</v>
      </c>
      <c r="G268" s="76">
        <v>1</v>
      </c>
      <c r="H268" s="76">
        <v>0</v>
      </c>
      <c r="I268" s="76">
        <v>0</v>
      </c>
      <c r="J268" s="77"/>
      <c r="K268" s="19"/>
    </row>
    <row r="269" spans="1:11" s="1" customFormat="1" ht="15" x14ac:dyDescent="0.2">
      <c r="A269" s="1" t="s">
        <v>148</v>
      </c>
      <c r="C269" s="1" t="s">
        <v>210</v>
      </c>
      <c r="E269" s="39" t="s">
        <v>210</v>
      </c>
      <c r="F269" s="76">
        <f>SUMIFS(input_enduse!D:D,input_enduse!A:A,C269,input_enduse!B:B,$A$2,input_enduse!C:C,$A269)</f>
        <v>0.45974211902891299</v>
      </c>
      <c r="G269" s="76">
        <v>1</v>
      </c>
      <c r="H269" s="76">
        <v>0</v>
      </c>
      <c r="I269" s="76">
        <v>0</v>
      </c>
      <c r="J269" s="77"/>
      <c r="K269" s="19"/>
    </row>
    <row r="270" spans="1:11" s="1" customFormat="1" ht="15" x14ac:dyDescent="0.2">
      <c r="E270" s="78"/>
      <c r="F270" s="78"/>
      <c r="G270" s="78"/>
      <c r="H270" s="78"/>
      <c r="I270" s="78"/>
      <c r="J270" s="78"/>
      <c r="K270" s="8"/>
    </row>
    <row r="271" spans="1:11" s="1" customFormat="1" ht="15" x14ac:dyDescent="0.25">
      <c r="E271" s="87" t="s">
        <v>239</v>
      </c>
      <c r="F271" s="88"/>
      <c r="G271" s="88"/>
      <c r="H271" s="88"/>
      <c r="I271" s="89"/>
      <c r="J271" s="72"/>
      <c r="K271" s="18"/>
    </row>
    <row r="272" spans="1:11" s="1" customFormat="1" ht="15" x14ac:dyDescent="0.2">
      <c r="C272" s="1" t="s">
        <v>183</v>
      </c>
      <c r="E272" s="25" t="s">
        <v>183</v>
      </c>
      <c r="F272" s="25" t="s">
        <v>215</v>
      </c>
      <c r="G272" s="25" t="s">
        <v>185</v>
      </c>
      <c r="H272" s="25" t="s">
        <v>186</v>
      </c>
      <c r="I272" s="25" t="s">
        <v>187</v>
      </c>
      <c r="J272" s="75"/>
      <c r="K272" s="3"/>
    </row>
    <row r="273" spans="1:11" s="1" customFormat="1" ht="15" x14ac:dyDescent="0.2">
      <c r="A273" s="1" t="s">
        <v>149</v>
      </c>
      <c r="C273" s="1" t="s">
        <v>188</v>
      </c>
      <c r="E273" s="39" t="s">
        <v>188</v>
      </c>
      <c r="F273" s="76">
        <f>SUMIFS(input_enduse!D:D,input_enduse!A:A,C273,input_enduse!B:B,$A$2,input_enduse!C:C,$A273)</f>
        <v>0.340305270979123</v>
      </c>
      <c r="G273" s="76">
        <f>SUMIFS(input_enduse!E:E,input_enduse!A:A,C273,input_enduse!B:B,$A$2,input_enduse!C:C,$A273)</f>
        <v>0.26494126502930099</v>
      </c>
      <c r="H273" s="76">
        <f>SUMIFS(input_enduse!F:F,input_enduse!A:A,C273,input_enduse!B:B,$A$2,input_enduse!C:C,$A273)</f>
        <v>0.72565824385590405</v>
      </c>
      <c r="I273" s="76">
        <f>SUMIFS(input_enduse!G:G,input_enduse!A:A,C273,input_enduse!B:B,$A$2,input_enduse!C:C,$A273)</f>
        <v>9.4004911147951998E-3</v>
      </c>
      <c r="J273" s="77"/>
      <c r="K273" s="19"/>
    </row>
    <row r="274" spans="1:11" s="1" customFormat="1" ht="15" x14ac:dyDescent="0.2">
      <c r="A274" s="1" t="s">
        <v>149</v>
      </c>
      <c r="C274" s="1" t="s">
        <v>189</v>
      </c>
      <c r="E274" s="39" t="s">
        <v>189</v>
      </c>
      <c r="F274" s="76">
        <f>SUMIFS(input_enduse!D:D,input_enduse!A:A,C274,input_enduse!B:B,$A$2,input_enduse!C:C,$A274)</f>
        <v>0.33942623441798703</v>
      </c>
      <c r="G274" s="76">
        <f>SUMIFS(input_enduse!E:E,input_enduse!A:A,C274,input_enduse!B:B,$A$2,input_enduse!C:C,$A274)</f>
        <v>1</v>
      </c>
      <c r="H274" s="76">
        <f>SUMIFS(input_enduse!F:F,input_enduse!A:A,C274,input_enduse!B:B,$A$2,input_enduse!C:C,$A274)</f>
        <v>0</v>
      </c>
      <c r="I274" s="76">
        <f>SUMIFS(input_enduse!G:G,input_enduse!A:A,C274,input_enduse!B:B,$A$2,input_enduse!C:C,$A274)</f>
        <v>0</v>
      </c>
      <c r="J274" s="77"/>
      <c r="K274" s="19"/>
    </row>
    <row r="275" spans="1:11" s="1" customFormat="1" ht="15" x14ac:dyDescent="0.2">
      <c r="A275" s="1" t="s">
        <v>149</v>
      </c>
      <c r="C275" s="1" t="s">
        <v>190</v>
      </c>
      <c r="E275" s="39" t="s">
        <v>190</v>
      </c>
      <c r="F275" s="76">
        <f>SUMIFS(input_enduse!D:D,input_enduse!A:A,C275,input_enduse!B:B,$A$2,input_enduse!C:C,$A275)</f>
        <v>0.41149821349437499</v>
      </c>
      <c r="G275" s="76">
        <v>1</v>
      </c>
      <c r="H275" s="76">
        <v>0</v>
      </c>
      <c r="I275" s="76">
        <v>0</v>
      </c>
      <c r="J275" s="77"/>
      <c r="K275" s="19"/>
    </row>
    <row r="276" spans="1:11" s="1" customFormat="1" ht="15" x14ac:dyDescent="0.2">
      <c r="A276" s="1" t="s">
        <v>149</v>
      </c>
      <c r="C276" s="1" t="s">
        <v>191</v>
      </c>
      <c r="E276" s="39" t="s">
        <v>191</v>
      </c>
      <c r="F276" s="76">
        <f>SUMIFS(input_enduse!D:D,input_enduse!A:A,C276,input_enduse!B:B,$A$2,input_enduse!C:C,$A276)</f>
        <v>3.7447468456457897E-2</v>
      </c>
      <c r="G276" s="76">
        <v>1</v>
      </c>
      <c r="H276" s="76">
        <v>0</v>
      </c>
      <c r="I276" s="76">
        <v>0</v>
      </c>
      <c r="J276" s="77"/>
      <c r="K276" s="19"/>
    </row>
    <row r="277" spans="1:11" s="1" customFormat="1" ht="15" x14ac:dyDescent="0.2">
      <c r="A277" s="1" t="s">
        <v>149</v>
      </c>
      <c r="C277" s="1" t="s">
        <v>192</v>
      </c>
      <c r="E277" s="39" t="s">
        <v>192</v>
      </c>
      <c r="F277" s="76">
        <f>SUMIFS(input_enduse!D:D,input_enduse!A:A,C277,input_enduse!B:B,$A$2,input_enduse!C:C,$A277)</f>
        <v>1.6950066961609899E-2</v>
      </c>
      <c r="G277" s="76">
        <v>1</v>
      </c>
      <c r="H277" s="76">
        <v>0</v>
      </c>
      <c r="I277" s="76">
        <v>0</v>
      </c>
      <c r="J277" s="77"/>
      <c r="K277" s="19"/>
    </row>
    <row r="278" spans="1:11" s="1" customFormat="1" ht="15" x14ac:dyDescent="0.2">
      <c r="A278" s="1" t="s">
        <v>149</v>
      </c>
      <c r="C278" s="1" t="s">
        <v>193</v>
      </c>
      <c r="E278" s="39" t="s">
        <v>194</v>
      </c>
      <c r="F278" s="76">
        <f>SUMIFS(input_enduse!D:D,input_enduse!A:A,C278,input_enduse!B:B,$A$2,input_enduse!C:C,$A278)</f>
        <v>6.9418108232907898E-4</v>
      </c>
      <c r="G278" s="76">
        <f>SUMIFS(input_enduse!E:E,input_enduse!A:A,C278,input_enduse!B:B,$A$2,input_enduse!C:C,$A278)</f>
        <v>0.23433994621718601</v>
      </c>
      <c r="H278" s="76">
        <f>SUMIFS(input_enduse!F:F,input_enduse!A:A,C278,input_enduse!B:B,$A$2,input_enduse!C:C,$A278)</f>
        <v>0.57278304329346597</v>
      </c>
      <c r="I278" s="76">
        <f>SUMIFS(input_enduse!G:G,input_enduse!A:A,C278,input_enduse!B:B,$A$2,input_enduse!C:C,$A278)</f>
        <v>0.19287701048934799</v>
      </c>
      <c r="J278" s="77"/>
      <c r="K278" s="19"/>
    </row>
    <row r="279" spans="1:11" s="1" customFormat="1" ht="15" x14ac:dyDescent="0.2">
      <c r="A279" s="1" t="s">
        <v>149</v>
      </c>
      <c r="C279" s="1" t="s">
        <v>195</v>
      </c>
      <c r="E279" s="39" t="s">
        <v>195</v>
      </c>
      <c r="F279" s="76">
        <f>SUMIFS(input_enduse!D:D,input_enduse!A:A,C279,input_enduse!B:B,$A$2,input_enduse!C:C,$A279)</f>
        <v>0.96787857145372103</v>
      </c>
      <c r="G279" s="76">
        <f>SUMIFS(input_enduse!E:E,input_enduse!A:A,C279,input_enduse!B:B,$A$2,input_enduse!C:C,$A279)</f>
        <v>0.57961510913536896</v>
      </c>
      <c r="H279" s="76">
        <f>SUMIFS(input_enduse!F:F,input_enduse!A:A,C279,input_enduse!B:B,$A$2,input_enduse!C:C,$A279)</f>
        <v>0.41543118267661799</v>
      </c>
      <c r="I279" s="76">
        <f>SUMIFS(input_enduse!G:G,input_enduse!A:A,C279,input_enduse!B:B,$A$2,input_enduse!C:C,$A279)</f>
        <v>4.9537081880129397E-3</v>
      </c>
      <c r="J279" s="77"/>
      <c r="K279" s="19"/>
    </row>
    <row r="280" spans="1:11" s="1" customFormat="1" ht="15" x14ac:dyDescent="0.2">
      <c r="A280" s="1" t="s">
        <v>149</v>
      </c>
      <c r="E280" s="25" t="s">
        <v>183</v>
      </c>
      <c r="F280" s="25" t="s">
        <v>196</v>
      </c>
      <c r="G280" s="25" t="s">
        <v>185</v>
      </c>
      <c r="H280" s="25" t="s">
        <v>186</v>
      </c>
      <c r="I280" s="25" t="s">
        <v>187</v>
      </c>
      <c r="J280" s="75"/>
      <c r="K280" s="3"/>
    </row>
    <row r="281" spans="1:11" s="1" customFormat="1" ht="15" x14ac:dyDescent="0.2">
      <c r="A281" s="1" t="s">
        <v>149</v>
      </c>
      <c r="C281" s="1" t="s">
        <v>197</v>
      </c>
      <c r="E281" s="39" t="s">
        <v>197</v>
      </c>
      <c r="F281" s="76">
        <v>1</v>
      </c>
      <c r="G281" s="76">
        <v>1</v>
      </c>
      <c r="H281" s="76">
        <v>0</v>
      </c>
      <c r="I281" s="76">
        <v>0</v>
      </c>
      <c r="J281" s="77"/>
      <c r="K281" s="19"/>
    </row>
    <row r="282" spans="1:11" s="1" customFormat="1" ht="15" x14ac:dyDescent="0.2">
      <c r="A282" s="1" t="s">
        <v>149</v>
      </c>
      <c r="C282" s="1" t="s">
        <v>198</v>
      </c>
      <c r="E282" s="39" t="s">
        <v>198</v>
      </c>
      <c r="F282" s="76">
        <f>SUMIFS(input_enduse!D:D,input_enduse!A:A,C282,input_enduse!B:B,$A$2,input_enduse!C:C,$A282)</f>
        <v>0.81860258417000997</v>
      </c>
      <c r="G282" s="76">
        <v>1</v>
      </c>
      <c r="H282" s="76">
        <v>0</v>
      </c>
      <c r="I282" s="76">
        <v>0</v>
      </c>
      <c r="J282" s="77"/>
      <c r="K282" s="19"/>
    </row>
    <row r="283" spans="1:11" s="1" customFormat="1" ht="15" x14ac:dyDescent="0.2">
      <c r="A283" s="1" t="s">
        <v>149</v>
      </c>
      <c r="C283" s="1" t="s">
        <v>199</v>
      </c>
      <c r="E283" s="39" t="s">
        <v>199</v>
      </c>
      <c r="F283" s="76">
        <f>SUMIFS(input_enduse!D:D,input_enduse!A:A,C283,input_enduse!B:B,$A$2,input_enduse!C:C,$A283)</f>
        <v>1</v>
      </c>
      <c r="G283" s="76">
        <v>1</v>
      </c>
      <c r="H283" s="76">
        <v>0</v>
      </c>
      <c r="I283" s="76">
        <v>0</v>
      </c>
      <c r="J283" s="77"/>
      <c r="K283" s="19"/>
    </row>
    <row r="284" spans="1:11" s="1" customFormat="1" ht="15" x14ac:dyDescent="0.2">
      <c r="A284" s="1" t="s">
        <v>149</v>
      </c>
      <c r="C284" s="1" t="s">
        <v>200</v>
      </c>
      <c r="E284" s="39" t="s">
        <v>201</v>
      </c>
      <c r="F284" s="76">
        <f>SUMIFS(input_enduse!D:D,input_enduse!A:A,C284,input_enduse!B:B,$A$2,input_enduse!C:C,$A284)</f>
        <v>0.97147197752415104</v>
      </c>
      <c r="G284" s="76">
        <f>SUMIFS(input_enduse!E:E,input_enduse!A:A,C284,input_enduse!B:B,$A$2,input_enduse!C:C,$A284)</f>
        <v>0.99860466783366997</v>
      </c>
      <c r="H284" s="76">
        <f>SUMIFS(input_enduse!F:F,input_enduse!A:A,C284,input_enduse!B:B,$A$2,input_enduse!C:C,$A284)</f>
        <v>1.3953321663301901E-3</v>
      </c>
      <c r="I284" s="76">
        <f>SUMIFS(input_enduse!G:G,input_enduse!A:A,C284,input_enduse!B:B,$A$2,input_enduse!C:C,$A284)</f>
        <v>0</v>
      </c>
      <c r="J284" s="77"/>
      <c r="K284" s="19"/>
    </row>
    <row r="285" spans="1:11" s="1" customFormat="1" ht="15" x14ac:dyDescent="0.2">
      <c r="A285" s="1" t="s">
        <v>149</v>
      </c>
      <c r="C285" s="1" t="s">
        <v>202</v>
      </c>
      <c r="E285" s="39" t="s">
        <v>203</v>
      </c>
      <c r="F285" s="76">
        <f>SUMIFS(input_enduse!D:D,input_enduse!A:A,C285,input_enduse!B:B,$A$2,input_enduse!C:C,$A285)</f>
        <v>0.12615336880281</v>
      </c>
      <c r="G285" s="76">
        <v>1</v>
      </c>
      <c r="H285" s="76">
        <v>0</v>
      </c>
      <c r="I285" s="76">
        <v>0</v>
      </c>
      <c r="J285" s="77"/>
      <c r="K285" s="19"/>
    </row>
    <row r="286" spans="1:11" s="1" customFormat="1" ht="15" x14ac:dyDescent="0.2">
      <c r="A286" s="1" t="s">
        <v>149</v>
      </c>
      <c r="C286" s="1" t="s">
        <v>204</v>
      </c>
      <c r="E286" s="39" t="s">
        <v>205</v>
      </c>
      <c r="F286" s="76">
        <f>SUMIFS(input_enduse!D:D,input_enduse!A:A,C286,input_enduse!B:B,$A$2,input_enduse!C:C,$A286)</f>
        <v>0.92104543707782105</v>
      </c>
      <c r="G286" s="76">
        <v>1</v>
      </c>
      <c r="H286" s="76">
        <v>0</v>
      </c>
      <c r="I286" s="76">
        <v>0</v>
      </c>
      <c r="J286" s="77"/>
      <c r="K286" s="19"/>
    </row>
    <row r="287" spans="1:11" s="1" customFormat="1" ht="15" x14ac:dyDescent="0.2">
      <c r="A287" s="1" t="s">
        <v>149</v>
      </c>
      <c r="C287" s="1" t="s">
        <v>206</v>
      </c>
      <c r="E287" s="39" t="s">
        <v>207</v>
      </c>
      <c r="F287" s="76">
        <f>SUMIFS(input_enduse!D:D,input_enduse!A:A,C287,input_enduse!B:B,$A$2,input_enduse!C:C,$A287)</f>
        <v>0.95604305364886699</v>
      </c>
      <c r="G287" s="76">
        <v>1</v>
      </c>
      <c r="H287" s="76">
        <v>0</v>
      </c>
      <c r="I287" s="76">
        <v>0</v>
      </c>
      <c r="J287" s="77"/>
      <c r="K287" s="19"/>
    </row>
    <row r="288" spans="1:11" s="1" customFormat="1" ht="15" x14ac:dyDescent="0.2">
      <c r="A288" s="1" t="s">
        <v>149</v>
      </c>
      <c r="C288" s="1" t="s">
        <v>141</v>
      </c>
      <c r="E288" s="39" t="s">
        <v>208</v>
      </c>
      <c r="F288" s="76">
        <f>SUMIFS(input_enduse!D:D,input_enduse!A:A,C288,input_enduse!B:B,$A$2,input_enduse!C:C,$A288)</f>
        <v>0.99309179914218904</v>
      </c>
      <c r="G288" s="76">
        <v>1</v>
      </c>
      <c r="H288" s="76">
        <v>0</v>
      </c>
      <c r="I288" s="76">
        <v>0</v>
      </c>
      <c r="J288" s="77"/>
      <c r="K288" s="19"/>
    </row>
    <row r="289" spans="1:11" s="1" customFormat="1" ht="15" x14ac:dyDescent="0.2">
      <c r="A289" s="1" t="s">
        <v>149</v>
      </c>
      <c r="C289" s="1" t="s">
        <v>209</v>
      </c>
      <c r="E289" s="39" t="s">
        <v>209</v>
      </c>
      <c r="F289" s="76">
        <f>SUMIFS(input_enduse!D:D,input_enduse!A:A,C289,input_enduse!B:B,$A$2,input_enduse!C:C,$A289)</f>
        <v>0.28218270352356301</v>
      </c>
      <c r="G289" s="76">
        <v>1</v>
      </c>
      <c r="H289" s="76">
        <v>0</v>
      </c>
      <c r="I289" s="76">
        <v>0</v>
      </c>
      <c r="J289" s="77"/>
      <c r="K289" s="19"/>
    </row>
    <row r="290" spans="1:11" s="1" customFormat="1" ht="15" x14ac:dyDescent="0.2">
      <c r="A290" s="1" t="s">
        <v>149</v>
      </c>
      <c r="C290" s="1" t="s">
        <v>210</v>
      </c>
      <c r="E290" s="39" t="s">
        <v>210</v>
      </c>
      <c r="F290" s="76">
        <f>SUMIFS(input_enduse!D:D,input_enduse!A:A,C290,input_enduse!B:B,$A$2,input_enduse!C:C,$A290)</f>
        <v>0.41692063523624201</v>
      </c>
      <c r="G290" s="76">
        <v>1</v>
      </c>
      <c r="H290" s="76">
        <v>0</v>
      </c>
      <c r="I290" s="76">
        <v>0</v>
      </c>
      <c r="J290" s="77"/>
      <c r="K290" s="19"/>
    </row>
    <row r="291" spans="1:11" ht="15.6" x14ac:dyDescent="0.3">
      <c r="E291" s="74"/>
      <c r="F291" s="74"/>
      <c r="G291" s="74"/>
      <c r="H291" s="74"/>
      <c r="I291" s="74"/>
      <c r="J291" s="74"/>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87619-3211-4800-9076-F9A7570A3A55}">
  <sheetPr codeName="Sheet3"/>
  <dimension ref="A1:O292"/>
  <sheetViews>
    <sheetView topLeftCell="N29"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bestFit="1" customWidth="1"/>
    <col min="13" max="13" width="18.44140625" style="9" bestFit="1" customWidth="1"/>
    <col min="14" max="14" width="12.21875" style="9" customWidth="1"/>
    <col min="15" max="16384" width="9.21875" style="9"/>
  </cols>
  <sheetData>
    <row r="1" spans="1:14" ht="15.6" x14ac:dyDescent="0.3">
      <c r="A1" s="9" t="s">
        <v>161</v>
      </c>
      <c r="E1" s="90" t="s">
        <v>240</v>
      </c>
      <c r="F1" s="90"/>
      <c r="G1" s="90"/>
      <c r="H1" s="90"/>
      <c r="I1" s="91"/>
      <c r="J1" s="91"/>
      <c r="K1" s="10"/>
      <c r="M1" s="11" t="s">
        <v>241</v>
      </c>
      <c r="N1" s="11"/>
    </row>
    <row r="2" spans="1:14" ht="45" x14ac:dyDescent="0.3">
      <c r="A2" s="9" t="s">
        <v>242</v>
      </c>
      <c r="E2" s="92" t="s">
        <v>166</v>
      </c>
      <c r="F2" s="92" t="s">
        <v>167</v>
      </c>
      <c r="G2" s="92" t="s">
        <v>168</v>
      </c>
      <c r="H2" s="92" t="s">
        <v>169</v>
      </c>
      <c r="I2" s="92" t="s">
        <v>170</v>
      </c>
      <c r="J2" s="92" t="s">
        <v>171</v>
      </c>
      <c r="K2" s="13"/>
      <c r="M2" s="92" t="s">
        <v>166</v>
      </c>
      <c r="N2" s="92" t="s">
        <v>172</v>
      </c>
    </row>
    <row r="3" spans="1:14" ht="15.6" x14ac:dyDescent="0.3">
      <c r="E3" s="73" t="s">
        <v>144</v>
      </c>
      <c r="F3" s="101">
        <f>SUMIFS(input_wholebuilding!C:C,input_wholebuilding!A:A,SCE!E3,input_wholebuilding!B:B,$A$2)</f>
        <v>147194.88722490301</v>
      </c>
      <c r="G3" s="103">
        <f>SUMIFS(input_wholebuilding!D:D,input_wholebuilding!A:A,SCE!E3,input_wholebuilding!B:B,$A$2)</f>
        <v>9.4889719343882799</v>
      </c>
      <c r="H3" s="101">
        <f>SUMIFS(input_wholebuilding!E:E,input_wholebuilding!A:A,SCE!E3,input_wholebuilding!B:B,$A$2)</f>
        <v>1396.7281537625499</v>
      </c>
      <c r="I3" s="103">
        <f>SUMIFS(input_wholebuilding_gas!D:D,input_wholebuilding_gas!A:A,PGE!E3,input_wholebuilding_gas!B:B,$A$2)</f>
        <v>24.600711976033502</v>
      </c>
      <c r="J3" s="103">
        <f>SUMIFS(input_wholebuilding_gas!E:E,input_wholebuilding_gas!A:A,PGE!E3,input_wholebuilding_gas!B:B,$A$2)/1000000</f>
        <v>33.435192786858501</v>
      </c>
      <c r="K3" s="15"/>
      <c r="M3" s="14" t="s">
        <v>144</v>
      </c>
      <c r="N3" s="16">
        <f>SUMIFS(input_figure!D:D,input_figure!A:A,SCE!M3,input_figure!B:B,$A$2)</f>
        <v>4.2925844456979299E-2</v>
      </c>
    </row>
    <row r="4" spans="1:14" ht="15.6" x14ac:dyDescent="0.3">
      <c r="E4" s="73" t="s">
        <v>142</v>
      </c>
      <c r="F4" s="101">
        <f>SUMIFS(input_wholebuilding!C:C,input_wholebuilding!A:A,SCE!E4,input_wholebuilding!B:B,$A$2)</f>
        <v>95009.074599243802</v>
      </c>
      <c r="G4" s="103">
        <f>SUMIFS(input_wholebuilding!D:D,input_wholebuilding!A:A,SCE!E4,input_wholebuilding!B:B,$A$2)</f>
        <v>34.892101840124703</v>
      </c>
      <c r="H4" s="101">
        <f>SUMIFS(input_wholebuilding!E:E,input_wholebuilding!A:A,SCE!E4,input_wholebuilding!B:B,$A$2)</f>
        <v>3315.06630665282</v>
      </c>
      <c r="I4" s="103">
        <f>SUMIFS(input_wholebuilding_gas!D:D,input_wholebuilding_gas!A:A,PGE!E4,input_wholebuilding_gas!B:B,$A$2)</f>
        <v>71.697271847153203</v>
      </c>
      <c r="J4" s="103">
        <f>SUMIFS(input_wholebuilding_gas!E:E,input_wholebuilding_gas!A:A,PGE!E4,input_wholebuilding_gas!B:B,$A$2)/1000000</f>
        <v>68.118914494884407</v>
      </c>
      <c r="K4" s="15"/>
      <c r="M4" s="14" t="s">
        <v>142</v>
      </c>
      <c r="N4" s="16">
        <f>SUMIFS(input_figure!D:D,input_figure!A:A,SCE!M4,input_figure!B:B,$A$2)</f>
        <v>0.101882403000623</v>
      </c>
    </row>
    <row r="5" spans="1:14" ht="15.6" x14ac:dyDescent="0.3">
      <c r="E5" s="73" t="s">
        <v>143</v>
      </c>
      <c r="F5" s="101">
        <f>SUMIFS(input_wholebuilding!C:C,input_wholebuilding!A:A,SCE!E5,input_wholebuilding!B:B,$A$2)</f>
        <v>165733.65811211299</v>
      </c>
      <c r="G5" s="103">
        <f>SUMIFS(input_wholebuilding!D:D,input_wholebuilding!A:A,SCE!E5,input_wholebuilding!B:B,$A$2)</f>
        <v>17.5623862218686</v>
      </c>
      <c r="H5" s="101">
        <f>SUMIFS(input_wholebuilding!E:E,input_wholebuilding!A:A,SCE!E5,input_wholebuilding!B:B,$A$2)</f>
        <v>2910.6785137280599</v>
      </c>
      <c r="I5" s="103">
        <f>SUMIFS(input_wholebuilding_gas!D:D,input_wholebuilding_gas!A:A,PGE!E5,input_wholebuilding_gas!B:B,$A$2)</f>
        <v>83.362310936924104</v>
      </c>
      <c r="J5" s="103">
        <f>SUMIFS(input_wholebuilding_gas!E:E,input_wholebuilding_gas!A:A,PGE!E5,input_wholebuilding_gas!B:B,$A$2)/1000000</f>
        <v>134.26700893494902</v>
      </c>
      <c r="K5" s="15"/>
      <c r="M5" s="14" t="s">
        <v>143</v>
      </c>
      <c r="N5" s="16">
        <f>SUMIFS(input_figure!D:D,input_figure!A:A,SCE!M5,input_figure!B:B,$A$2)</f>
        <v>8.94542956036119E-2</v>
      </c>
    </row>
    <row r="6" spans="1:14" ht="15.6" x14ac:dyDescent="0.3">
      <c r="E6" s="73" t="s">
        <v>139</v>
      </c>
      <c r="F6" s="101">
        <f>SUMIFS(input_wholebuilding!C:C,input_wholebuilding!A:A,SCE!E6,input_wholebuilding!B:B,$A$2)</f>
        <v>148727.723639551</v>
      </c>
      <c r="G6" s="103">
        <f>SUMIFS(input_wholebuilding!D:D,input_wholebuilding!A:A,SCE!E6,input_wholebuilding!B:B,$A$2)</f>
        <v>8.9412886335909594</v>
      </c>
      <c r="H6" s="101">
        <f>SUMIFS(input_wholebuilding!E:E,input_wholebuilding!A:A,SCE!E6,input_wholebuilding!B:B,$A$2)</f>
        <v>1329.81750487817</v>
      </c>
      <c r="I6" s="103">
        <f>SUMIFS(input_wholebuilding_gas!D:D,input_wholebuilding_gas!A:A,PGE!E6,input_wholebuilding_gas!B:B,$A$2)</f>
        <v>40.007414772081503</v>
      </c>
      <c r="J6" s="103">
        <f>SUMIFS(input_wholebuilding_gas!E:E,input_wholebuilding_gas!A:A,PGE!E6,input_wholebuilding_gas!B:B,$A$2)/1000000</f>
        <v>59.502117277550099</v>
      </c>
      <c r="K6" s="15"/>
      <c r="M6" s="14" t="s">
        <v>139</v>
      </c>
      <c r="N6" s="16">
        <f>SUMIFS(input_figure!D:D,input_figure!A:A,SCE!M6,input_figure!B:B,$A$2)</f>
        <v>4.0869469994425998E-2</v>
      </c>
    </row>
    <row r="7" spans="1:14" ht="15.6" x14ac:dyDescent="0.3">
      <c r="E7" s="73" t="s">
        <v>141</v>
      </c>
      <c r="F7" s="101">
        <f>SUMIFS(input_wholebuilding!C:C,input_wholebuilding!A:A,SCE!E7,input_wholebuilding!B:B,$A$2)</f>
        <v>515637.83710383199</v>
      </c>
      <c r="G7" s="103">
        <f>SUMIFS(input_wholebuilding!D:D,input_wholebuilding!A:A,SCE!E7,input_wholebuilding!B:B,$A$2)</f>
        <v>8.3809367608660104</v>
      </c>
      <c r="H7" s="101">
        <f>SUMIFS(input_wholebuilding!E:E,input_wholebuilding!A:A,SCE!E7,input_wholebuilding!B:B,$A$2)</f>
        <v>4321.5281042769502</v>
      </c>
      <c r="I7" s="103">
        <f>SUMIFS(input_wholebuilding_gas!D:D,input_wholebuilding_gas!A:A,PGE!E7,input_wholebuilding_gas!B:B,$A$2)</f>
        <v>36.712108507272198</v>
      </c>
      <c r="J7" s="103">
        <f>SUMIFS(input_wholebuilding_gas!E:E,input_wholebuilding_gas!A:A,PGE!E7,input_wholebuilding_gas!B:B,$A$2)/1000000</f>
        <v>187.491942669737</v>
      </c>
      <c r="K7" s="15"/>
      <c r="M7" s="14" t="s">
        <v>141</v>
      </c>
      <c r="N7" s="16">
        <f>SUMIFS(input_figure!D:D,input_figure!A:A,SCE!M7,input_figure!B:B,$A$2)</f>
        <v>0.13281413618028401</v>
      </c>
    </row>
    <row r="8" spans="1:14" ht="15.6" x14ac:dyDescent="0.3">
      <c r="E8" s="73" t="s">
        <v>146</v>
      </c>
      <c r="F8" s="101">
        <f>SUMIFS(input_wholebuilding!C:C,input_wholebuilding!A:A,SCE!E8,input_wholebuilding!B:B,$A$2)</f>
        <v>352516.522975064</v>
      </c>
      <c r="G8" s="103">
        <f>SUMIFS(input_wholebuilding!D:D,input_wholebuilding!A:A,SCE!E8,input_wholebuilding!B:B,$A$2)</f>
        <v>10.1869519198255</v>
      </c>
      <c r="H8" s="101">
        <f>SUMIFS(input_wholebuilding!E:E,input_wholebuilding!A:A,SCE!E8,input_wholebuilding!B:B,$A$2)</f>
        <v>3591.0688704910299</v>
      </c>
      <c r="I8" s="103">
        <f>SUMIFS(input_wholebuilding_gas!D:D,input_wholebuilding_gas!A:A,PGE!E8,input_wholebuilding_gas!B:B,$A$2)</f>
        <v>14.8403964199704</v>
      </c>
      <c r="J8" s="103">
        <f>SUMIFS(input_wholebuilding_gas!E:E,input_wholebuilding_gas!A:A,PGE!E8,input_wholebuilding_gas!B:B,$A$2)/1000000</f>
        <v>52.016792946244799</v>
      </c>
      <c r="K8" s="15"/>
      <c r="M8" s="14" t="s">
        <v>146</v>
      </c>
      <c r="N8" s="16">
        <f>SUMIFS(input_figure!D:D,input_figure!A:A,SCE!M8,input_figure!B:B,$A$2)</f>
        <v>0.110364828942371</v>
      </c>
    </row>
    <row r="9" spans="1:14" ht="15.6" x14ac:dyDescent="0.3">
      <c r="E9" s="73" t="s">
        <v>147</v>
      </c>
      <c r="F9" s="101">
        <f>SUMIFS(input_wholebuilding!C:C,input_wholebuilding!A:A,SCE!E9,input_wholebuilding!B:B,$A$2)</f>
        <v>273302.679198517</v>
      </c>
      <c r="G9" s="103">
        <f>SUMIFS(input_wholebuilding!D:D,input_wholebuilding!A:A,SCE!E9,input_wholebuilding!B:B,$A$2)</f>
        <v>7.6699428834631904</v>
      </c>
      <c r="H9" s="101">
        <f>SUMIFS(input_wholebuilding!E:E,input_wholebuilding!A:A,SCE!E9,input_wholebuilding!B:B,$A$2)</f>
        <v>2096.2159393500801</v>
      </c>
      <c r="I9" s="103">
        <f>SUMIFS(input_wholebuilding_gas!D:D,input_wholebuilding_gas!A:A,PGE!E9,input_wholebuilding_gas!B:B,$A$2)</f>
        <v>10.6736653961144</v>
      </c>
      <c r="J9" s="103">
        <f>SUMIFS(input_wholebuilding_gas!E:E,input_wholebuilding_gas!A:A,PGE!E9,input_wholebuilding_gas!B:B,$A$2)/1000000</f>
        <v>29.1714134962657</v>
      </c>
      <c r="K9" s="15"/>
      <c r="M9" s="14" t="s">
        <v>147</v>
      </c>
      <c r="N9" s="16">
        <f>SUMIFS(input_figure!D:D,input_figure!A:A,SCE!M9,input_figure!B:B,$A$2)</f>
        <v>6.4423301784521395E-2</v>
      </c>
    </row>
    <row r="10" spans="1:14" ht="15.6" x14ac:dyDescent="0.3">
      <c r="E10" s="73" t="s">
        <v>148</v>
      </c>
      <c r="F10" s="101">
        <f>SUMIFS(input_wholebuilding!C:C,input_wholebuilding!A:A,SCE!E10,input_wholebuilding!B:B,$A$2)</f>
        <v>66050.491394867902</v>
      </c>
      <c r="G10" s="103">
        <f>SUMIFS(input_wholebuilding!D:D,input_wholebuilding!A:A,SCE!E10,input_wholebuilding!B:B,$A$2)</f>
        <v>14.953134969514</v>
      </c>
      <c r="H10" s="101">
        <f>SUMIFS(input_wholebuilding!E:E,input_wholebuilding!A:A,SCE!E10,input_wholebuilding!B:B,$A$2)</f>
        <v>987.661912630183</v>
      </c>
      <c r="I10" s="103">
        <f>SUMIFS(input_wholebuilding_gas!D:D,input_wholebuilding_gas!A:A,PGE!E10,input_wholebuilding_gas!B:B,$A$2)</f>
        <v>2.89800580856144</v>
      </c>
      <c r="J10" s="103">
        <f>SUMIFS(input_wholebuilding_gas!E:E,input_wholebuilding_gas!A:A,PGE!E10,input_wholebuilding_gas!B:B,$A$2)/1000000</f>
        <v>1.91414707720664</v>
      </c>
      <c r="K10" s="15"/>
      <c r="M10" s="14" t="s">
        <v>148</v>
      </c>
      <c r="N10" s="16">
        <f>SUMIFS(input_figure!D:D,input_figure!A:A,SCE!M10,input_figure!B:B,$A$2)</f>
        <v>3.0353953647628201E-2</v>
      </c>
    </row>
    <row r="11" spans="1:14" ht="15.6" x14ac:dyDescent="0.3">
      <c r="E11" s="73" t="s">
        <v>138</v>
      </c>
      <c r="F11" s="101">
        <f>SUMIFS(input_wholebuilding!C:C,input_wholebuilding!A:A,SCE!E11,input_wholebuilding!B:B,$A$2)</f>
        <v>90692.608197327601</v>
      </c>
      <c r="G11" s="103">
        <f>SUMIFS(input_wholebuilding!D:D,input_wholebuilding!A:A,SCE!E11,input_wholebuilding!B:B,$A$2)</f>
        <v>35.539446232008302</v>
      </c>
      <c r="H11" s="101">
        <f>SUMIFS(input_wholebuilding!E:E,input_wholebuilding!A:A,SCE!E11,input_wholebuilding!B:B,$A$2)</f>
        <v>3223.1650726695202</v>
      </c>
      <c r="I11" s="103">
        <f>SUMIFS(input_wholebuilding_gas!D:D,input_wholebuilding_gas!A:A,PGE!E11,input_wholebuilding_gas!B:B,$A$2)</f>
        <v>224.925932804795</v>
      </c>
      <c r="J11" s="103">
        <f>SUMIFS(input_wholebuilding_gas!E:E,input_wholebuilding_gas!A:A,PGE!E11,input_wholebuilding_gas!B:B,$A$2)/1000000</f>
        <v>203.99119497283701</v>
      </c>
      <c r="K11" s="15"/>
      <c r="M11" s="14" t="s">
        <v>138</v>
      </c>
      <c r="N11" s="16">
        <f>SUMIFS(input_figure!D:D,input_figure!A:A,SCE!M11,input_figure!B:B,$A$2)</f>
        <v>9.9057989341640396E-2</v>
      </c>
    </row>
    <row r="12" spans="1:14" ht="15.6" x14ac:dyDescent="0.3">
      <c r="E12" s="73" t="s">
        <v>140</v>
      </c>
      <c r="F12" s="101">
        <f>SUMIFS(input_wholebuilding!C:C,input_wholebuilding!A:A,SCE!E12,input_wholebuilding!B:B,$A$2)</f>
        <v>497662.71674174099</v>
      </c>
      <c r="G12" s="103">
        <f>SUMIFS(input_wholebuilding!D:D,input_wholebuilding!A:A,SCE!E12,input_wholebuilding!B:B,$A$2)</f>
        <v>8.6619470690488001</v>
      </c>
      <c r="H12" s="101">
        <f>SUMIFS(input_wholebuilding!E:E,input_wholebuilding!A:A,SCE!E12,input_wholebuilding!B:B,$A$2)</f>
        <v>4310.7281106559903</v>
      </c>
      <c r="I12" s="103">
        <f>SUMIFS(input_wholebuilding_gas!D:D,input_wholebuilding_gas!A:A,PGE!E12,input_wholebuilding_gas!B:B,$A$2)</f>
        <v>5.3632957936503001</v>
      </c>
      <c r="J12" s="103">
        <f>SUMIFS(input_wholebuilding_gas!E:E,input_wholebuilding_gas!A:A,PGE!E12,input_wholebuilding_gas!B:B,$A$2)/1000000</f>
        <v>25.6550022817088</v>
      </c>
      <c r="K12" s="15"/>
      <c r="M12" s="14" t="s">
        <v>140</v>
      </c>
      <c r="N12" s="16">
        <f>SUMIFS(input_figure!D:D,input_figure!A:A,SCE!M12,input_figure!B:B,$A$2)</f>
        <v>0.13248221844449501</v>
      </c>
    </row>
    <row r="13" spans="1:14" ht="15.6" x14ac:dyDescent="0.3">
      <c r="E13" s="73" t="s">
        <v>145</v>
      </c>
      <c r="F13" s="101">
        <f>SUMIFS(input_wholebuilding!C:C,input_wholebuilding!A:A,SCE!E13,input_wholebuilding!B:B,$A$2)</f>
        <v>305903.847294871</v>
      </c>
      <c r="G13" s="103">
        <f>SUMIFS(input_wholebuilding!D:D,input_wholebuilding!A:A,SCE!E13,input_wholebuilding!B:B,$A$2)</f>
        <v>6.1240671094888999</v>
      </c>
      <c r="H13" s="101">
        <f>SUMIFS(input_wholebuilding!E:E,input_wholebuilding!A:A,SCE!E13,input_wholebuilding!B:B,$A$2)</f>
        <v>1873.37568988464</v>
      </c>
      <c r="I13" s="103">
        <f>SUMIFS(input_wholebuilding_gas!D:D,input_wholebuilding_gas!A:A,PGE!E13,input_wholebuilding_gas!B:B,$A$2)</f>
        <v>10.8132167717977</v>
      </c>
      <c r="J13" s="103">
        <f>SUMIFS(input_wholebuilding_gas!E:E,input_wholebuilding_gas!A:A,PGE!E13,input_wholebuilding_gas!B:B,$A$2)/1000000</f>
        <v>33.078046121263299</v>
      </c>
      <c r="K13" s="15"/>
      <c r="M13" s="14" t="s">
        <v>145</v>
      </c>
      <c r="N13" s="16">
        <f>SUMIFS(input_figure!D:D,input_figure!A:A,SCE!M13,input_figure!B:B,$A$2)</f>
        <v>5.7574720790761098E-2</v>
      </c>
    </row>
    <row r="14" spans="1:14" ht="15.6" x14ac:dyDescent="0.3">
      <c r="E14" s="73" t="s">
        <v>149</v>
      </c>
      <c r="F14" s="101">
        <f>SUMIFS(input_wholebuilding!C:C,input_wholebuilding!A:A,SCE!E14,input_wholebuilding!B:B,$A$2)</f>
        <v>768862.90987190802</v>
      </c>
      <c r="G14" s="103">
        <f>SUMIFS(input_wholebuilding!D:D,input_wholebuilding!A:A,SCE!E14,input_wholebuilding!B:B,$A$2)</f>
        <v>4.1387475932519902</v>
      </c>
      <c r="H14" s="101">
        <f>SUMIFS(input_wholebuilding!E:E,input_wholebuilding!A:A,SCE!E14,input_wholebuilding!B:B,$A$2)</f>
        <v>3182.1295177730799</v>
      </c>
      <c r="I14" s="103">
        <f>SUMIFS(input_wholebuilding_gas!D:D,input_wholebuilding_gas!A:A,PGE!E14,input_wholebuilding_gas!B:B,$A$2)</f>
        <v>3.5592951147631799</v>
      </c>
      <c r="J14" s="103">
        <f>SUMIFS(input_wholebuilding_gas!E:E,input_wholebuilding_gas!A:A,PGE!E14,input_wholebuilding_gas!B:B,$A$2)/1000000</f>
        <v>26.293895554845601</v>
      </c>
      <c r="K14" s="15"/>
      <c r="M14" s="14" t="s">
        <v>149</v>
      </c>
      <c r="N14" s="16">
        <f>SUMIFS(input_figure!D:D,input_figure!A:A,SCE!M14,input_figure!B:B,$A$2)</f>
        <v>9.7796837812658105E-2</v>
      </c>
    </row>
    <row r="15" spans="1:14" ht="15.6" x14ac:dyDescent="0.3">
      <c r="E15" s="73" t="s">
        <v>179</v>
      </c>
      <c r="F15" s="102">
        <f>SUMIFS(input_wholebuilding!C:C,input_wholebuilding!A:A,SMUD!E15,input_wholebuilding!B:B,$A$2)</f>
        <v>3427294.9563539401</v>
      </c>
      <c r="G15" s="104">
        <f>SUMIFS(input_wholebuilding!D:D,input_wholebuilding!A:A,SMUD!E15,input_wholebuilding!B:B,$A$2)</f>
        <v>9.4938323404088294</v>
      </c>
      <c r="H15" s="102">
        <f>SUMIFS(input_wholebuilding!E:E,input_wholebuilding!A:A,SMUD!E15,input_wholebuilding!B:B,$A$2)</f>
        <v>32538.163696753101</v>
      </c>
      <c r="I15" s="104">
        <f>SUMIFS(input_wholebuilding_gas!D:D,input_wholebuilding_gas!A:A,PGE!E15,input_wholebuilding_gas!B:B,$A$2)</f>
        <v>25.482723101793201</v>
      </c>
      <c r="J15" s="104">
        <f>SUM(J3:J14)</f>
        <v>854.93566861435067</v>
      </c>
      <c r="K15" s="17"/>
    </row>
    <row r="16" spans="1:14" ht="15.6" x14ac:dyDescent="0.3">
      <c r="E16" s="73" t="s">
        <v>180</v>
      </c>
      <c r="F16" s="102">
        <f>SUMIFS(input_wholebuilding!C:C,input_wholebuilding!A:A,SMUD!E16,input_wholebuilding!B:B,$A$2)</f>
        <v>625819.202173581</v>
      </c>
      <c r="G16" s="104">
        <f>SUMIFS(input_wholebuilding!D:D,input_wholebuilding!A:A,SMUD!E16,input_wholebuilding!B:B,$A$2)</f>
        <v>9.0877441760945903</v>
      </c>
      <c r="H16" s="102">
        <f>SUMIFS(input_wholebuilding!E:E,input_wholebuilding!A:A,SMUD!E16,input_wholebuilding!B:B,$A$2)</f>
        <v>5687.2848098411196</v>
      </c>
      <c r="I16" s="104">
        <f>SUMIFS(input_wholebuilding_gas!D:D,input_wholebuilding_gas!A:A,PGE!E16,input_wholebuilding_gas!B:B,$A$2)</f>
        <v>13.0148769310498</v>
      </c>
      <c r="J16" s="104">
        <f>J8+J9</f>
        <v>81.188206442510506</v>
      </c>
      <c r="K16" s="17"/>
    </row>
    <row r="17" spans="1:11" ht="15.6" x14ac:dyDescent="0.3">
      <c r="E17" s="73" t="s">
        <v>181</v>
      </c>
      <c r="F17" s="102">
        <f>SUMIFS(input_wholebuilding!C:C,input_wholebuilding!A:A,SMUD!E17,input_wholebuilding!B:B,$A$2)</f>
        <v>834913.40126677603</v>
      </c>
      <c r="G17" s="104">
        <f>SUMIFS(input_wholebuilding!D:D,input_wholebuilding!A:A,SMUD!E17,input_wholebuilding!B:B,$A$2)</f>
        <v>4.9942801541772202</v>
      </c>
      <c r="H17" s="102">
        <f>SUMIFS(input_wholebuilding!E:E,input_wholebuilding!A:A,SMUD!E17,input_wholebuilding!B:B,$A$2)</f>
        <v>4169.7914304032702</v>
      </c>
      <c r="I17" s="104">
        <f>SUMIFS(input_wholebuilding_gas!D:D,input_wholebuilding_gas!A:A,PGE!E17,input_wholebuilding_gas!B:B,$A$2)</f>
        <v>3.5050219258001598</v>
      </c>
      <c r="J17" s="104">
        <f>J14+J10</f>
        <v>28.208042632052241</v>
      </c>
      <c r="K17" s="17"/>
    </row>
    <row r="18" spans="1:11" ht="15.6" x14ac:dyDescent="0.3">
      <c r="E18" s="74"/>
      <c r="F18" s="74"/>
      <c r="G18" s="74"/>
      <c r="H18" s="74"/>
      <c r="I18" s="74"/>
      <c r="J18" s="74"/>
    </row>
    <row r="19" spans="1:11" s="1" customFormat="1" ht="15" x14ac:dyDescent="0.25">
      <c r="E19" s="87" t="s">
        <v>243</v>
      </c>
      <c r="F19" s="88"/>
      <c r="G19" s="88"/>
      <c r="H19" s="88"/>
      <c r="I19" s="89"/>
      <c r="J19" s="72"/>
      <c r="K19" s="18"/>
    </row>
    <row r="20" spans="1:11" s="1" customFormat="1" ht="15" x14ac:dyDescent="0.2">
      <c r="C20" s="1" t="s">
        <v>183</v>
      </c>
      <c r="E20" s="25" t="s">
        <v>183</v>
      </c>
      <c r="F20" s="25" t="s">
        <v>184</v>
      </c>
      <c r="G20" s="25" t="s">
        <v>185</v>
      </c>
      <c r="H20" s="25" t="s">
        <v>186</v>
      </c>
      <c r="I20" s="25" t="s">
        <v>187</v>
      </c>
      <c r="J20" s="75"/>
      <c r="K20" s="3"/>
    </row>
    <row r="21" spans="1:11" s="1" customFormat="1" ht="15" x14ac:dyDescent="0.2">
      <c r="A21" s="1" t="s">
        <v>179</v>
      </c>
      <c r="C21" s="1" t="s">
        <v>188</v>
      </c>
      <c r="E21" s="39" t="s">
        <v>188</v>
      </c>
      <c r="F21" s="76">
        <f>SUMIFS(input_enduse!D:D,input_enduse!A:A,C21,input_enduse!B:B,$A$2,input_enduse!C:C,$A21)</f>
        <v>0.70052606570089304</v>
      </c>
      <c r="G21" s="76">
        <f>SUMIFS(input_enduse!E:E,input_enduse!A:A,C21,input_enduse!B:B,$A$2,input_enduse!C:C,$A21)</f>
        <v>0.40802105725760301</v>
      </c>
      <c r="H21" s="76">
        <f>SUMIFS(input_enduse!F:F,input_enduse!A:A,C21,input_enduse!B:B,$A$2,input_enduse!C:C,$A21)</f>
        <v>0.58783464150517095</v>
      </c>
      <c r="I21" s="76">
        <f>SUMIFS(input_enduse!G:G,input_enduse!A:A,C21,input_enduse!B:B,$A$2,input_enduse!C:C,$A21)</f>
        <v>4.1443012372259199E-3</v>
      </c>
      <c r="J21" s="77"/>
      <c r="K21" s="19"/>
    </row>
    <row r="22" spans="1:11" s="1" customFormat="1" ht="15" x14ac:dyDescent="0.2">
      <c r="A22" s="1" t="s">
        <v>179</v>
      </c>
      <c r="C22" s="1" t="s">
        <v>189</v>
      </c>
      <c r="E22" s="39" t="s">
        <v>189</v>
      </c>
      <c r="F22" s="76">
        <f>SUMIFS(input_enduse!D:D,input_enduse!A:A,C22,input_enduse!B:B,$A$2,input_enduse!C:C,$A22)</f>
        <v>0.70822660500610701</v>
      </c>
      <c r="G22" s="76">
        <f>SUMIFS(input_enduse!E:E,input_enduse!A:A,C22,input_enduse!B:B,$A$2,input_enduse!C:C,$A22)</f>
        <v>0.99856915965188497</v>
      </c>
      <c r="H22" s="76">
        <f>SUMIFS(input_enduse!F:F,input_enduse!A:A,C22,input_enduse!B:B,$A$2,input_enduse!C:C,$A22)</f>
        <v>1.43084034811544E-3</v>
      </c>
      <c r="I22" s="76">
        <f>SUMIFS(input_enduse!G:G,input_enduse!A:A,C22,input_enduse!B:B,$A$2,input_enduse!C:C,$A22)</f>
        <v>0</v>
      </c>
      <c r="J22" s="77"/>
      <c r="K22" s="19"/>
    </row>
    <row r="23" spans="1:11" s="1" customFormat="1" ht="15" x14ac:dyDescent="0.2">
      <c r="A23" s="1" t="s">
        <v>179</v>
      </c>
      <c r="C23" s="1" t="s">
        <v>190</v>
      </c>
      <c r="E23" s="39" t="s">
        <v>190</v>
      </c>
      <c r="F23" s="76">
        <f>SUMIFS(input_enduse!D:D,input_enduse!A:A,C23,input_enduse!B:B,$A$2,input_enduse!C:C,$A23)</f>
        <v>0.73037573141714696</v>
      </c>
      <c r="G23" s="76">
        <v>1</v>
      </c>
      <c r="H23" s="76">
        <v>0</v>
      </c>
      <c r="I23" s="76">
        <v>0</v>
      </c>
      <c r="J23" s="77"/>
      <c r="K23" s="19"/>
    </row>
    <row r="24" spans="1:11" s="1" customFormat="1" ht="15" x14ac:dyDescent="0.2">
      <c r="A24" s="1" t="s">
        <v>179</v>
      </c>
      <c r="C24" s="1" t="s">
        <v>191</v>
      </c>
      <c r="E24" s="39" t="s">
        <v>191</v>
      </c>
      <c r="F24" s="76">
        <f>SUMIFS(input_enduse!D:D,input_enduse!A:A,C24,input_enduse!B:B,$A$2,input_enduse!C:C,$A24)</f>
        <v>1.0641860007372101E-2</v>
      </c>
      <c r="G24" s="76">
        <v>1</v>
      </c>
      <c r="H24" s="76">
        <v>0</v>
      </c>
      <c r="I24" s="76">
        <v>0</v>
      </c>
      <c r="J24" s="77"/>
      <c r="K24" s="19"/>
    </row>
    <row r="25" spans="1:11" s="1" customFormat="1" ht="15" x14ac:dyDescent="0.2">
      <c r="A25" s="1" t="s">
        <v>179</v>
      </c>
      <c r="C25" s="1" t="s">
        <v>192</v>
      </c>
      <c r="E25" s="39" t="s">
        <v>192</v>
      </c>
      <c r="F25" s="76">
        <f>SUMIFS(input_enduse!D:D,input_enduse!A:A,C25,input_enduse!B:B,$A$2,input_enduse!C:C,$A25)</f>
        <v>5.93283753857123E-3</v>
      </c>
      <c r="G25" s="76">
        <v>1</v>
      </c>
      <c r="H25" s="76">
        <v>0</v>
      </c>
      <c r="I25" s="76">
        <v>0</v>
      </c>
      <c r="J25" s="77"/>
      <c r="K25" s="19"/>
    </row>
    <row r="26" spans="1:11" s="1" customFormat="1" ht="15" x14ac:dyDescent="0.2">
      <c r="A26" s="1" t="s">
        <v>179</v>
      </c>
      <c r="C26" s="1" t="s">
        <v>193</v>
      </c>
      <c r="E26" s="39" t="s">
        <v>194</v>
      </c>
      <c r="F26" s="76">
        <f>SUMIFS(input_enduse!D:D,input_enduse!A:A,C26,input_enduse!B:B,$A$2,input_enduse!C:C,$A26)</f>
        <v>3.5118701056504997E-2</v>
      </c>
      <c r="G26" s="76">
        <f>SUMIFS(input_enduse!E:E,input_enduse!A:A,C26,input_enduse!B:B,$A$2,input_enduse!C:C,$A26)</f>
        <v>0.23757609273166</v>
      </c>
      <c r="H26" s="76">
        <f>SUMIFS(input_enduse!F:F,input_enduse!A:A,C26,input_enduse!B:B,$A$2,input_enduse!C:C,$A26)</f>
        <v>0.75180441684900601</v>
      </c>
      <c r="I26" s="76">
        <f>SUMIFS(input_enduse!G:G,input_enduse!A:A,C26,input_enduse!B:B,$A$2,input_enduse!C:C,$A26)</f>
        <v>1.06194904193343E-2</v>
      </c>
      <c r="J26" s="77"/>
      <c r="K26" s="19"/>
    </row>
    <row r="27" spans="1:11" s="1" customFormat="1" ht="15" x14ac:dyDescent="0.2">
      <c r="A27" s="1" t="s">
        <v>179</v>
      </c>
      <c r="C27" s="1" t="s">
        <v>195</v>
      </c>
      <c r="E27" s="39" t="s">
        <v>195</v>
      </c>
      <c r="F27" s="76">
        <f>SUMIFS(input_enduse!D:D,input_enduse!A:A,C27,input_enduse!B:B,$A$2,input_enduse!C:C,$A27)</f>
        <v>0.93637953454795397</v>
      </c>
      <c r="G27" s="76">
        <f>SUMIFS(input_enduse!E:E,input_enduse!A:A,C27,input_enduse!B:B,$A$2,input_enduse!C:C,$A27)</f>
        <v>0.45461738471860302</v>
      </c>
      <c r="H27" s="76">
        <f>SUMIFS(input_enduse!F:F,input_enduse!A:A,C27,input_enduse!B:B,$A$2,input_enduse!C:C,$A27)</f>
        <v>0.53784976843142696</v>
      </c>
      <c r="I27" s="76">
        <f>SUMIFS(input_enduse!G:G,input_enduse!A:A,C27,input_enduse!B:B,$A$2,input_enduse!C:C,$A27)</f>
        <v>7.5328468499696504E-3</v>
      </c>
      <c r="J27" s="77"/>
      <c r="K27" s="19"/>
    </row>
    <row r="28" spans="1:11" s="1" customFormat="1" ht="15" x14ac:dyDescent="0.2">
      <c r="A28" s="1" t="s">
        <v>179</v>
      </c>
      <c r="E28" s="25" t="s">
        <v>183</v>
      </c>
      <c r="F28" s="25" t="s">
        <v>196</v>
      </c>
      <c r="G28" s="25" t="s">
        <v>185</v>
      </c>
      <c r="H28" s="25" t="s">
        <v>186</v>
      </c>
      <c r="I28" s="25" t="s">
        <v>187</v>
      </c>
      <c r="J28" s="75"/>
      <c r="K28" s="3"/>
    </row>
    <row r="29" spans="1:11" s="1" customFormat="1" ht="15" x14ac:dyDescent="0.2">
      <c r="A29" s="1" t="s">
        <v>179</v>
      </c>
      <c r="C29" s="1" t="s">
        <v>197</v>
      </c>
      <c r="E29" s="39" t="s">
        <v>197</v>
      </c>
      <c r="F29" s="76">
        <v>1</v>
      </c>
      <c r="G29" s="76">
        <v>1</v>
      </c>
      <c r="H29" s="76">
        <v>0</v>
      </c>
      <c r="I29" s="76">
        <v>0</v>
      </c>
      <c r="J29" s="77"/>
      <c r="K29" s="19"/>
    </row>
    <row r="30" spans="1:11" s="1" customFormat="1" ht="15" x14ac:dyDescent="0.2">
      <c r="A30" s="1" t="s">
        <v>179</v>
      </c>
      <c r="C30" s="1" t="s">
        <v>198</v>
      </c>
      <c r="E30" s="39" t="s">
        <v>198</v>
      </c>
      <c r="F30" s="76">
        <f>SUMIFS(input_enduse!D:D,input_enduse!A:A,C30,input_enduse!B:B,$A$2,input_enduse!C:C,$A30)</f>
        <v>0.73887794371347404</v>
      </c>
      <c r="G30" s="76">
        <v>1</v>
      </c>
      <c r="H30" s="76">
        <v>0</v>
      </c>
      <c r="I30" s="76">
        <v>0</v>
      </c>
      <c r="J30" s="77"/>
      <c r="K30" s="19"/>
    </row>
    <row r="31" spans="1:11" s="1" customFormat="1" ht="15" x14ac:dyDescent="0.2">
      <c r="A31" s="1" t="s">
        <v>179</v>
      </c>
      <c r="C31" s="1" t="s">
        <v>199</v>
      </c>
      <c r="E31" s="39" t="s">
        <v>199</v>
      </c>
      <c r="F31" s="76">
        <f>SUMIFS(input_enduse!D:D,input_enduse!A:A,C31,input_enduse!B:B,$A$2,input_enduse!C:C,$A31)</f>
        <v>0.997199411455852</v>
      </c>
      <c r="G31" s="76">
        <v>1</v>
      </c>
      <c r="H31" s="76">
        <v>0</v>
      </c>
      <c r="I31" s="76">
        <v>0</v>
      </c>
      <c r="J31" s="77"/>
      <c r="K31" s="19"/>
    </row>
    <row r="32" spans="1:11" s="1" customFormat="1" ht="15" x14ac:dyDescent="0.2">
      <c r="A32" s="1" t="s">
        <v>179</v>
      </c>
      <c r="C32" s="1" t="s">
        <v>200</v>
      </c>
      <c r="E32" s="39" t="s">
        <v>201</v>
      </c>
      <c r="F32" s="76">
        <f>SUMIFS(input_enduse!D:D,input_enduse!A:A,C32,input_enduse!B:B,$A$2,input_enduse!C:C,$A32)</f>
        <v>0.95494033794699396</v>
      </c>
      <c r="G32" s="76">
        <f>SUMIFS(input_enduse!E:E,input_enduse!A:A,C32,input_enduse!B:B,$A$2,input_enduse!C:C,$A32)</f>
        <v>0.98794999419139296</v>
      </c>
      <c r="H32" s="76">
        <f>SUMIFS(input_enduse!F:F,input_enduse!A:A,C32,input_enduse!B:B,$A$2,input_enduse!C:C,$A32)</f>
        <v>1.20500058086073E-2</v>
      </c>
      <c r="I32" s="76">
        <f>SUMIFS(input_enduse!G:G,input_enduse!A:A,C32,input_enduse!B:B,$A$2,input_enduse!C:C,$A32)</f>
        <v>0</v>
      </c>
      <c r="J32" s="77"/>
      <c r="K32" s="19"/>
    </row>
    <row r="33" spans="1:14" s="1" customFormat="1" ht="15" x14ac:dyDescent="0.2">
      <c r="A33" s="1" t="s">
        <v>179</v>
      </c>
      <c r="C33" s="1" t="s">
        <v>202</v>
      </c>
      <c r="E33" s="39" t="s">
        <v>203</v>
      </c>
      <c r="F33" s="76">
        <f>SUMIFS(input_enduse!D:D,input_enduse!A:A,C33,input_enduse!B:B,$A$2,input_enduse!C:C,$A33)</f>
        <v>0.24392623599177901</v>
      </c>
      <c r="G33" s="76">
        <v>1</v>
      </c>
      <c r="H33" s="76">
        <v>0</v>
      </c>
      <c r="I33" s="76">
        <v>0</v>
      </c>
      <c r="J33" s="77"/>
      <c r="K33" s="19"/>
      <c r="M33" s="2" t="s">
        <v>164</v>
      </c>
      <c r="N33" s="2"/>
    </row>
    <row r="34" spans="1:14" s="1" customFormat="1" ht="15" x14ac:dyDescent="0.2">
      <c r="A34" s="1" t="s">
        <v>179</v>
      </c>
      <c r="C34" s="1" t="s">
        <v>204</v>
      </c>
      <c r="E34" s="39" t="s">
        <v>205</v>
      </c>
      <c r="F34" s="76">
        <f>SUMIFS(input_enduse!D:D,input_enduse!A:A,C34,input_enduse!B:B,$A$2,input_enduse!C:C,$A34)</f>
        <v>0.88851707189113205</v>
      </c>
      <c r="G34" s="76">
        <v>1</v>
      </c>
      <c r="H34" s="76">
        <v>0</v>
      </c>
      <c r="I34" s="76">
        <v>0</v>
      </c>
      <c r="J34" s="77"/>
      <c r="K34" s="19"/>
      <c r="M34" s="92" t="s">
        <v>166</v>
      </c>
      <c r="N34" s="92" t="s">
        <v>172</v>
      </c>
    </row>
    <row r="35" spans="1:14" s="1" customFormat="1" ht="15" x14ac:dyDescent="0.2">
      <c r="A35" s="1" t="s">
        <v>179</v>
      </c>
      <c r="C35" s="1" t="s">
        <v>206</v>
      </c>
      <c r="E35" s="39" t="s">
        <v>207</v>
      </c>
      <c r="F35" s="76">
        <f>SUMIFS(input_enduse!D:D,input_enduse!A:A,C35,input_enduse!B:B,$A$2,input_enduse!C:C,$A35)</f>
        <v>0.84381302808165404</v>
      </c>
      <c r="G35" s="76">
        <v>1</v>
      </c>
      <c r="H35" s="76">
        <v>0</v>
      </c>
      <c r="I35" s="76">
        <v>0</v>
      </c>
      <c r="J35" s="77"/>
      <c r="K35" s="19"/>
      <c r="M35" s="6" t="s">
        <v>144</v>
      </c>
      <c r="N35" s="7">
        <f>SUMIFS(input_figure_gas!D:D,input_figure_gas!A:A,M35,input_figure_gas!B:B,$A$2)</f>
        <v>3.9108431212197502E-2</v>
      </c>
    </row>
    <row r="36" spans="1:14" s="1" customFormat="1" ht="15" x14ac:dyDescent="0.2">
      <c r="A36" s="1" t="s">
        <v>179</v>
      </c>
      <c r="C36" s="1" t="s">
        <v>141</v>
      </c>
      <c r="E36" s="39" t="s">
        <v>208</v>
      </c>
      <c r="F36" s="76">
        <f>SUMIFS(input_enduse!D:D,input_enduse!A:A,C36,input_enduse!B:B,$A$2,input_enduse!C:C,$A36)</f>
        <v>0.96796007565791897</v>
      </c>
      <c r="G36" s="76">
        <v>1</v>
      </c>
      <c r="H36" s="76">
        <v>0</v>
      </c>
      <c r="I36" s="76">
        <v>0</v>
      </c>
      <c r="J36" s="77"/>
      <c r="K36" s="19"/>
      <c r="M36" s="6" t="s">
        <v>142</v>
      </c>
      <c r="N36" s="7">
        <f>SUMIFS(input_figure_gas!D:D,input_figure_gas!A:A,M36,input_figure_gas!B:B,$A$2)</f>
        <v>7.9677240049288306E-2</v>
      </c>
    </row>
    <row r="37" spans="1:14" s="1" customFormat="1" ht="15" x14ac:dyDescent="0.2">
      <c r="A37" s="1" t="s">
        <v>179</v>
      </c>
      <c r="C37" s="1" t="s">
        <v>209</v>
      </c>
      <c r="E37" s="39" t="s">
        <v>209</v>
      </c>
      <c r="F37" s="76">
        <f>SUMIFS(input_enduse!D:D,input_enduse!A:A,C37,input_enduse!B:B,$A$2,input_enduse!C:C,$A37)</f>
        <v>0.18851617638741899</v>
      </c>
      <c r="G37" s="76">
        <v>1</v>
      </c>
      <c r="H37" s="76">
        <v>0</v>
      </c>
      <c r="I37" s="76">
        <v>0</v>
      </c>
      <c r="J37" s="77"/>
      <c r="K37" s="19"/>
      <c r="M37" s="6" t="s">
        <v>143</v>
      </c>
      <c r="N37" s="7">
        <f>SUMIFS(input_figure_gas!D:D,input_figure_gas!A:A,M37,input_figure_gas!B:B,$A$2)</f>
        <v>0.157049253954469</v>
      </c>
    </row>
    <row r="38" spans="1:14" s="1" customFormat="1" ht="15" x14ac:dyDescent="0.2">
      <c r="A38" s="1" t="s">
        <v>179</v>
      </c>
      <c r="C38" s="1" t="s">
        <v>210</v>
      </c>
      <c r="E38" s="39" t="s">
        <v>210</v>
      </c>
      <c r="F38" s="76">
        <f>SUMIFS(input_enduse!D:D,input_enduse!A:A,C38,input_enduse!B:B,$A$2,input_enduse!C:C,$A38)</f>
        <v>0.20306308028588399</v>
      </c>
      <c r="G38" s="76">
        <v>1</v>
      </c>
      <c r="H38" s="76">
        <v>0</v>
      </c>
      <c r="I38" s="76">
        <v>0</v>
      </c>
      <c r="J38" s="77"/>
      <c r="K38" s="19"/>
      <c r="M38" s="6" t="s">
        <v>139</v>
      </c>
      <c r="N38" s="7">
        <f>SUMIFS(input_figure_gas!D:D,input_figure_gas!A:A,M38,input_figure_gas!B:B,$A$2)</f>
        <v>6.9598356299707301E-2</v>
      </c>
    </row>
    <row r="39" spans="1:14" s="1" customFormat="1" ht="15" x14ac:dyDescent="0.2">
      <c r="E39" s="78"/>
      <c r="F39" s="78"/>
      <c r="G39" s="78"/>
      <c r="H39" s="78"/>
      <c r="I39" s="78"/>
      <c r="J39" s="78"/>
      <c r="K39" s="8"/>
      <c r="M39" s="6" t="s">
        <v>141</v>
      </c>
      <c r="N39" s="7">
        <f>SUMIFS(input_figure_gas!D:D,input_figure_gas!A:A,M39,input_figure_gas!B:B,$A$2)</f>
        <v>0.21930532267254299</v>
      </c>
    </row>
    <row r="40" spans="1:14" s="1" customFormat="1" ht="15" x14ac:dyDescent="0.25">
      <c r="E40" s="87" t="s">
        <v>244</v>
      </c>
      <c r="F40" s="88"/>
      <c r="G40" s="88"/>
      <c r="H40" s="88"/>
      <c r="I40" s="89"/>
      <c r="J40" s="72"/>
      <c r="K40" s="18"/>
      <c r="M40" s="6" t="s">
        <v>146</v>
      </c>
      <c r="N40" s="7">
        <f>SUMIFS(input_figure_gas!D:D,input_figure_gas!A:A,M40,input_figure_gas!B:B,$A$2)</f>
        <v>6.0842932229686598E-2</v>
      </c>
    </row>
    <row r="41" spans="1:14" s="1" customFormat="1" ht="15" x14ac:dyDescent="0.2">
      <c r="C41" s="1" t="s">
        <v>183</v>
      </c>
      <c r="E41" s="25" t="s">
        <v>183</v>
      </c>
      <c r="F41" s="25" t="s">
        <v>184</v>
      </c>
      <c r="G41" s="25" t="s">
        <v>185</v>
      </c>
      <c r="H41" s="25" t="s">
        <v>186</v>
      </c>
      <c r="I41" s="25" t="s">
        <v>187</v>
      </c>
      <c r="J41" s="75"/>
      <c r="K41" s="3"/>
      <c r="M41" s="6" t="s">
        <v>147</v>
      </c>
      <c r="N41" s="7">
        <f>SUMIFS(input_figure_gas!D:D,input_figure_gas!A:A,M41,input_figure_gas!B:B,$A$2)</f>
        <v>3.4121179601203998E-2</v>
      </c>
    </row>
    <row r="42" spans="1:14" s="1" customFormat="1" ht="15" x14ac:dyDescent="0.2">
      <c r="A42" s="1" t="s">
        <v>144</v>
      </c>
      <c r="C42" s="1" t="s">
        <v>188</v>
      </c>
      <c r="E42" s="39" t="s">
        <v>188</v>
      </c>
      <c r="F42" s="76">
        <f>SUMIFS(input_enduse!D:D,input_enduse!A:A,C42,input_enduse!B:B,$A$2,input_enduse!C:C,$A42)</f>
        <v>0.99160601099430001</v>
      </c>
      <c r="G42" s="76">
        <f>SUMIFS(input_enduse!E:E,input_enduse!A:A,C42,input_enduse!B:B,$A$2,input_enduse!C:C,$A42)</f>
        <v>0.173661485312023</v>
      </c>
      <c r="H42" s="76">
        <f>SUMIFS(input_enduse!F:F,input_enduse!A:A,C42,input_enduse!B:B,$A$2,input_enduse!C:C,$A42)</f>
        <v>0.82633851468797703</v>
      </c>
      <c r="I42" s="76">
        <f>SUMIFS(input_enduse!G:G,input_enduse!A:A,C42,input_enduse!B:B,$A$2,input_enduse!C:C,$A42)</f>
        <v>0</v>
      </c>
      <c r="J42" s="77"/>
      <c r="K42" s="19"/>
      <c r="M42" s="5" t="s">
        <v>148</v>
      </c>
      <c r="N42" s="7">
        <f>SUMIFS(input_figure_gas!D:D,input_figure_gas!A:A,M42,input_figure_gas!B:B,$A$2)</f>
        <v>2.2389369720753698E-3</v>
      </c>
    </row>
    <row r="43" spans="1:14" s="1" customFormat="1" ht="15" x14ac:dyDescent="0.2">
      <c r="A43" s="1" t="s">
        <v>144</v>
      </c>
      <c r="C43" s="1" t="s">
        <v>189</v>
      </c>
      <c r="E43" s="39" t="s">
        <v>189</v>
      </c>
      <c r="F43" s="76">
        <f>SUMIFS(input_enduse!D:D,input_enduse!A:A,C43,input_enduse!B:B,$A$2,input_enduse!C:C,$A43)</f>
        <v>0.976932274525948</v>
      </c>
      <c r="G43" s="76">
        <f>SUMIFS(input_enduse!E:E,input_enduse!A:A,C43,input_enduse!B:B,$A$2,input_enduse!C:C,$A43)</f>
        <v>1</v>
      </c>
      <c r="H43" s="76">
        <f>SUMIFS(input_enduse!F:F,input_enduse!A:A,C43,input_enduse!B:B,$A$2,input_enduse!C:C,$A43)</f>
        <v>0</v>
      </c>
      <c r="I43" s="76">
        <f>SUMIFS(input_enduse!G:G,input_enduse!A:A,C43,input_enduse!B:B,$A$2,input_enduse!C:C,$A43)</f>
        <v>0</v>
      </c>
      <c r="J43" s="77"/>
      <c r="K43" s="19"/>
      <c r="M43" s="6" t="s">
        <v>138</v>
      </c>
      <c r="N43" s="7">
        <f>SUMIFS(input_figure_gas!D:D,input_figure_gas!A:A,M43,input_figure_gas!B:B,$A$2)</f>
        <v>0.23860414585749901</v>
      </c>
    </row>
    <row r="44" spans="1:14" s="1" customFormat="1" ht="15" x14ac:dyDescent="0.2">
      <c r="A44" s="1" t="s">
        <v>144</v>
      </c>
      <c r="C44" s="1" t="s">
        <v>190</v>
      </c>
      <c r="E44" s="39" t="s">
        <v>190</v>
      </c>
      <c r="F44" s="76">
        <f>SUMIFS(input_enduse!D:D,input_enduse!A:A,C44,input_enduse!B:B,$A$2,input_enduse!C:C,$A44)</f>
        <v>0.99307014329924204</v>
      </c>
      <c r="G44" s="76">
        <v>1</v>
      </c>
      <c r="H44" s="76">
        <v>0</v>
      </c>
      <c r="I44" s="76">
        <v>0</v>
      </c>
      <c r="J44" s="77"/>
      <c r="K44" s="19"/>
      <c r="M44" s="6" t="s">
        <v>140</v>
      </c>
      <c r="N44" s="7">
        <f>SUMIFS(input_figure_gas!D:D,input_figure_gas!A:A,M44,input_figure_gas!B:B,$A$2)</f>
        <v>3.0008108473576101E-2</v>
      </c>
    </row>
    <row r="45" spans="1:14" s="1" customFormat="1" ht="15" x14ac:dyDescent="0.2">
      <c r="A45" s="1" t="s">
        <v>144</v>
      </c>
      <c r="C45" s="1" t="s">
        <v>191</v>
      </c>
      <c r="E45" s="39" t="s">
        <v>191</v>
      </c>
      <c r="F45" s="76">
        <f>SUMIFS(input_enduse!D:D,input_enduse!A:A,C45,input_enduse!B:B,$A$2,input_enduse!C:C,$A45)</f>
        <v>0</v>
      </c>
      <c r="G45" s="76">
        <v>1</v>
      </c>
      <c r="H45" s="76">
        <v>0</v>
      </c>
      <c r="I45" s="76">
        <v>0</v>
      </c>
      <c r="J45" s="77"/>
      <c r="K45" s="19"/>
      <c r="M45" s="6" t="s">
        <v>145</v>
      </c>
      <c r="N45" s="7">
        <f>SUMIFS(input_figure_gas!D:D,input_figure_gas!A:A,M45,input_figure_gas!B:B,$A$2)</f>
        <v>3.8690684381989797E-2</v>
      </c>
    </row>
    <row r="46" spans="1:14" s="1" customFormat="1" ht="15" x14ac:dyDescent="0.2">
      <c r="A46" s="1" t="s">
        <v>144</v>
      </c>
      <c r="C46" s="1" t="s">
        <v>192</v>
      </c>
      <c r="E46" s="39" t="s">
        <v>192</v>
      </c>
      <c r="F46" s="76">
        <f>SUMIFS(input_enduse!D:D,input_enduse!A:A,C46,input_enduse!B:B,$A$2,input_enduse!C:C,$A46)</f>
        <v>0</v>
      </c>
      <c r="G46" s="76">
        <v>1</v>
      </c>
      <c r="H46" s="76">
        <v>0</v>
      </c>
      <c r="I46" s="76">
        <v>0</v>
      </c>
      <c r="J46" s="77"/>
      <c r="K46" s="19"/>
      <c r="M46" s="6" t="s">
        <v>149</v>
      </c>
      <c r="N46" s="7">
        <f>SUMIFS(input_figure_gas!D:D,input_figure_gas!A:A,M46,input_figure_gas!B:B,$A$2)</f>
        <v>3.0755408295763099E-2</v>
      </c>
    </row>
    <row r="47" spans="1:14" s="1" customFormat="1" ht="15" x14ac:dyDescent="0.2">
      <c r="A47" s="1" t="s">
        <v>144</v>
      </c>
      <c r="C47" s="1" t="s">
        <v>193</v>
      </c>
      <c r="E47" s="39" t="s">
        <v>194</v>
      </c>
      <c r="F47" s="76">
        <f>SUMIFS(input_enduse!D:D,input_enduse!A:A,C47,input_enduse!B:B,$A$2,input_enduse!C:C,$A47)</f>
        <v>1.1913936577839301E-2</v>
      </c>
      <c r="G47" s="76">
        <f>SUMIFS(input_enduse!E:E,input_enduse!A:A,C47,input_enduse!B:B,$A$2,input_enduse!C:C,$A47)</f>
        <v>0.30933888312144397</v>
      </c>
      <c r="H47" s="76">
        <f>SUMIFS(input_enduse!F:F,input_enduse!A:A,C47,input_enduse!B:B,$A$2,input_enduse!C:C,$A47)</f>
        <v>0.69066111687855603</v>
      </c>
      <c r="I47" s="76">
        <f>SUMIFS(input_enduse!G:G,input_enduse!A:A,C47,input_enduse!B:B,$A$2,input_enduse!C:C,$A47)</f>
        <v>0</v>
      </c>
      <c r="J47" s="77"/>
      <c r="K47" s="19"/>
    </row>
    <row r="48" spans="1:14" s="1" customFormat="1" ht="15" x14ac:dyDescent="0.2">
      <c r="A48" s="1" t="s">
        <v>144</v>
      </c>
      <c r="C48" s="1" t="s">
        <v>195</v>
      </c>
      <c r="E48" s="39" t="s">
        <v>195</v>
      </c>
      <c r="F48" s="76">
        <f>SUMIFS(input_enduse!D:D,input_enduse!A:A,C48,input_enduse!B:B,$A$2,input_enduse!C:C,$A48)</f>
        <v>0.95899719372947401</v>
      </c>
      <c r="G48" s="76">
        <f>SUMIFS(input_enduse!E:E,input_enduse!A:A,C48,input_enduse!B:B,$A$2,input_enduse!C:C,$A48)</f>
        <v>0.167383515069252</v>
      </c>
      <c r="H48" s="76">
        <f>SUMIFS(input_enduse!F:F,input_enduse!A:A,C48,input_enduse!B:B,$A$2,input_enduse!C:C,$A48)</f>
        <v>0.756208079981181</v>
      </c>
      <c r="I48" s="76">
        <f>SUMIFS(input_enduse!G:G,input_enduse!A:A,C48,input_enduse!B:B,$A$2,input_enduse!C:C,$A48)</f>
        <v>7.6408404949567799E-2</v>
      </c>
      <c r="J48" s="77"/>
      <c r="K48" s="19"/>
    </row>
    <row r="49" spans="1:15" s="1" customFormat="1" ht="15" x14ac:dyDescent="0.2">
      <c r="A49" s="1" t="s">
        <v>144</v>
      </c>
      <c r="E49" s="25" t="s">
        <v>183</v>
      </c>
      <c r="F49" s="25" t="s">
        <v>196</v>
      </c>
      <c r="G49" s="25" t="s">
        <v>185</v>
      </c>
      <c r="H49" s="25" t="s">
        <v>186</v>
      </c>
      <c r="I49" s="25" t="s">
        <v>187</v>
      </c>
      <c r="J49" s="75"/>
      <c r="K49" s="3"/>
    </row>
    <row r="50" spans="1:15" s="1" customFormat="1" ht="15" x14ac:dyDescent="0.2">
      <c r="A50" s="1" t="s">
        <v>144</v>
      </c>
      <c r="C50" s="1" t="s">
        <v>197</v>
      </c>
      <c r="E50" s="39" t="s">
        <v>197</v>
      </c>
      <c r="F50" s="76">
        <v>1</v>
      </c>
      <c r="G50" s="76">
        <v>1</v>
      </c>
      <c r="H50" s="76">
        <v>0</v>
      </c>
      <c r="I50" s="76">
        <v>0</v>
      </c>
      <c r="J50" s="77"/>
      <c r="K50" s="19"/>
    </row>
    <row r="51" spans="1:15" s="1" customFormat="1" ht="15" x14ac:dyDescent="0.2">
      <c r="A51" s="1" t="s">
        <v>144</v>
      </c>
      <c r="C51" s="1" t="s">
        <v>198</v>
      </c>
      <c r="E51" s="39" t="s">
        <v>198</v>
      </c>
      <c r="F51" s="76">
        <f>SUMIFS(input_enduse!D:D,input_enduse!A:A,C51,input_enduse!B:B,$A$2,input_enduse!C:C,$A51)</f>
        <v>0.80700395464547503</v>
      </c>
      <c r="G51" s="76">
        <v>1</v>
      </c>
      <c r="H51" s="76">
        <v>0</v>
      </c>
      <c r="I51" s="76">
        <v>0</v>
      </c>
      <c r="J51" s="77"/>
      <c r="K51" s="19"/>
    </row>
    <row r="52" spans="1:15" s="1" customFormat="1" ht="15" x14ac:dyDescent="0.2">
      <c r="A52" s="1" t="s">
        <v>144</v>
      </c>
      <c r="C52" s="1" t="s">
        <v>199</v>
      </c>
      <c r="E52" s="39" t="s">
        <v>199</v>
      </c>
      <c r="F52" s="76">
        <f>SUMIFS(input_enduse!D:D,input_enduse!A:A,C52,input_enduse!B:B,$A$2,input_enduse!C:C,$A52)</f>
        <v>1</v>
      </c>
      <c r="G52" s="76">
        <v>1</v>
      </c>
      <c r="H52" s="76">
        <v>0</v>
      </c>
      <c r="I52" s="76">
        <v>0</v>
      </c>
      <c r="J52" s="77"/>
      <c r="K52" s="19"/>
    </row>
    <row r="53" spans="1:15" s="1" customFormat="1" ht="15" x14ac:dyDescent="0.2">
      <c r="A53" s="1" t="s">
        <v>144</v>
      </c>
      <c r="C53" s="1" t="s">
        <v>200</v>
      </c>
      <c r="E53" s="39" t="s">
        <v>201</v>
      </c>
      <c r="F53" s="76">
        <f>SUMIFS(input_enduse!D:D,input_enduse!A:A,C53,input_enduse!B:B,$A$2,input_enduse!C:C,$A53)</f>
        <v>0.92402252063753099</v>
      </c>
      <c r="G53" s="76">
        <f>SUMIFS(input_enduse!E:E,input_enduse!A:A,C53,input_enduse!B:B,$A$2,input_enduse!C:C,$A53)</f>
        <v>1</v>
      </c>
      <c r="H53" s="76">
        <f>SUMIFS(input_enduse!F:F,input_enduse!A:A,C53,input_enduse!B:B,$A$2,input_enduse!C:C,$A53)</f>
        <v>0</v>
      </c>
      <c r="I53" s="76">
        <f>SUMIFS(input_enduse!G:G,input_enduse!A:A,C53,input_enduse!B:B,$A$2,input_enduse!C:C,$A53)</f>
        <v>0</v>
      </c>
      <c r="J53" s="77"/>
      <c r="K53" s="19"/>
    </row>
    <row r="54" spans="1:15" s="1" customFormat="1" ht="15" x14ac:dyDescent="0.2">
      <c r="A54" s="1" t="s">
        <v>144</v>
      </c>
      <c r="C54" s="1" t="s">
        <v>202</v>
      </c>
      <c r="E54" s="39" t="s">
        <v>203</v>
      </c>
      <c r="F54" s="76">
        <f>SUMIFS(input_enduse!D:D,input_enduse!A:A,C54,input_enduse!B:B,$A$2,input_enduse!C:C,$A54)</f>
        <v>8.6738295076729005E-2</v>
      </c>
      <c r="G54" s="76">
        <v>1</v>
      </c>
      <c r="H54" s="76">
        <v>0</v>
      </c>
      <c r="I54" s="76">
        <v>0</v>
      </c>
      <c r="J54" s="77"/>
      <c r="K54" s="19"/>
    </row>
    <row r="55" spans="1:15" s="1" customFormat="1" ht="15" x14ac:dyDescent="0.2">
      <c r="A55" s="1" t="s">
        <v>144</v>
      </c>
      <c r="C55" s="1" t="s">
        <v>204</v>
      </c>
      <c r="E55" s="39" t="s">
        <v>205</v>
      </c>
      <c r="F55" s="76">
        <f>SUMIFS(input_enduse!D:D,input_enduse!A:A,C55,input_enduse!B:B,$A$2,input_enduse!C:C,$A55)</f>
        <v>0.89002398326641796</v>
      </c>
      <c r="G55" s="76">
        <v>1</v>
      </c>
      <c r="H55" s="76">
        <v>0</v>
      </c>
      <c r="I55" s="76">
        <v>0</v>
      </c>
      <c r="J55" s="77"/>
      <c r="K55" s="19"/>
    </row>
    <row r="56" spans="1:15" s="1" customFormat="1" ht="15" x14ac:dyDescent="0.2">
      <c r="A56" s="1" t="s">
        <v>144</v>
      </c>
      <c r="C56" s="1" t="s">
        <v>206</v>
      </c>
      <c r="E56" s="39" t="s">
        <v>207</v>
      </c>
      <c r="F56" s="76">
        <f>SUMIFS(input_enduse!D:D,input_enduse!A:A,C56,input_enduse!B:B,$A$2,input_enduse!C:C,$A56)</f>
        <v>0.89773208708669505</v>
      </c>
      <c r="G56" s="76">
        <v>1</v>
      </c>
      <c r="H56" s="76">
        <v>0</v>
      </c>
      <c r="I56" s="76">
        <v>0</v>
      </c>
      <c r="J56" s="77"/>
      <c r="K56" s="19"/>
    </row>
    <row r="57" spans="1:15" s="1" customFormat="1" ht="15" x14ac:dyDescent="0.2">
      <c r="A57" s="1" t="s">
        <v>144</v>
      </c>
      <c r="C57" s="1" t="s">
        <v>141</v>
      </c>
      <c r="E57" s="39" t="s">
        <v>208</v>
      </c>
      <c r="F57" s="76">
        <f>SUMIFS(input_enduse!D:D,input_enduse!A:A,C57,input_enduse!B:B,$A$2,input_enduse!C:C,$A57)</f>
        <v>0.97672611292976297</v>
      </c>
      <c r="G57" s="76">
        <v>1</v>
      </c>
      <c r="H57" s="76">
        <v>0</v>
      </c>
      <c r="I57" s="76">
        <v>0</v>
      </c>
      <c r="J57" s="77"/>
      <c r="K57" s="19"/>
    </row>
    <row r="58" spans="1:15" s="1" customFormat="1" ht="15" x14ac:dyDescent="0.2">
      <c r="A58" s="1" t="s">
        <v>144</v>
      </c>
      <c r="C58" s="1" t="s">
        <v>209</v>
      </c>
      <c r="E58" s="39" t="s">
        <v>209</v>
      </c>
      <c r="F58" s="76">
        <f>SUMIFS(input_enduse!D:D,input_enduse!A:A,C58,input_enduse!B:B,$A$2,input_enduse!C:C,$A58)</f>
        <v>6.0128843538151899E-2</v>
      </c>
      <c r="G58" s="76">
        <v>1</v>
      </c>
      <c r="H58" s="76">
        <v>0</v>
      </c>
      <c r="I58" s="76">
        <v>0</v>
      </c>
      <c r="J58" s="77"/>
      <c r="K58" s="19"/>
      <c r="M58" s="111" t="str">
        <f>E40</f>
        <v>Table 8-3: College End-Use Penetration/Saturation and Fuel Share</v>
      </c>
      <c r="N58" s="7">
        <f>F45</f>
        <v>0</v>
      </c>
      <c r="O58" s="7">
        <f>F46</f>
        <v>0</v>
      </c>
    </row>
    <row r="59" spans="1:15" s="1" customFormat="1" ht="15" x14ac:dyDescent="0.2">
      <c r="A59" s="1" t="s">
        <v>144</v>
      </c>
      <c r="C59" s="1" t="s">
        <v>210</v>
      </c>
      <c r="E59" s="39" t="s">
        <v>210</v>
      </c>
      <c r="F59" s="76">
        <f>SUMIFS(input_enduse!D:D,input_enduse!A:A,C59,input_enduse!B:B,$A$2,input_enduse!C:C,$A59)</f>
        <v>2.6685823159579999E-2</v>
      </c>
      <c r="G59" s="76">
        <v>1</v>
      </c>
      <c r="H59" s="76">
        <v>0</v>
      </c>
      <c r="I59" s="76">
        <v>0</v>
      </c>
      <c r="J59" s="77"/>
      <c r="K59" s="19"/>
      <c r="M59" s="111" t="str">
        <f>E61</f>
        <v>Table 8-4: Food Stores End-Use Penetration/Saturation and Fuel Share</v>
      </c>
      <c r="N59" s="112">
        <f>F66</f>
        <v>4.1062157724713902E-2</v>
      </c>
      <c r="O59" s="7">
        <f>F67</f>
        <v>3.8946812124881498E-2</v>
      </c>
    </row>
    <row r="60" spans="1:15" s="1" customFormat="1" ht="15" x14ac:dyDescent="0.2">
      <c r="E60" s="78"/>
      <c r="F60" s="78"/>
      <c r="G60" s="78"/>
      <c r="H60" s="78"/>
      <c r="I60" s="78"/>
      <c r="J60" s="78"/>
      <c r="K60" s="8"/>
      <c r="M60" s="111" t="str">
        <f>E82</f>
        <v>Table 8-5: Health Care End-Use Penetration/Saturation and Fuel Share</v>
      </c>
      <c r="N60" s="7">
        <f>F87</f>
        <v>0</v>
      </c>
      <c r="O60" s="7">
        <f>F88</f>
        <v>0</v>
      </c>
    </row>
    <row r="61" spans="1:15" s="1" customFormat="1" ht="15" x14ac:dyDescent="0.25">
      <c r="E61" s="87" t="s">
        <v>245</v>
      </c>
      <c r="F61" s="88"/>
      <c r="G61" s="88"/>
      <c r="H61" s="88"/>
      <c r="I61" s="89"/>
      <c r="J61" s="72"/>
      <c r="K61" s="18"/>
      <c r="M61" s="111" t="str">
        <f>E103</f>
        <v>Table 8-6: Lodging End-Use Penetration/Saturation and Fuel Share</v>
      </c>
      <c r="N61" s="7">
        <f>F108</f>
        <v>0</v>
      </c>
      <c r="O61" s="7">
        <f>F109</f>
        <v>0</v>
      </c>
    </row>
    <row r="62" spans="1:15" s="1" customFormat="1" ht="15" x14ac:dyDescent="0.2">
      <c r="C62" s="1" t="s">
        <v>183</v>
      </c>
      <c r="E62" s="25" t="s">
        <v>183</v>
      </c>
      <c r="F62" s="25" t="s">
        <v>184</v>
      </c>
      <c r="G62" s="25" t="s">
        <v>185</v>
      </c>
      <c r="H62" s="25" t="s">
        <v>186</v>
      </c>
      <c r="I62" s="25" t="s">
        <v>187</v>
      </c>
      <c r="J62" s="75"/>
      <c r="K62" s="3"/>
      <c r="M62" s="111" t="str">
        <f>E124</f>
        <v>Table 8-7: Miscellaneous End-Use Penetration/Saturation and Fuel Share</v>
      </c>
      <c r="N62" s="7">
        <f>F129</f>
        <v>3.6577973429173597E-5</v>
      </c>
      <c r="O62" s="7">
        <f>F130</f>
        <v>3.6577973429173597E-5</v>
      </c>
    </row>
    <row r="63" spans="1:15" s="1" customFormat="1" ht="15" x14ac:dyDescent="0.2">
      <c r="A63" s="1" t="s">
        <v>142</v>
      </c>
      <c r="C63" s="1" t="s">
        <v>188</v>
      </c>
      <c r="E63" s="39" t="s">
        <v>188</v>
      </c>
      <c r="F63" s="76">
        <f>SUMIFS(input_enduse!D:D,input_enduse!A:A,C63,input_enduse!B:B,$A$2,input_enduse!C:C,$A63)</f>
        <v>0.83102431565688895</v>
      </c>
      <c r="G63" s="76">
        <f>SUMIFS(input_enduse!E:E,input_enduse!A:A,C63,input_enduse!B:B,$A$2,input_enduse!C:C,$A63)</f>
        <v>0.43642337833453698</v>
      </c>
      <c r="H63" s="76">
        <f>SUMIFS(input_enduse!F:F,input_enduse!A:A,C63,input_enduse!B:B,$A$2,input_enduse!C:C,$A63)</f>
        <v>0.560866887623924</v>
      </c>
      <c r="I63" s="76">
        <f>SUMIFS(input_enduse!G:G,input_enduse!A:A,C63,input_enduse!B:B,$A$2,input_enduse!C:C,$A63)</f>
        <v>2.7097340415384698E-3</v>
      </c>
      <c r="J63" s="77"/>
      <c r="K63" s="19"/>
      <c r="M63" s="111" t="str">
        <f>E145</f>
        <v>Table 8-8: Large Office End-Use Penetration/Saturation and Fuel Share</v>
      </c>
      <c r="N63" s="7">
        <f>F150</f>
        <v>0</v>
      </c>
      <c r="O63" s="7">
        <f>F151</f>
        <v>0</v>
      </c>
    </row>
    <row r="64" spans="1:15" s="1" customFormat="1" ht="15" x14ac:dyDescent="0.2">
      <c r="A64" s="1" t="s">
        <v>142</v>
      </c>
      <c r="C64" s="1" t="s">
        <v>189</v>
      </c>
      <c r="E64" s="39" t="s">
        <v>189</v>
      </c>
      <c r="F64" s="76">
        <f>SUMIFS(input_enduse!D:D,input_enduse!A:A,C64,input_enduse!B:B,$A$2,input_enduse!C:C,$A64)</f>
        <v>0.83954715085387399</v>
      </c>
      <c r="G64" s="76">
        <f>SUMIFS(input_enduse!E:E,input_enduse!A:A,C64,input_enduse!B:B,$A$2,input_enduse!C:C,$A64)</f>
        <v>1</v>
      </c>
      <c r="H64" s="76">
        <f>SUMIFS(input_enduse!F:F,input_enduse!A:A,C64,input_enduse!B:B,$A$2,input_enduse!C:C,$A64)</f>
        <v>0</v>
      </c>
      <c r="I64" s="76">
        <f>SUMIFS(input_enduse!G:G,input_enduse!A:A,C64,input_enduse!B:B,$A$2,input_enduse!C:C,$A64)</f>
        <v>0</v>
      </c>
      <c r="J64" s="77"/>
      <c r="K64" s="19"/>
      <c r="M64" s="111" t="str">
        <f>E166</f>
        <v>Table 8-9: Small Office End-Use Penetration/Saturation and Fuel Share</v>
      </c>
      <c r="N64" s="7">
        <f>F171</f>
        <v>9.8968020825828602E-5</v>
      </c>
      <c r="O64" s="7">
        <f>F172</f>
        <v>1.8781124300265901E-4</v>
      </c>
    </row>
    <row r="65" spans="1:15" s="1" customFormat="1" ht="15" x14ac:dyDescent="0.2">
      <c r="A65" s="1" t="s">
        <v>142</v>
      </c>
      <c r="C65" s="1" t="s">
        <v>190</v>
      </c>
      <c r="E65" s="39" t="s">
        <v>190</v>
      </c>
      <c r="F65" s="76">
        <f>SUMIFS(input_enduse!D:D,input_enduse!A:A,C65,input_enduse!B:B,$A$2,input_enduse!C:C,$A65)</f>
        <v>0.84711087968335097</v>
      </c>
      <c r="G65" s="76">
        <v>1</v>
      </c>
      <c r="H65" s="76">
        <v>0</v>
      </c>
      <c r="I65" s="76">
        <v>0</v>
      </c>
      <c r="J65" s="77"/>
      <c r="K65" s="19"/>
      <c r="M65" s="111" t="str">
        <f>E187</f>
        <v>Table 8-10: Restaurant End-Use Penetration/Saturation and Fuel Share</v>
      </c>
      <c r="N65" s="7">
        <f>F192</f>
        <v>2.06780625642345E-2</v>
      </c>
      <c r="O65" s="7">
        <f>F193</f>
        <v>1.48160838148578E-2</v>
      </c>
    </row>
    <row r="66" spans="1:15" s="1" customFormat="1" ht="15" x14ac:dyDescent="0.2">
      <c r="A66" s="1" t="s">
        <v>142</v>
      </c>
      <c r="C66" s="1" t="s">
        <v>191</v>
      </c>
      <c r="E66" s="39" t="s">
        <v>191</v>
      </c>
      <c r="F66" s="76">
        <f>SUMIFS(input_enduse!D:D,input_enduse!A:A,C66,input_enduse!B:B,$A$2,input_enduse!C:C,$A66)</f>
        <v>4.1062157724713902E-2</v>
      </c>
      <c r="G66" s="76">
        <v>1</v>
      </c>
      <c r="H66" s="76">
        <v>0</v>
      </c>
      <c r="I66" s="76">
        <v>0</v>
      </c>
      <c r="J66" s="77"/>
      <c r="K66" s="19"/>
      <c r="M66" s="111" t="str">
        <f>E208</f>
        <v>Table 8-11: Retail End-Use Penetration/Saturation and Fuel Share</v>
      </c>
      <c r="N66" s="7">
        <f>F213</f>
        <v>3.1681397666655502E-5</v>
      </c>
      <c r="O66" s="7">
        <f>F214</f>
        <v>0</v>
      </c>
    </row>
    <row r="67" spans="1:15" s="1" customFormat="1" ht="15" x14ac:dyDescent="0.2">
      <c r="A67" s="1" t="s">
        <v>142</v>
      </c>
      <c r="C67" s="1" t="s">
        <v>192</v>
      </c>
      <c r="E67" s="39" t="s">
        <v>192</v>
      </c>
      <c r="F67" s="76">
        <f>SUMIFS(input_enduse!D:D,input_enduse!A:A,C67,input_enduse!B:B,$A$2,input_enduse!C:C,$A67)</f>
        <v>3.8946812124881498E-2</v>
      </c>
      <c r="G67" s="76">
        <v>1</v>
      </c>
      <c r="H67" s="76">
        <v>0</v>
      </c>
      <c r="I67" s="76">
        <v>0</v>
      </c>
      <c r="J67" s="77"/>
      <c r="K67" s="19"/>
      <c r="M67" s="111" t="str">
        <f>E229</f>
        <v>Table 8-12: School End-Use Penetration/Saturation and Fuel Share</v>
      </c>
      <c r="N67" s="7">
        <f>F234</f>
        <v>0</v>
      </c>
      <c r="O67" s="7">
        <f>F235</f>
        <v>0</v>
      </c>
    </row>
    <row r="68" spans="1:15" s="1" customFormat="1" ht="15" x14ac:dyDescent="0.2">
      <c r="A68" s="1" t="s">
        <v>142</v>
      </c>
      <c r="C68" s="1" t="s">
        <v>193</v>
      </c>
      <c r="E68" s="39" t="s">
        <v>194</v>
      </c>
      <c r="F68" s="76">
        <f>SUMIFS(input_enduse!D:D,input_enduse!A:A,C68,input_enduse!B:B,$A$2,input_enduse!C:C,$A68)</f>
        <v>4.9664765418776298E-2</v>
      </c>
      <c r="G68" s="76">
        <f>SUMIFS(input_enduse!E:E,input_enduse!A:A,C68,input_enduse!B:B,$A$2,input_enduse!C:C,$A68)</f>
        <v>0.24755925625012501</v>
      </c>
      <c r="H68" s="76">
        <f>SUMIFS(input_enduse!F:F,input_enduse!A:A,C68,input_enduse!B:B,$A$2,input_enduse!C:C,$A68)</f>
        <v>0.75210715963554997</v>
      </c>
      <c r="I68" s="76">
        <f>SUMIFS(input_enduse!G:G,input_enduse!A:A,C68,input_enduse!B:B,$A$2,input_enduse!C:C,$A68)</f>
        <v>3.3358411432540699E-4</v>
      </c>
      <c r="J68" s="77"/>
      <c r="K68" s="19"/>
      <c r="M68" s="111" t="str">
        <f>E250</f>
        <v>Table 8-13: Refrigerated Warehouse End-Use Penetration/Saturation and Fuel Share</v>
      </c>
      <c r="N68" s="7">
        <f>F255</f>
        <v>0.34116967579438301</v>
      </c>
      <c r="O68" s="7">
        <f>F256</f>
        <v>0.201915468811252</v>
      </c>
    </row>
    <row r="69" spans="1:15" s="1" customFormat="1" ht="15" x14ac:dyDescent="0.2">
      <c r="A69" s="1" t="s">
        <v>142</v>
      </c>
      <c r="C69" s="1" t="s">
        <v>195</v>
      </c>
      <c r="E69" s="39" t="s">
        <v>195</v>
      </c>
      <c r="F69" s="76">
        <f>SUMIFS(input_enduse!D:D,input_enduse!A:A,C69,input_enduse!B:B,$A$2,input_enduse!C:C,$A69)</f>
        <v>0.97780125895514902</v>
      </c>
      <c r="G69" s="76">
        <f>SUMIFS(input_enduse!E:E,input_enduse!A:A,C69,input_enduse!B:B,$A$2,input_enduse!C:C,$A69)</f>
        <v>0.27705116450171602</v>
      </c>
      <c r="H69" s="76">
        <f>SUMIFS(input_enduse!F:F,input_enduse!A:A,C69,input_enduse!B:B,$A$2,input_enduse!C:C,$A69)</f>
        <v>0.695530968526761</v>
      </c>
      <c r="I69" s="76">
        <f>SUMIFS(input_enduse!G:G,input_enduse!A:A,C69,input_enduse!B:B,$A$2,input_enduse!C:C,$A69)</f>
        <v>2.7417866971523201E-2</v>
      </c>
      <c r="J69" s="77"/>
      <c r="K69" s="19"/>
      <c r="M69" s="111" t="str">
        <f>E271</f>
        <v>Table 8-14: Unrefrigerated Warehouse End-Use Penetration/Saturation and Fuel Share</v>
      </c>
      <c r="N69" s="7">
        <f>F276</f>
        <v>1.0535125826160801E-2</v>
      </c>
      <c r="O69" s="7">
        <f>F277</f>
        <v>2.4487695366936998E-3</v>
      </c>
    </row>
    <row r="70" spans="1:15" s="1" customFormat="1" ht="15" x14ac:dyDescent="0.2">
      <c r="A70" s="1" t="s">
        <v>142</v>
      </c>
      <c r="E70" s="25" t="s">
        <v>183</v>
      </c>
      <c r="F70" s="25" t="s">
        <v>196</v>
      </c>
      <c r="G70" s="25" t="s">
        <v>185</v>
      </c>
      <c r="H70" s="25" t="s">
        <v>186</v>
      </c>
      <c r="I70" s="25" t="s">
        <v>187</v>
      </c>
      <c r="J70" s="75"/>
      <c r="K70" s="3"/>
    </row>
    <row r="71" spans="1:15" s="1" customFormat="1" ht="15" x14ac:dyDescent="0.2">
      <c r="A71" s="1" t="s">
        <v>142</v>
      </c>
      <c r="C71" s="1" t="s">
        <v>197</v>
      </c>
      <c r="E71" s="39" t="s">
        <v>197</v>
      </c>
      <c r="F71" s="76">
        <v>1</v>
      </c>
      <c r="G71" s="76">
        <v>1</v>
      </c>
      <c r="H71" s="76">
        <v>0</v>
      </c>
      <c r="I71" s="76">
        <v>0</v>
      </c>
      <c r="J71" s="77"/>
      <c r="K71" s="19"/>
    </row>
    <row r="72" spans="1:15" s="1" customFormat="1" ht="15" x14ac:dyDescent="0.2">
      <c r="A72" s="1" t="s">
        <v>142</v>
      </c>
      <c r="C72" s="1" t="s">
        <v>198</v>
      </c>
      <c r="E72" s="39" t="s">
        <v>198</v>
      </c>
      <c r="F72" s="76">
        <f>SUMIFS(input_enduse!D:D,input_enduse!A:A,C72,input_enduse!B:B,$A$2,input_enduse!C:C,$A72)</f>
        <v>0.87771391384433795</v>
      </c>
      <c r="G72" s="76">
        <v>1</v>
      </c>
      <c r="H72" s="76">
        <v>0</v>
      </c>
      <c r="I72" s="76">
        <v>0</v>
      </c>
      <c r="J72" s="77"/>
      <c r="K72" s="19"/>
    </row>
    <row r="73" spans="1:15" s="1" customFormat="1" ht="15" x14ac:dyDescent="0.2">
      <c r="A73" s="1" t="s">
        <v>142</v>
      </c>
      <c r="C73" s="1" t="s">
        <v>199</v>
      </c>
      <c r="E73" s="39" t="s">
        <v>199</v>
      </c>
      <c r="F73" s="76">
        <f>SUMIFS(input_enduse!D:D,input_enduse!A:A,C73,input_enduse!B:B,$A$2,input_enduse!C:C,$A73)</f>
        <v>1</v>
      </c>
      <c r="G73" s="76">
        <v>1</v>
      </c>
      <c r="H73" s="76">
        <v>0</v>
      </c>
      <c r="I73" s="76">
        <v>0</v>
      </c>
      <c r="J73" s="77"/>
      <c r="K73" s="19"/>
    </row>
    <row r="74" spans="1:15" s="1" customFormat="1" ht="15" x14ac:dyDescent="0.2">
      <c r="A74" s="1" t="s">
        <v>142</v>
      </c>
      <c r="C74" s="1" t="s">
        <v>200</v>
      </c>
      <c r="E74" s="39" t="s">
        <v>201</v>
      </c>
      <c r="F74" s="76">
        <f>SUMIFS(input_enduse!D:D,input_enduse!A:A,C74,input_enduse!B:B,$A$2,input_enduse!C:C,$A74)</f>
        <v>1</v>
      </c>
      <c r="G74" s="76">
        <f>SUMIFS(input_enduse!E:E,input_enduse!A:A,C74,input_enduse!B:B,$A$2,input_enduse!C:C,$A74)</f>
        <v>0.99339353647573203</v>
      </c>
      <c r="H74" s="76">
        <f>SUMIFS(input_enduse!F:F,input_enduse!A:A,C74,input_enduse!B:B,$A$2,input_enduse!C:C,$A74)</f>
        <v>6.6064635242682598E-3</v>
      </c>
      <c r="I74" s="76">
        <f>SUMIFS(input_enduse!G:G,input_enduse!A:A,C74,input_enduse!B:B,$A$2,input_enduse!C:C,$A74)</f>
        <v>0</v>
      </c>
      <c r="J74" s="77"/>
      <c r="K74" s="19"/>
    </row>
    <row r="75" spans="1:15" s="1" customFormat="1" ht="15" x14ac:dyDescent="0.2">
      <c r="A75" s="1" t="s">
        <v>142</v>
      </c>
      <c r="C75" s="1" t="s">
        <v>202</v>
      </c>
      <c r="E75" s="39" t="s">
        <v>203</v>
      </c>
      <c r="F75" s="76">
        <f>SUMIFS(input_enduse!D:D,input_enduse!A:A,C75,input_enduse!B:B,$A$2,input_enduse!C:C,$A75)</f>
        <v>0.90085126045631303</v>
      </c>
      <c r="G75" s="76">
        <v>1</v>
      </c>
      <c r="H75" s="76">
        <v>0</v>
      </c>
      <c r="I75" s="76">
        <v>0</v>
      </c>
      <c r="J75" s="77"/>
      <c r="K75" s="19"/>
    </row>
    <row r="76" spans="1:15" s="1" customFormat="1" ht="15" x14ac:dyDescent="0.2">
      <c r="A76" s="1" t="s">
        <v>142</v>
      </c>
      <c r="C76" s="1" t="s">
        <v>204</v>
      </c>
      <c r="E76" s="39" t="s">
        <v>205</v>
      </c>
      <c r="F76" s="76">
        <f>SUMIFS(input_enduse!D:D,input_enduse!A:A,C76,input_enduse!B:B,$A$2,input_enduse!C:C,$A76)</f>
        <v>0.997869919337108</v>
      </c>
      <c r="G76" s="76">
        <v>1</v>
      </c>
      <c r="H76" s="76">
        <v>0</v>
      </c>
      <c r="I76" s="76">
        <v>0</v>
      </c>
      <c r="J76" s="77"/>
      <c r="K76" s="19"/>
    </row>
    <row r="77" spans="1:15" s="1" customFormat="1" ht="15" x14ac:dyDescent="0.2">
      <c r="A77" s="1" t="s">
        <v>142</v>
      </c>
      <c r="C77" s="1" t="s">
        <v>206</v>
      </c>
      <c r="E77" s="39" t="s">
        <v>207</v>
      </c>
      <c r="F77" s="76">
        <f>SUMIFS(input_enduse!D:D,input_enduse!A:A,C77,input_enduse!B:B,$A$2,input_enduse!C:C,$A77)</f>
        <v>1</v>
      </c>
      <c r="G77" s="76">
        <v>1</v>
      </c>
      <c r="H77" s="76">
        <v>0</v>
      </c>
      <c r="I77" s="76">
        <v>0</v>
      </c>
      <c r="J77" s="77"/>
      <c r="K77" s="19"/>
    </row>
    <row r="78" spans="1:15" s="1" customFormat="1" ht="15" x14ac:dyDescent="0.2">
      <c r="A78" s="1" t="s">
        <v>142</v>
      </c>
      <c r="C78" s="1" t="s">
        <v>141</v>
      </c>
      <c r="E78" s="39" t="s">
        <v>208</v>
      </c>
      <c r="F78" s="76">
        <f>SUMIFS(input_enduse!D:D,input_enduse!A:A,C78,input_enduse!B:B,$A$2,input_enduse!C:C,$A78)</f>
        <v>0.99050393631892597</v>
      </c>
      <c r="G78" s="76">
        <v>1</v>
      </c>
      <c r="H78" s="76">
        <v>0</v>
      </c>
      <c r="I78" s="76">
        <v>0</v>
      </c>
      <c r="J78" s="77"/>
      <c r="K78" s="19"/>
    </row>
    <row r="79" spans="1:15" s="1" customFormat="1" ht="15" x14ac:dyDescent="0.2">
      <c r="A79" s="1" t="s">
        <v>142</v>
      </c>
      <c r="C79" s="1" t="s">
        <v>209</v>
      </c>
      <c r="E79" s="39" t="s">
        <v>209</v>
      </c>
      <c r="F79" s="76">
        <f>SUMIFS(input_enduse!D:D,input_enduse!A:A,C79,input_enduse!B:B,$A$2,input_enduse!C:C,$A79)</f>
        <v>0.26123625184108001</v>
      </c>
      <c r="G79" s="76">
        <v>1</v>
      </c>
      <c r="H79" s="76">
        <v>0</v>
      </c>
      <c r="I79" s="76">
        <v>0</v>
      </c>
      <c r="J79" s="77"/>
      <c r="K79" s="19"/>
    </row>
    <row r="80" spans="1:15" s="1" customFormat="1" ht="15" x14ac:dyDescent="0.2">
      <c r="A80" s="1" t="s">
        <v>142</v>
      </c>
      <c r="C80" s="1" t="s">
        <v>210</v>
      </c>
      <c r="E80" s="39" t="s">
        <v>210</v>
      </c>
      <c r="F80" s="76">
        <f>SUMIFS(input_enduse!D:D,input_enduse!A:A,C80,input_enduse!B:B,$A$2,input_enduse!C:C,$A80)</f>
        <v>0.31294896649384502</v>
      </c>
      <c r="G80" s="76">
        <v>1</v>
      </c>
      <c r="H80" s="76">
        <v>0</v>
      </c>
      <c r="I80" s="76">
        <v>0</v>
      </c>
      <c r="J80" s="77"/>
      <c r="K80" s="19"/>
    </row>
    <row r="81" spans="1:11" s="1" customFormat="1" ht="15" x14ac:dyDescent="0.2">
      <c r="E81" s="78"/>
      <c r="F81" s="78"/>
      <c r="G81" s="78"/>
      <c r="H81" s="78"/>
      <c r="I81" s="78"/>
      <c r="J81" s="78"/>
      <c r="K81" s="8"/>
    </row>
    <row r="82" spans="1:11" s="1" customFormat="1" ht="15" x14ac:dyDescent="0.25">
      <c r="E82" s="87" t="s">
        <v>246</v>
      </c>
      <c r="F82" s="88"/>
      <c r="G82" s="88"/>
      <c r="H82" s="88"/>
      <c r="I82" s="89"/>
      <c r="J82" s="72"/>
      <c r="K82" s="18"/>
    </row>
    <row r="83" spans="1:11" s="1" customFormat="1" ht="15" x14ac:dyDescent="0.2">
      <c r="C83" s="1" t="s">
        <v>183</v>
      </c>
      <c r="E83" s="25" t="s">
        <v>183</v>
      </c>
      <c r="F83" s="25" t="s">
        <v>184</v>
      </c>
      <c r="G83" s="25" t="s">
        <v>185</v>
      </c>
      <c r="H83" s="25" t="s">
        <v>186</v>
      </c>
      <c r="I83" s="25" t="s">
        <v>187</v>
      </c>
      <c r="J83" s="75"/>
      <c r="K83" s="3"/>
    </row>
    <row r="84" spans="1:11" s="1" customFormat="1" ht="15" x14ac:dyDescent="0.2">
      <c r="A84" s="1" t="s">
        <v>143</v>
      </c>
      <c r="C84" s="1" t="s">
        <v>188</v>
      </c>
      <c r="E84" s="39" t="s">
        <v>188</v>
      </c>
      <c r="F84" s="76">
        <f>SUMIFS(input_enduse!D:D,input_enduse!A:A,C84,input_enduse!B:B,$A$2,input_enduse!C:C,$A84)</f>
        <v>0.98194078731628098</v>
      </c>
      <c r="G84" s="76">
        <f>SUMIFS(input_enduse!E:E,input_enduse!A:A,C84,input_enduse!B:B,$A$2,input_enduse!C:C,$A84)</f>
        <v>0.23863445370356401</v>
      </c>
      <c r="H84" s="76">
        <f>SUMIFS(input_enduse!F:F,input_enduse!A:A,C84,input_enduse!B:B,$A$2,input_enduse!C:C,$A84)</f>
        <v>0.74790500962165896</v>
      </c>
      <c r="I84" s="76">
        <f>SUMIFS(input_enduse!G:G,input_enduse!A:A,C84,input_enduse!B:B,$A$2,input_enduse!C:C,$A84)</f>
        <v>1.34605366747772E-2</v>
      </c>
      <c r="J84" s="77"/>
      <c r="K84" s="19"/>
    </row>
    <row r="85" spans="1:11" s="1" customFormat="1" ht="15" x14ac:dyDescent="0.2">
      <c r="A85" s="1" t="s">
        <v>143</v>
      </c>
      <c r="C85" s="1" t="s">
        <v>189</v>
      </c>
      <c r="E85" s="39" t="s">
        <v>189</v>
      </c>
      <c r="F85" s="76">
        <f>SUMIFS(input_enduse!D:D,input_enduse!A:A,C85,input_enduse!B:B,$A$2,input_enduse!C:C,$A85)</f>
        <v>0.99128252813835704</v>
      </c>
      <c r="G85" s="76">
        <f>SUMIFS(input_enduse!E:E,input_enduse!A:A,C85,input_enduse!B:B,$A$2,input_enduse!C:C,$A85)</f>
        <v>0.99647109602403705</v>
      </c>
      <c r="H85" s="76">
        <f>SUMIFS(input_enduse!F:F,input_enduse!A:A,C85,input_enduse!B:B,$A$2,input_enduse!C:C,$A85)</f>
        <v>3.5289039759634701E-3</v>
      </c>
      <c r="I85" s="76">
        <f>SUMIFS(input_enduse!G:G,input_enduse!A:A,C85,input_enduse!B:B,$A$2,input_enduse!C:C,$A85)</f>
        <v>0</v>
      </c>
      <c r="J85" s="77"/>
      <c r="K85" s="19"/>
    </row>
    <row r="86" spans="1:11" s="1" customFormat="1" ht="15" x14ac:dyDescent="0.2">
      <c r="A86" s="1" t="s">
        <v>143</v>
      </c>
      <c r="C86" s="1" t="s">
        <v>190</v>
      </c>
      <c r="E86" s="39" t="s">
        <v>190</v>
      </c>
      <c r="F86" s="76">
        <f>SUMIFS(input_enduse!D:D,input_enduse!A:A,C86,input_enduse!B:B,$A$2,input_enduse!C:C,$A86)</f>
        <v>0.99296706199766005</v>
      </c>
      <c r="G86" s="76">
        <v>1</v>
      </c>
      <c r="H86" s="76">
        <v>0</v>
      </c>
      <c r="I86" s="76">
        <v>0</v>
      </c>
      <c r="J86" s="77"/>
      <c r="K86" s="19"/>
    </row>
    <row r="87" spans="1:11" s="1" customFormat="1" ht="15" x14ac:dyDescent="0.2">
      <c r="A87" s="1" t="s">
        <v>143</v>
      </c>
      <c r="C87" s="1" t="s">
        <v>191</v>
      </c>
      <c r="E87" s="39" t="s">
        <v>191</v>
      </c>
      <c r="F87" s="76">
        <f>SUMIFS(input_enduse!D:D,input_enduse!A:A,C87,input_enduse!B:B,$A$2,input_enduse!C:C,$A87)</f>
        <v>0</v>
      </c>
      <c r="G87" s="76">
        <v>1</v>
      </c>
      <c r="H87" s="76">
        <v>0</v>
      </c>
      <c r="I87" s="76">
        <v>0</v>
      </c>
      <c r="J87" s="77"/>
      <c r="K87" s="19"/>
    </row>
    <row r="88" spans="1:11" s="1" customFormat="1" ht="15" x14ac:dyDescent="0.2">
      <c r="A88" s="1" t="s">
        <v>143</v>
      </c>
      <c r="C88" s="1" t="s">
        <v>192</v>
      </c>
      <c r="E88" s="39" t="s">
        <v>192</v>
      </c>
      <c r="F88" s="76">
        <f>SUMIFS(input_enduse!D:D,input_enduse!A:A,C88,input_enduse!B:B,$A$2,input_enduse!C:C,$A88)</f>
        <v>0</v>
      </c>
      <c r="G88" s="76">
        <v>1</v>
      </c>
      <c r="H88" s="76">
        <v>0</v>
      </c>
      <c r="I88" s="76">
        <v>0</v>
      </c>
      <c r="J88" s="77"/>
      <c r="K88" s="19"/>
    </row>
    <row r="89" spans="1:11" s="1" customFormat="1" ht="15" x14ac:dyDescent="0.2">
      <c r="A89" s="1" t="s">
        <v>143</v>
      </c>
      <c r="C89" s="1" t="s">
        <v>193</v>
      </c>
      <c r="E89" s="39" t="s">
        <v>194</v>
      </c>
      <c r="F89" s="76">
        <f>SUMIFS(input_enduse!D:D,input_enduse!A:A,C89,input_enduse!B:B,$A$2,input_enduse!C:C,$A89)</f>
        <v>1.6942604875558698E-2</v>
      </c>
      <c r="G89" s="76">
        <f>SUMIFS(input_enduse!E:E,input_enduse!A:A,C89,input_enduse!B:B,$A$2,input_enduse!C:C,$A89)</f>
        <v>0.25163934035912899</v>
      </c>
      <c r="H89" s="76">
        <f>SUMIFS(input_enduse!F:F,input_enduse!A:A,C89,input_enduse!B:B,$A$2,input_enduse!C:C,$A89)</f>
        <v>0.71978356853790204</v>
      </c>
      <c r="I89" s="76">
        <f>SUMIFS(input_enduse!G:G,input_enduse!A:A,C89,input_enduse!B:B,$A$2,input_enduse!C:C,$A89)</f>
        <v>2.8577091102968501E-2</v>
      </c>
      <c r="J89" s="77"/>
      <c r="K89" s="19"/>
    </row>
    <row r="90" spans="1:11" s="1" customFormat="1" ht="15" x14ac:dyDescent="0.2">
      <c r="A90" s="1" t="s">
        <v>143</v>
      </c>
      <c r="C90" s="1" t="s">
        <v>195</v>
      </c>
      <c r="E90" s="39" t="s">
        <v>195</v>
      </c>
      <c r="F90" s="76">
        <f>SUMIFS(input_enduse!D:D,input_enduse!A:A,C90,input_enduse!B:B,$A$2,input_enduse!C:C,$A90)</f>
        <v>0.99955585631164101</v>
      </c>
      <c r="G90" s="76">
        <f>SUMIFS(input_enduse!E:E,input_enduse!A:A,C90,input_enduse!B:B,$A$2,input_enduse!C:C,$A90)</f>
        <v>9.5189307223463998E-2</v>
      </c>
      <c r="H90" s="76">
        <f>SUMIFS(input_enduse!F:F,input_enduse!A:A,C90,input_enduse!B:B,$A$2,input_enduse!C:C,$A90)</f>
        <v>0.88676228344381203</v>
      </c>
      <c r="I90" s="76">
        <f>SUMIFS(input_enduse!G:G,input_enduse!A:A,C90,input_enduse!B:B,$A$2,input_enduse!C:C,$A90)</f>
        <v>1.80484093327236E-2</v>
      </c>
      <c r="J90" s="77"/>
      <c r="K90" s="19"/>
    </row>
    <row r="91" spans="1:11" s="1" customFormat="1" ht="15" x14ac:dyDescent="0.2">
      <c r="A91" s="1" t="s">
        <v>143</v>
      </c>
      <c r="E91" s="25" t="s">
        <v>183</v>
      </c>
      <c r="F91" s="25" t="s">
        <v>196</v>
      </c>
      <c r="G91" s="25" t="s">
        <v>185</v>
      </c>
      <c r="H91" s="25" t="s">
        <v>186</v>
      </c>
      <c r="I91" s="25" t="s">
        <v>187</v>
      </c>
      <c r="J91" s="75"/>
      <c r="K91" s="3"/>
    </row>
    <row r="92" spans="1:11" s="1" customFormat="1" ht="15" x14ac:dyDescent="0.2">
      <c r="A92" s="1" t="s">
        <v>143</v>
      </c>
      <c r="C92" s="1" t="s">
        <v>197</v>
      </c>
      <c r="E92" s="39" t="s">
        <v>197</v>
      </c>
      <c r="F92" s="76">
        <v>1</v>
      </c>
      <c r="G92" s="76">
        <v>1</v>
      </c>
      <c r="H92" s="76">
        <v>0</v>
      </c>
      <c r="I92" s="76">
        <v>0</v>
      </c>
      <c r="J92" s="77"/>
      <c r="K92" s="19"/>
    </row>
    <row r="93" spans="1:11" s="1" customFormat="1" ht="15" x14ac:dyDescent="0.2">
      <c r="A93" s="1" t="s">
        <v>143</v>
      </c>
      <c r="C93" s="1" t="s">
        <v>198</v>
      </c>
      <c r="E93" s="39" t="s">
        <v>198</v>
      </c>
      <c r="F93" s="76">
        <f>SUMIFS(input_enduse!D:D,input_enduse!A:A,C93,input_enduse!B:B,$A$2,input_enduse!C:C,$A93)</f>
        <v>0.85292726523782403</v>
      </c>
      <c r="G93" s="76">
        <v>1</v>
      </c>
      <c r="H93" s="76">
        <v>0</v>
      </c>
      <c r="I93" s="76">
        <v>0</v>
      </c>
      <c r="J93" s="77"/>
      <c r="K93" s="19"/>
    </row>
    <row r="94" spans="1:11" s="1" customFormat="1" ht="15" x14ac:dyDescent="0.2">
      <c r="A94" s="1" t="s">
        <v>143</v>
      </c>
      <c r="C94" s="1" t="s">
        <v>199</v>
      </c>
      <c r="E94" s="39" t="s">
        <v>199</v>
      </c>
      <c r="F94" s="76">
        <f>SUMIFS(input_enduse!D:D,input_enduse!A:A,C94,input_enduse!B:B,$A$2,input_enduse!C:C,$A94)</f>
        <v>1</v>
      </c>
      <c r="G94" s="76">
        <v>1</v>
      </c>
      <c r="H94" s="76">
        <v>0</v>
      </c>
      <c r="I94" s="76">
        <v>0</v>
      </c>
      <c r="J94" s="77"/>
      <c r="K94" s="19"/>
    </row>
    <row r="95" spans="1:11" s="1" customFormat="1" ht="15" x14ac:dyDescent="0.2">
      <c r="A95" s="1" t="s">
        <v>143</v>
      </c>
      <c r="C95" s="1" t="s">
        <v>200</v>
      </c>
      <c r="E95" s="39" t="s">
        <v>201</v>
      </c>
      <c r="F95" s="76">
        <f>SUMIFS(input_enduse!D:D,input_enduse!A:A,C95,input_enduse!B:B,$A$2,input_enduse!C:C,$A95)</f>
        <v>0.99830199988798296</v>
      </c>
      <c r="G95" s="76">
        <f>SUMIFS(input_enduse!E:E,input_enduse!A:A,C95,input_enduse!B:B,$A$2,input_enduse!C:C,$A95)</f>
        <v>0.98816518618215599</v>
      </c>
      <c r="H95" s="76">
        <f>SUMIFS(input_enduse!F:F,input_enduse!A:A,C95,input_enduse!B:B,$A$2,input_enduse!C:C,$A95)</f>
        <v>1.18348138178445E-2</v>
      </c>
      <c r="I95" s="76">
        <f>SUMIFS(input_enduse!G:G,input_enduse!A:A,C95,input_enduse!B:B,$A$2,input_enduse!C:C,$A95)</f>
        <v>0</v>
      </c>
      <c r="J95" s="77"/>
      <c r="K95" s="19"/>
    </row>
    <row r="96" spans="1:11" s="1" customFormat="1" ht="15" x14ac:dyDescent="0.2">
      <c r="A96" s="1" t="s">
        <v>143</v>
      </c>
      <c r="C96" s="1" t="s">
        <v>202</v>
      </c>
      <c r="E96" s="39" t="s">
        <v>203</v>
      </c>
      <c r="F96" s="76">
        <f>SUMIFS(input_enduse!D:D,input_enduse!A:A,C96,input_enduse!B:B,$A$2,input_enduse!C:C,$A96)</f>
        <v>0.35711579273299399</v>
      </c>
      <c r="G96" s="76">
        <v>1</v>
      </c>
      <c r="H96" s="76">
        <v>0</v>
      </c>
      <c r="I96" s="76">
        <v>0</v>
      </c>
      <c r="J96" s="77"/>
      <c r="K96" s="19"/>
    </row>
    <row r="97" spans="1:11" s="1" customFormat="1" ht="15" x14ac:dyDescent="0.2">
      <c r="A97" s="1" t="s">
        <v>143</v>
      </c>
      <c r="C97" s="1" t="s">
        <v>204</v>
      </c>
      <c r="E97" s="39" t="s">
        <v>205</v>
      </c>
      <c r="F97" s="76">
        <f>SUMIFS(input_enduse!D:D,input_enduse!A:A,C97,input_enduse!B:B,$A$2,input_enduse!C:C,$A97)</f>
        <v>0.95923744928155097</v>
      </c>
      <c r="G97" s="76">
        <v>1</v>
      </c>
      <c r="H97" s="76">
        <v>0</v>
      </c>
      <c r="I97" s="76">
        <v>0</v>
      </c>
      <c r="J97" s="77"/>
      <c r="K97" s="19"/>
    </row>
    <row r="98" spans="1:11" s="1" customFormat="1" ht="15" x14ac:dyDescent="0.2">
      <c r="A98" s="1" t="s">
        <v>143</v>
      </c>
      <c r="C98" s="1" t="s">
        <v>206</v>
      </c>
      <c r="E98" s="39" t="s">
        <v>207</v>
      </c>
      <c r="F98" s="76">
        <f>SUMIFS(input_enduse!D:D,input_enduse!A:A,C98,input_enduse!B:B,$A$2,input_enduse!C:C,$A98)</f>
        <v>0.99660399977596703</v>
      </c>
      <c r="G98" s="76">
        <v>1</v>
      </c>
      <c r="H98" s="76">
        <v>0</v>
      </c>
      <c r="I98" s="76">
        <v>0</v>
      </c>
      <c r="J98" s="77"/>
      <c r="K98" s="19"/>
    </row>
    <row r="99" spans="1:11" s="1" customFormat="1" ht="15" x14ac:dyDescent="0.2">
      <c r="A99" s="1" t="s">
        <v>143</v>
      </c>
      <c r="C99" s="1" t="s">
        <v>141</v>
      </c>
      <c r="E99" s="39" t="s">
        <v>208</v>
      </c>
      <c r="F99" s="76">
        <f>SUMIFS(input_enduse!D:D,input_enduse!A:A,C99,input_enduse!B:B,$A$2,input_enduse!C:C,$A99)</f>
        <v>0.96914171889158496</v>
      </c>
      <c r="G99" s="76">
        <v>1</v>
      </c>
      <c r="H99" s="76">
        <v>0</v>
      </c>
      <c r="I99" s="76">
        <v>0</v>
      </c>
      <c r="J99" s="77"/>
      <c r="K99" s="19"/>
    </row>
    <row r="100" spans="1:11" s="1" customFormat="1" ht="15" x14ac:dyDescent="0.2">
      <c r="A100" s="1" t="s">
        <v>143</v>
      </c>
      <c r="C100" s="1" t="s">
        <v>209</v>
      </c>
      <c r="E100" s="39" t="s">
        <v>209</v>
      </c>
      <c r="F100" s="76">
        <f>SUMIFS(input_enduse!D:D,input_enduse!A:A,C100,input_enduse!B:B,$A$2,input_enduse!C:C,$A100)</f>
        <v>0.25578119025597801</v>
      </c>
      <c r="G100" s="76">
        <v>1</v>
      </c>
      <c r="H100" s="76">
        <v>0</v>
      </c>
      <c r="I100" s="76">
        <v>0</v>
      </c>
      <c r="J100" s="77"/>
      <c r="K100" s="19"/>
    </row>
    <row r="101" spans="1:11" s="1" customFormat="1" ht="15" x14ac:dyDescent="0.2">
      <c r="A101" s="1" t="s">
        <v>143</v>
      </c>
      <c r="C101" s="1" t="s">
        <v>210</v>
      </c>
      <c r="E101" s="39" t="s">
        <v>210</v>
      </c>
      <c r="F101" s="76">
        <f>SUMIFS(input_enduse!D:D,input_enduse!A:A,C101,input_enduse!B:B,$A$2,input_enduse!C:C,$A101)</f>
        <v>0.12573574367351301</v>
      </c>
      <c r="G101" s="76">
        <v>1</v>
      </c>
      <c r="H101" s="76">
        <v>0</v>
      </c>
      <c r="I101" s="76">
        <v>0</v>
      </c>
      <c r="J101" s="77"/>
      <c r="K101" s="19"/>
    </row>
    <row r="102" spans="1:11" s="1" customFormat="1" ht="15" x14ac:dyDescent="0.2">
      <c r="E102" s="78"/>
      <c r="F102" s="78"/>
      <c r="G102" s="78"/>
      <c r="H102" s="78"/>
      <c r="I102" s="78"/>
      <c r="J102" s="78"/>
      <c r="K102" s="8"/>
    </row>
    <row r="103" spans="1:11" s="1" customFormat="1" ht="15" x14ac:dyDescent="0.25">
      <c r="E103" s="87" t="s">
        <v>247</v>
      </c>
      <c r="F103" s="88"/>
      <c r="G103" s="88"/>
      <c r="H103" s="88"/>
      <c r="I103" s="89"/>
      <c r="J103" s="72"/>
      <c r="K103" s="18"/>
    </row>
    <row r="104" spans="1:11" s="1" customFormat="1" ht="15" x14ac:dyDescent="0.2">
      <c r="C104" s="1" t="s">
        <v>183</v>
      </c>
      <c r="E104" s="25" t="s">
        <v>183</v>
      </c>
      <c r="F104" s="25" t="s">
        <v>215</v>
      </c>
      <c r="G104" s="25" t="s">
        <v>185</v>
      </c>
      <c r="H104" s="25" t="s">
        <v>186</v>
      </c>
      <c r="I104" s="25" t="s">
        <v>187</v>
      </c>
      <c r="J104" s="75"/>
      <c r="K104" s="3"/>
    </row>
    <row r="105" spans="1:11" s="1" customFormat="1" ht="15" x14ac:dyDescent="0.2">
      <c r="A105" s="1" t="s">
        <v>139</v>
      </c>
      <c r="C105" s="1" t="s">
        <v>188</v>
      </c>
      <c r="E105" s="39" t="s">
        <v>188</v>
      </c>
      <c r="F105" s="76">
        <f>SUMIFS(input_enduse!D:D,input_enduse!A:A,C105,input_enduse!B:B,$A$2,input_enduse!C:C,$A105)</f>
        <v>0.99618380269597295</v>
      </c>
      <c r="G105" s="76">
        <f>SUMIFS(input_enduse!E:E,input_enduse!A:A,C105,input_enduse!B:B,$A$2,input_enduse!C:C,$A105)</f>
        <v>0.54624267851279995</v>
      </c>
      <c r="H105" s="76">
        <f>SUMIFS(input_enduse!F:F,input_enduse!A:A,C105,input_enduse!B:B,$A$2,input_enduse!C:C,$A105)</f>
        <v>0.45347208330174898</v>
      </c>
      <c r="I105" s="76">
        <f>SUMIFS(input_enduse!G:G,input_enduse!A:A,C105,input_enduse!B:B,$A$2,input_enduse!C:C,$A105)</f>
        <v>2.8523818545130302E-4</v>
      </c>
      <c r="J105" s="77"/>
      <c r="K105" s="19"/>
    </row>
    <row r="106" spans="1:11" s="1" customFormat="1" ht="15" x14ac:dyDescent="0.2">
      <c r="A106" s="1" t="s">
        <v>139</v>
      </c>
      <c r="C106" s="1" t="s">
        <v>189</v>
      </c>
      <c r="E106" s="39" t="s">
        <v>189</v>
      </c>
      <c r="F106" s="76">
        <f>SUMIFS(input_enduse!D:D,input_enduse!A:A,C106,input_enduse!B:B,$A$2,input_enduse!C:C,$A106)</f>
        <v>0.99358412965406495</v>
      </c>
      <c r="G106" s="76">
        <f>SUMIFS(input_enduse!E:E,input_enduse!A:A,C106,input_enduse!B:B,$A$2,input_enduse!C:C,$A106)</f>
        <v>1</v>
      </c>
      <c r="H106" s="76">
        <f>SUMIFS(input_enduse!F:F,input_enduse!A:A,C106,input_enduse!B:B,$A$2,input_enduse!C:C,$A106)</f>
        <v>0</v>
      </c>
      <c r="I106" s="76">
        <f>SUMIFS(input_enduse!G:G,input_enduse!A:A,C106,input_enduse!B:B,$A$2,input_enduse!C:C,$A106)</f>
        <v>0</v>
      </c>
      <c r="J106" s="77"/>
      <c r="K106" s="19"/>
    </row>
    <row r="107" spans="1:11" s="1" customFormat="1" ht="15" x14ac:dyDescent="0.2">
      <c r="A107" s="1" t="s">
        <v>139</v>
      </c>
      <c r="C107" s="1" t="s">
        <v>190</v>
      </c>
      <c r="E107" s="39" t="s">
        <v>190</v>
      </c>
      <c r="F107" s="76">
        <f>SUMIFS(input_enduse!D:D,input_enduse!A:A,C107,input_enduse!B:B,$A$2,input_enduse!C:C,$A107)</f>
        <v>0.99709757097693397</v>
      </c>
      <c r="G107" s="76">
        <v>1</v>
      </c>
      <c r="H107" s="76">
        <v>0</v>
      </c>
      <c r="I107" s="76">
        <v>0</v>
      </c>
      <c r="J107" s="77"/>
      <c r="K107" s="19"/>
    </row>
    <row r="108" spans="1:11" s="1" customFormat="1" ht="15" x14ac:dyDescent="0.2">
      <c r="A108" s="1" t="s">
        <v>139</v>
      </c>
      <c r="C108" s="1" t="s">
        <v>191</v>
      </c>
      <c r="E108" s="39" t="s">
        <v>191</v>
      </c>
      <c r="F108" s="76">
        <f>SUMIFS(input_enduse!D:D,input_enduse!A:A,C108,input_enduse!B:B,$A$2,input_enduse!C:C,$A108)</f>
        <v>0</v>
      </c>
      <c r="G108" s="76">
        <v>1</v>
      </c>
      <c r="H108" s="76">
        <v>0</v>
      </c>
      <c r="I108" s="76">
        <v>0</v>
      </c>
      <c r="J108" s="77"/>
      <c r="K108" s="19"/>
    </row>
    <row r="109" spans="1:11" s="1" customFormat="1" ht="15" x14ac:dyDescent="0.2">
      <c r="A109" s="1" t="s">
        <v>139</v>
      </c>
      <c r="C109" s="1" t="s">
        <v>192</v>
      </c>
      <c r="E109" s="39" t="s">
        <v>192</v>
      </c>
      <c r="F109" s="76">
        <f>SUMIFS(input_enduse!D:D,input_enduse!A:A,C109,input_enduse!B:B,$A$2,input_enduse!C:C,$A109)</f>
        <v>0</v>
      </c>
      <c r="G109" s="76">
        <v>1</v>
      </c>
      <c r="H109" s="76">
        <v>0</v>
      </c>
      <c r="I109" s="76">
        <v>0</v>
      </c>
      <c r="J109" s="77"/>
      <c r="K109" s="19"/>
    </row>
    <row r="110" spans="1:11" s="1" customFormat="1" ht="15" x14ac:dyDescent="0.2">
      <c r="A110" s="1" t="s">
        <v>139</v>
      </c>
      <c r="C110" s="1" t="s">
        <v>193</v>
      </c>
      <c r="E110" s="39" t="s">
        <v>194</v>
      </c>
      <c r="F110" s="76">
        <f>SUMIFS(input_enduse!D:D,input_enduse!A:A,C110,input_enduse!B:B,$A$2,input_enduse!C:C,$A110)</f>
        <v>9.1586178185406406E-3</v>
      </c>
      <c r="G110" s="76">
        <f>SUMIFS(input_enduse!E:E,input_enduse!A:A,C110,input_enduse!B:B,$A$2,input_enduse!C:C,$A110)</f>
        <v>0.275606199037778</v>
      </c>
      <c r="H110" s="76">
        <f>SUMIFS(input_enduse!F:F,input_enduse!A:A,C110,input_enduse!B:B,$A$2,input_enduse!C:C,$A110)</f>
        <v>0.71217569921233104</v>
      </c>
      <c r="I110" s="76">
        <f>SUMIFS(input_enduse!G:G,input_enduse!A:A,C110,input_enduse!B:B,$A$2,input_enduse!C:C,$A110)</f>
        <v>1.2218101749890299E-2</v>
      </c>
      <c r="J110" s="77"/>
      <c r="K110" s="19"/>
    </row>
    <row r="111" spans="1:11" s="1" customFormat="1" ht="15" x14ac:dyDescent="0.2">
      <c r="A111" s="1" t="s">
        <v>139</v>
      </c>
      <c r="C111" s="1" t="s">
        <v>195</v>
      </c>
      <c r="E111" s="39" t="s">
        <v>195</v>
      </c>
      <c r="F111" s="76">
        <f>SUMIFS(input_enduse!D:D,input_enduse!A:A,C111,input_enduse!B:B,$A$2,input_enduse!C:C,$A111)</f>
        <v>1</v>
      </c>
      <c r="G111" s="76">
        <f>SUMIFS(input_enduse!E:E,input_enduse!A:A,C111,input_enduse!B:B,$A$2,input_enduse!C:C,$A111)</f>
        <v>2.0340933322753899E-2</v>
      </c>
      <c r="H111" s="76">
        <f>SUMIFS(input_enduse!F:F,input_enduse!A:A,C111,input_enduse!B:B,$A$2,input_enduse!C:C,$A111)</f>
        <v>0.97572842303336405</v>
      </c>
      <c r="I111" s="76">
        <f>SUMIFS(input_enduse!G:G,input_enduse!A:A,C111,input_enduse!B:B,$A$2,input_enduse!C:C,$A111)</f>
        <v>3.9306436438821301E-3</v>
      </c>
      <c r="J111" s="77"/>
      <c r="K111" s="19"/>
    </row>
    <row r="112" spans="1:11" s="1" customFormat="1" ht="15" x14ac:dyDescent="0.2">
      <c r="A112" s="1" t="s">
        <v>139</v>
      </c>
      <c r="E112" s="25" t="s">
        <v>183</v>
      </c>
      <c r="F112" s="25" t="s">
        <v>196</v>
      </c>
      <c r="G112" s="25" t="s">
        <v>185</v>
      </c>
      <c r="H112" s="25" t="s">
        <v>186</v>
      </c>
      <c r="I112" s="25" t="s">
        <v>187</v>
      </c>
      <c r="J112" s="75"/>
      <c r="K112" s="3"/>
    </row>
    <row r="113" spans="1:11" s="1" customFormat="1" ht="15" x14ac:dyDescent="0.2">
      <c r="A113" s="1" t="s">
        <v>139</v>
      </c>
      <c r="C113" s="1" t="s">
        <v>197</v>
      </c>
      <c r="E113" s="39" t="s">
        <v>197</v>
      </c>
      <c r="F113" s="76">
        <v>1</v>
      </c>
      <c r="G113" s="76">
        <v>1</v>
      </c>
      <c r="H113" s="76">
        <v>0</v>
      </c>
      <c r="I113" s="76">
        <v>0</v>
      </c>
      <c r="J113" s="77"/>
      <c r="K113" s="19"/>
    </row>
    <row r="114" spans="1:11" s="1" customFormat="1" ht="15" x14ac:dyDescent="0.2">
      <c r="A114" s="1" t="s">
        <v>139</v>
      </c>
      <c r="C114" s="1" t="s">
        <v>198</v>
      </c>
      <c r="E114" s="39" t="s">
        <v>198</v>
      </c>
      <c r="F114" s="76">
        <f>SUMIFS(input_enduse!D:D,input_enduse!A:A,C114,input_enduse!B:B,$A$2,input_enduse!C:C,$A114)</f>
        <v>0.99555335520107202</v>
      </c>
      <c r="G114" s="76">
        <v>1</v>
      </c>
      <c r="H114" s="76">
        <v>0</v>
      </c>
      <c r="I114" s="76">
        <v>0</v>
      </c>
      <c r="J114" s="77"/>
      <c r="K114" s="19"/>
    </row>
    <row r="115" spans="1:11" s="1" customFormat="1" ht="15" x14ac:dyDescent="0.2">
      <c r="A115" s="1" t="s">
        <v>139</v>
      </c>
      <c r="C115" s="1" t="s">
        <v>199</v>
      </c>
      <c r="E115" s="39" t="s">
        <v>199</v>
      </c>
      <c r="F115" s="76">
        <f>SUMIFS(input_enduse!D:D,input_enduse!A:A,C115,input_enduse!B:B,$A$2,input_enduse!C:C,$A115)</f>
        <v>1</v>
      </c>
      <c r="G115" s="76">
        <v>1</v>
      </c>
      <c r="H115" s="76">
        <v>0</v>
      </c>
      <c r="I115" s="76">
        <v>0</v>
      </c>
      <c r="J115" s="77"/>
      <c r="K115" s="19"/>
    </row>
    <row r="116" spans="1:11" s="1" customFormat="1" ht="15" x14ac:dyDescent="0.2">
      <c r="A116" s="1" t="s">
        <v>139</v>
      </c>
      <c r="C116" s="1" t="s">
        <v>200</v>
      </c>
      <c r="E116" s="39" t="s">
        <v>201</v>
      </c>
      <c r="F116" s="76">
        <f>SUMIFS(input_enduse!D:D,input_enduse!A:A,C116,input_enduse!B:B,$A$2,input_enduse!C:C,$A116)</f>
        <v>0.99555335520107202</v>
      </c>
      <c r="G116" s="76">
        <f>SUMIFS(input_enduse!E:E,input_enduse!A:A,C116,input_enduse!B:B,$A$2,input_enduse!C:C,$A116)</f>
        <v>0.98526874834260003</v>
      </c>
      <c r="H116" s="76">
        <f>SUMIFS(input_enduse!F:F,input_enduse!A:A,C116,input_enduse!B:B,$A$2,input_enduse!C:C,$A116)</f>
        <v>1.4731251657400499E-2</v>
      </c>
      <c r="I116" s="76">
        <f>SUMIFS(input_enduse!G:G,input_enduse!A:A,C116,input_enduse!B:B,$A$2,input_enduse!C:C,$A116)</f>
        <v>0</v>
      </c>
      <c r="J116" s="77"/>
      <c r="K116" s="19"/>
    </row>
    <row r="117" spans="1:11" s="1" customFormat="1" ht="15" x14ac:dyDescent="0.2">
      <c r="A117" s="1" t="s">
        <v>139</v>
      </c>
      <c r="C117" s="1" t="s">
        <v>202</v>
      </c>
      <c r="E117" s="39" t="s">
        <v>203</v>
      </c>
      <c r="F117" s="76">
        <f>SUMIFS(input_enduse!D:D,input_enduse!A:A,C117,input_enduse!B:B,$A$2,input_enduse!C:C,$A117)</f>
        <v>0.67640441614106495</v>
      </c>
      <c r="G117" s="76">
        <v>1</v>
      </c>
      <c r="H117" s="76">
        <v>0</v>
      </c>
      <c r="I117" s="76">
        <v>0</v>
      </c>
      <c r="J117" s="77"/>
      <c r="K117" s="19"/>
    </row>
    <row r="118" spans="1:11" s="1" customFormat="1" ht="15" x14ac:dyDescent="0.2">
      <c r="A118" s="1" t="s">
        <v>139</v>
      </c>
      <c r="C118" s="1" t="s">
        <v>204</v>
      </c>
      <c r="E118" s="39" t="s">
        <v>205</v>
      </c>
      <c r="F118" s="76">
        <f>SUMIFS(input_enduse!D:D,input_enduse!A:A,C118,input_enduse!B:B,$A$2,input_enduse!C:C,$A118)</f>
        <v>0.99110671040214404</v>
      </c>
      <c r="G118" s="76">
        <v>1</v>
      </c>
      <c r="H118" s="76">
        <v>0</v>
      </c>
      <c r="I118" s="76">
        <v>0</v>
      </c>
      <c r="J118" s="77"/>
      <c r="K118" s="19"/>
    </row>
    <row r="119" spans="1:11" s="1" customFormat="1" ht="15" x14ac:dyDescent="0.2">
      <c r="A119" s="1" t="s">
        <v>139</v>
      </c>
      <c r="C119" s="1" t="s">
        <v>206</v>
      </c>
      <c r="E119" s="39" t="s">
        <v>207</v>
      </c>
      <c r="F119" s="76">
        <f>SUMIFS(input_enduse!D:D,input_enduse!A:A,C119,input_enduse!B:B,$A$2,input_enduse!C:C,$A119)</f>
        <v>0.99555335520107202</v>
      </c>
      <c r="G119" s="76">
        <v>1</v>
      </c>
      <c r="H119" s="76">
        <v>0</v>
      </c>
      <c r="I119" s="76">
        <v>0</v>
      </c>
      <c r="J119" s="77"/>
      <c r="K119" s="19"/>
    </row>
    <row r="120" spans="1:11" s="1" customFormat="1" ht="15" x14ac:dyDescent="0.2">
      <c r="A120" s="1" t="s">
        <v>139</v>
      </c>
      <c r="C120" s="1" t="s">
        <v>141</v>
      </c>
      <c r="E120" s="39" t="s">
        <v>208</v>
      </c>
      <c r="F120" s="76">
        <f>SUMIFS(input_enduse!D:D,input_enduse!A:A,C120,input_enduse!B:B,$A$2,input_enduse!C:C,$A120)</f>
        <v>0.99110671040214404</v>
      </c>
      <c r="G120" s="76">
        <v>1</v>
      </c>
      <c r="H120" s="76">
        <v>0</v>
      </c>
      <c r="I120" s="76">
        <v>0</v>
      </c>
      <c r="J120" s="77"/>
      <c r="K120" s="19"/>
    </row>
    <row r="121" spans="1:11" s="1" customFormat="1" ht="15" x14ac:dyDescent="0.2">
      <c r="A121" s="1" t="s">
        <v>139</v>
      </c>
      <c r="C121" s="1" t="s">
        <v>209</v>
      </c>
      <c r="E121" s="39" t="s">
        <v>209</v>
      </c>
      <c r="F121" s="76">
        <f>SUMIFS(input_enduse!D:D,input_enduse!A:A,C121,input_enduse!B:B,$A$2,input_enduse!C:C,$A121)</f>
        <v>0.54605780519709002</v>
      </c>
      <c r="G121" s="76">
        <v>1</v>
      </c>
      <c r="H121" s="76">
        <v>0</v>
      </c>
      <c r="I121" s="76">
        <v>0</v>
      </c>
      <c r="J121" s="77"/>
      <c r="K121" s="19"/>
    </row>
    <row r="122" spans="1:11" s="1" customFormat="1" ht="15" x14ac:dyDescent="0.2">
      <c r="A122" s="1" t="s">
        <v>139</v>
      </c>
      <c r="C122" s="1" t="s">
        <v>210</v>
      </c>
      <c r="E122" s="39" t="s">
        <v>210</v>
      </c>
      <c r="F122" s="76">
        <f>SUMIFS(input_enduse!D:D,input_enduse!A:A,C122,input_enduse!B:B,$A$2,input_enduse!C:C,$A122)</f>
        <v>8.4297694737096196E-2</v>
      </c>
      <c r="G122" s="76">
        <v>1</v>
      </c>
      <c r="H122" s="76">
        <v>0</v>
      </c>
      <c r="I122" s="76">
        <v>0</v>
      </c>
      <c r="J122" s="77"/>
      <c r="K122" s="19"/>
    </row>
    <row r="123" spans="1:11" s="1" customFormat="1" ht="15" x14ac:dyDescent="0.2">
      <c r="E123" s="78"/>
      <c r="F123" s="78"/>
      <c r="G123" s="78"/>
      <c r="H123" s="78"/>
      <c r="I123" s="78"/>
      <c r="J123" s="78"/>
      <c r="K123" s="8"/>
    </row>
    <row r="124" spans="1:11" s="1" customFormat="1" ht="15" x14ac:dyDescent="0.25">
      <c r="E124" s="87" t="s">
        <v>248</v>
      </c>
      <c r="F124" s="88"/>
      <c r="G124" s="88"/>
      <c r="H124" s="88"/>
      <c r="I124" s="89"/>
      <c r="J124" s="72"/>
      <c r="K124" s="18"/>
    </row>
    <row r="125" spans="1:11" s="1" customFormat="1" ht="15" x14ac:dyDescent="0.2">
      <c r="C125" s="1" t="s">
        <v>183</v>
      </c>
      <c r="E125" s="25" t="s">
        <v>183</v>
      </c>
      <c r="F125" s="25" t="s">
        <v>215</v>
      </c>
      <c r="G125" s="25" t="s">
        <v>185</v>
      </c>
      <c r="H125" s="25" t="s">
        <v>186</v>
      </c>
      <c r="I125" s="25" t="s">
        <v>187</v>
      </c>
      <c r="J125" s="75"/>
      <c r="K125" s="3"/>
    </row>
    <row r="126" spans="1:11" s="1" customFormat="1" ht="15" x14ac:dyDescent="0.2">
      <c r="A126" s="1" t="s">
        <v>141</v>
      </c>
      <c r="C126" s="1" t="s">
        <v>188</v>
      </c>
      <c r="E126" s="39" t="s">
        <v>188</v>
      </c>
      <c r="F126" s="76">
        <f>SUMIFS(input_enduse!D:D,input_enduse!A:A,C126,input_enduse!B:B,$A$2,input_enduse!C:C,$A126)</f>
        <v>0.65625914965242704</v>
      </c>
      <c r="G126" s="76">
        <f>SUMIFS(input_enduse!E:E,input_enduse!A:A,C126,input_enduse!B:B,$A$2,input_enduse!C:C,$A126)</f>
        <v>0.406644725654703</v>
      </c>
      <c r="H126" s="76">
        <f>SUMIFS(input_enduse!F:F,input_enduse!A:A,C126,input_enduse!B:B,$A$2,input_enduse!C:C,$A126)</f>
        <v>0.57953830662763695</v>
      </c>
      <c r="I126" s="76">
        <f>SUMIFS(input_enduse!G:G,input_enduse!A:A,C126,input_enduse!B:B,$A$2,input_enduse!C:C,$A126)</f>
        <v>1.3816967717659801E-2</v>
      </c>
      <c r="J126" s="77"/>
      <c r="K126" s="19"/>
    </row>
    <row r="127" spans="1:11" s="1" customFormat="1" ht="15" x14ac:dyDescent="0.2">
      <c r="A127" s="1" t="s">
        <v>141</v>
      </c>
      <c r="C127" s="1" t="s">
        <v>189</v>
      </c>
      <c r="E127" s="39" t="s">
        <v>189</v>
      </c>
      <c r="F127" s="76">
        <f>SUMIFS(input_enduse!D:D,input_enduse!A:A,C127,input_enduse!B:B,$A$2,input_enduse!C:C,$A127)</f>
        <v>0.66499528781096695</v>
      </c>
      <c r="G127" s="76">
        <f>SUMIFS(input_enduse!E:E,input_enduse!A:A,C127,input_enduse!B:B,$A$2,input_enduse!C:C,$A127)</f>
        <v>1</v>
      </c>
      <c r="H127" s="76">
        <f>SUMIFS(input_enduse!F:F,input_enduse!A:A,C127,input_enduse!B:B,$A$2,input_enduse!C:C,$A127)</f>
        <v>0</v>
      </c>
      <c r="I127" s="76">
        <f>SUMIFS(input_enduse!G:G,input_enduse!A:A,C127,input_enduse!B:B,$A$2,input_enduse!C:C,$A127)</f>
        <v>0</v>
      </c>
      <c r="J127" s="77"/>
      <c r="K127" s="19"/>
    </row>
    <row r="128" spans="1:11" s="1" customFormat="1" ht="15" x14ac:dyDescent="0.2">
      <c r="A128" s="1" t="s">
        <v>141</v>
      </c>
      <c r="C128" s="1" t="s">
        <v>190</v>
      </c>
      <c r="E128" s="39" t="s">
        <v>190</v>
      </c>
      <c r="F128" s="76">
        <f>SUMIFS(input_enduse!D:D,input_enduse!A:A,C128,input_enduse!B:B,$A$2,input_enduse!C:C,$A128)</f>
        <v>0.68348872462958599</v>
      </c>
      <c r="G128" s="76">
        <v>1</v>
      </c>
      <c r="H128" s="76">
        <v>0</v>
      </c>
      <c r="I128" s="76">
        <v>0</v>
      </c>
      <c r="J128" s="77"/>
      <c r="K128" s="19"/>
    </row>
    <row r="129" spans="1:11" s="1" customFormat="1" ht="15" x14ac:dyDescent="0.2">
      <c r="A129" s="1" t="s">
        <v>141</v>
      </c>
      <c r="C129" s="1" t="s">
        <v>191</v>
      </c>
      <c r="E129" s="39" t="s">
        <v>191</v>
      </c>
      <c r="F129" s="76">
        <f>SUMIFS(input_enduse!D:D,input_enduse!A:A,C129,input_enduse!B:B,$A$2,input_enduse!C:C,$A129)</f>
        <v>3.6577973429173597E-5</v>
      </c>
      <c r="G129" s="76">
        <v>1</v>
      </c>
      <c r="H129" s="76">
        <v>0</v>
      </c>
      <c r="I129" s="76">
        <v>0</v>
      </c>
      <c r="J129" s="77"/>
      <c r="K129" s="19"/>
    </row>
    <row r="130" spans="1:11" s="1" customFormat="1" ht="15" x14ac:dyDescent="0.2">
      <c r="A130" s="1" t="s">
        <v>141</v>
      </c>
      <c r="C130" s="1" t="s">
        <v>192</v>
      </c>
      <c r="E130" s="39" t="s">
        <v>192</v>
      </c>
      <c r="F130" s="76">
        <f>SUMIFS(input_enduse!D:D,input_enduse!A:A,C130,input_enduse!B:B,$A$2,input_enduse!C:C,$A130)</f>
        <v>3.6577973429173597E-5</v>
      </c>
      <c r="G130" s="76">
        <v>1</v>
      </c>
      <c r="H130" s="76">
        <v>0</v>
      </c>
      <c r="I130" s="76">
        <v>0</v>
      </c>
      <c r="J130" s="77"/>
      <c r="K130" s="19"/>
    </row>
    <row r="131" spans="1:11" s="1" customFormat="1" ht="15" x14ac:dyDescent="0.2">
      <c r="A131" s="1" t="s">
        <v>141</v>
      </c>
      <c r="C131" s="1" t="s">
        <v>193</v>
      </c>
      <c r="E131" s="39" t="s">
        <v>194</v>
      </c>
      <c r="F131" s="76">
        <f>SUMIFS(input_enduse!D:D,input_enduse!A:A,C131,input_enduse!B:B,$A$2,input_enduse!C:C,$A131)</f>
        <v>1.0022600065628801E-2</v>
      </c>
      <c r="G131" s="76">
        <f>SUMIFS(input_enduse!E:E,input_enduse!A:A,C131,input_enduse!B:B,$A$2,input_enduse!C:C,$A131)</f>
        <v>0.26484893610697602</v>
      </c>
      <c r="H131" s="76">
        <f>SUMIFS(input_enduse!F:F,input_enduse!A:A,C131,input_enduse!B:B,$A$2,input_enduse!C:C,$A131)</f>
        <v>0.67625655812533902</v>
      </c>
      <c r="I131" s="76">
        <f>SUMIFS(input_enduse!G:G,input_enduse!A:A,C131,input_enduse!B:B,$A$2,input_enduse!C:C,$A131)</f>
        <v>5.88945057676852E-2</v>
      </c>
      <c r="J131" s="77"/>
      <c r="K131" s="19"/>
    </row>
    <row r="132" spans="1:11" s="1" customFormat="1" ht="15" x14ac:dyDescent="0.2">
      <c r="A132" s="1" t="s">
        <v>141</v>
      </c>
      <c r="C132" s="1" t="s">
        <v>195</v>
      </c>
      <c r="E132" s="39" t="s">
        <v>195</v>
      </c>
      <c r="F132" s="76">
        <f>SUMIFS(input_enduse!D:D,input_enduse!A:A,C132,input_enduse!B:B,$A$2,input_enduse!C:C,$A132)</f>
        <v>0.91721056574116999</v>
      </c>
      <c r="G132" s="76">
        <f>SUMIFS(input_enduse!E:E,input_enduse!A:A,C132,input_enduse!B:B,$A$2,input_enduse!C:C,$A132)</f>
        <v>0.36486704869130399</v>
      </c>
      <c r="H132" s="76">
        <f>SUMIFS(input_enduse!F:F,input_enduse!A:A,C132,input_enduse!B:B,$A$2,input_enduse!C:C,$A132)</f>
        <v>0.62552429229634798</v>
      </c>
      <c r="I132" s="76">
        <f>SUMIFS(input_enduse!G:G,input_enduse!A:A,C132,input_enduse!B:B,$A$2,input_enduse!C:C,$A132)</f>
        <v>9.6086590123480101E-3</v>
      </c>
      <c r="J132" s="77"/>
      <c r="K132" s="19"/>
    </row>
    <row r="133" spans="1:11" s="1" customFormat="1" ht="15" x14ac:dyDescent="0.2">
      <c r="A133" s="1" t="s">
        <v>141</v>
      </c>
      <c r="E133" s="25" t="s">
        <v>183</v>
      </c>
      <c r="F133" s="25" t="s">
        <v>196</v>
      </c>
      <c r="G133" s="25" t="s">
        <v>185</v>
      </c>
      <c r="H133" s="25" t="s">
        <v>186</v>
      </c>
      <c r="I133" s="25" t="s">
        <v>187</v>
      </c>
      <c r="J133" s="75"/>
      <c r="K133" s="3"/>
    </row>
    <row r="134" spans="1:11" s="1" customFormat="1" ht="15" x14ac:dyDescent="0.2">
      <c r="A134" s="1" t="s">
        <v>141</v>
      </c>
      <c r="C134" s="1" t="s">
        <v>197</v>
      </c>
      <c r="E134" s="39" t="s">
        <v>197</v>
      </c>
      <c r="F134" s="76">
        <v>1</v>
      </c>
      <c r="G134" s="76">
        <v>1</v>
      </c>
      <c r="H134" s="76">
        <v>0</v>
      </c>
      <c r="I134" s="76">
        <v>0</v>
      </c>
      <c r="J134" s="77"/>
      <c r="K134" s="19"/>
    </row>
    <row r="135" spans="1:11" s="1" customFormat="1" ht="15" x14ac:dyDescent="0.2">
      <c r="A135" s="1" t="s">
        <v>141</v>
      </c>
      <c r="C135" s="1" t="s">
        <v>198</v>
      </c>
      <c r="E135" s="39" t="s">
        <v>198</v>
      </c>
      <c r="F135" s="76">
        <f>SUMIFS(input_enduse!D:D,input_enduse!A:A,C135,input_enduse!B:B,$A$2,input_enduse!C:C,$A135)</f>
        <v>0.81804337145964801</v>
      </c>
      <c r="G135" s="76">
        <v>1</v>
      </c>
      <c r="H135" s="76">
        <v>0</v>
      </c>
      <c r="I135" s="76">
        <v>0</v>
      </c>
      <c r="J135" s="77"/>
      <c r="K135" s="19"/>
    </row>
    <row r="136" spans="1:11" s="1" customFormat="1" ht="15" x14ac:dyDescent="0.2">
      <c r="A136" s="1" t="s">
        <v>141</v>
      </c>
      <c r="C136" s="1" t="s">
        <v>199</v>
      </c>
      <c r="E136" s="39" t="s">
        <v>199</v>
      </c>
      <c r="F136" s="76">
        <f>SUMIFS(input_enduse!D:D,input_enduse!A:A,C136,input_enduse!B:B,$A$2,input_enduse!C:C,$A136)</f>
        <v>0.98340139248756298</v>
      </c>
      <c r="G136" s="76">
        <v>1</v>
      </c>
      <c r="H136" s="76">
        <v>0</v>
      </c>
      <c r="I136" s="76">
        <v>0</v>
      </c>
      <c r="J136" s="77"/>
      <c r="K136" s="19"/>
    </row>
    <row r="137" spans="1:11" s="1" customFormat="1" ht="15" x14ac:dyDescent="0.2">
      <c r="A137" s="1" t="s">
        <v>141</v>
      </c>
      <c r="C137" s="1" t="s">
        <v>200</v>
      </c>
      <c r="E137" s="39" t="s">
        <v>201</v>
      </c>
      <c r="F137" s="76">
        <f>SUMIFS(input_enduse!D:D,input_enduse!A:A,C137,input_enduse!B:B,$A$2,input_enduse!C:C,$A137)</f>
        <v>0.92764852398220699</v>
      </c>
      <c r="G137" s="76">
        <f>SUMIFS(input_enduse!E:E,input_enduse!A:A,C137,input_enduse!B:B,$A$2,input_enduse!C:C,$A137)</f>
        <v>0.98567842886064605</v>
      </c>
      <c r="H137" s="76">
        <f>SUMIFS(input_enduse!F:F,input_enduse!A:A,C137,input_enduse!B:B,$A$2,input_enduse!C:C,$A137)</f>
        <v>1.43215711393544E-2</v>
      </c>
      <c r="I137" s="76">
        <f>SUMIFS(input_enduse!G:G,input_enduse!A:A,C137,input_enduse!B:B,$A$2,input_enduse!C:C,$A137)</f>
        <v>0</v>
      </c>
      <c r="J137" s="77"/>
      <c r="K137" s="19"/>
    </row>
    <row r="138" spans="1:11" s="1" customFormat="1" ht="15" x14ac:dyDescent="0.2">
      <c r="A138" s="1" t="s">
        <v>141</v>
      </c>
      <c r="C138" s="1" t="s">
        <v>202</v>
      </c>
      <c r="E138" s="39" t="s">
        <v>203</v>
      </c>
      <c r="F138" s="76">
        <f>SUMIFS(input_enduse!D:D,input_enduse!A:A,C138,input_enduse!B:B,$A$2,input_enduse!C:C,$A138)</f>
        <v>0.115261682480954</v>
      </c>
      <c r="G138" s="76">
        <v>1</v>
      </c>
      <c r="H138" s="76">
        <v>0</v>
      </c>
      <c r="I138" s="76">
        <v>0</v>
      </c>
      <c r="J138" s="77"/>
      <c r="K138" s="19"/>
    </row>
    <row r="139" spans="1:11" s="1" customFormat="1" ht="15" x14ac:dyDescent="0.2">
      <c r="A139" s="1" t="s">
        <v>141</v>
      </c>
      <c r="C139" s="1" t="s">
        <v>204</v>
      </c>
      <c r="E139" s="39" t="s">
        <v>205</v>
      </c>
      <c r="F139" s="76">
        <f>SUMIFS(input_enduse!D:D,input_enduse!A:A,C139,input_enduse!B:B,$A$2,input_enduse!C:C,$A139)</f>
        <v>0.86764338120445506</v>
      </c>
      <c r="G139" s="76">
        <v>1</v>
      </c>
      <c r="H139" s="76">
        <v>0</v>
      </c>
      <c r="I139" s="76">
        <v>0</v>
      </c>
      <c r="J139" s="77"/>
      <c r="K139" s="19"/>
    </row>
    <row r="140" spans="1:11" s="1" customFormat="1" ht="15" x14ac:dyDescent="0.2">
      <c r="A140" s="1" t="s">
        <v>141</v>
      </c>
      <c r="C140" s="1" t="s">
        <v>206</v>
      </c>
      <c r="E140" s="39" t="s">
        <v>207</v>
      </c>
      <c r="F140" s="76">
        <f>SUMIFS(input_enduse!D:D,input_enduse!A:A,C140,input_enduse!B:B,$A$2,input_enduse!C:C,$A140)</f>
        <v>0.89649351756866602</v>
      </c>
      <c r="G140" s="76">
        <v>1</v>
      </c>
      <c r="H140" s="76">
        <v>0</v>
      </c>
      <c r="I140" s="76">
        <v>0</v>
      </c>
      <c r="J140" s="77"/>
      <c r="K140" s="19"/>
    </row>
    <row r="141" spans="1:11" s="1" customFormat="1" ht="15" x14ac:dyDescent="0.2">
      <c r="A141" s="1" t="s">
        <v>141</v>
      </c>
      <c r="C141" s="1" t="s">
        <v>141</v>
      </c>
      <c r="E141" s="39" t="s">
        <v>208</v>
      </c>
      <c r="F141" s="76">
        <f>SUMIFS(input_enduse!D:D,input_enduse!A:A,C141,input_enduse!B:B,$A$2,input_enduse!C:C,$A141)</f>
        <v>0.98034163095356297</v>
      </c>
      <c r="G141" s="76">
        <v>1</v>
      </c>
      <c r="H141" s="76">
        <v>0</v>
      </c>
      <c r="I141" s="76">
        <v>0</v>
      </c>
      <c r="J141" s="77"/>
      <c r="K141" s="19"/>
    </row>
    <row r="142" spans="1:11" s="1" customFormat="1" ht="15" x14ac:dyDescent="0.2">
      <c r="A142" s="1" t="s">
        <v>141</v>
      </c>
      <c r="C142" s="1" t="s">
        <v>209</v>
      </c>
      <c r="E142" s="39" t="s">
        <v>209</v>
      </c>
      <c r="F142" s="76">
        <f>SUMIFS(input_enduse!D:D,input_enduse!A:A,C142,input_enduse!B:B,$A$2,input_enduse!C:C,$A142)</f>
        <v>0.37920871749818202</v>
      </c>
      <c r="G142" s="76">
        <v>1</v>
      </c>
      <c r="H142" s="76">
        <v>0</v>
      </c>
      <c r="I142" s="76">
        <v>0</v>
      </c>
      <c r="J142" s="77"/>
      <c r="K142" s="19"/>
    </row>
    <row r="143" spans="1:11" s="1" customFormat="1" ht="15" x14ac:dyDescent="0.2">
      <c r="A143" s="1" t="s">
        <v>141</v>
      </c>
      <c r="C143" s="1" t="s">
        <v>210</v>
      </c>
      <c r="E143" s="39" t="s">
        <v>210</v>
      </c>
      <c r="F143" s="76">
        <f>SUMIFS(input_enduse!D:D,input_enduse!A:A,C143,input_enduse!B:B,$A$2,input_enduse!C:C,$A143)</f>
        <v>0.49423885015782199</v>
      </c>
      <c r="G143" s="76">
        <v>1</v>
      </c>
      <c r="H143" s="76">
        <v>0</v>
      </c>
      <c r="I143" s="76">
        <v>0</v>
      </c>
      <c r="J143" s="77"/>
      <c r="K143" s="19"/>
    </row>
    <row r="144" spans="1:11" s="1" customFormat="1" ht="15" x14ac:dyDescent="0.2">
      <c r="E144" s="78"/>
      <c r="F144" s="78"/>
      <c r="G144" s="78"/>
      <c r="H144" s="78"/>
      <c r="I144" s="78"/>
      <c r="J144" s="78"/>
      <c r="K144" s="8"/>
    </row>
    <row r="145" spans="1:11" s="1" customFormat="1" ht="15" x14ac:dyDescent="0.25">
      <c r="E145" s="87" t="s">
        <v>249</v>
      </c>
      <c r="F145" s="88"/>
      <c r="G145" s="88"/>
      <c r="H145" s="88"/>
      <c r="I145" s="89"/>
      <c r="J145" s="72"/>
      <c r="K145" s="18"/>
    </row>
    <row r="146" spans="1:11" s="1" customFormat="1" ht="15" x14ac:dyDescent="0.2">
      <c r="C146" s="1" t="s">
        <v>183</v>
      </c>
      <c r="E146" s="25" t="s">
        <v>183</v>
      </c>
      <c r="F146" s="25" t="s">
        <v>215</v>
      </c>
      <c r="G146" s="25" t="s">
        <v>185</v>
      </c>
      <c r="H146" s="25" t="s">
        <v>186</v>
      </c>
      <c r="I146" s="25" t="s">
        <v>187</v>
      </c>
      <c r="J146" s="75"/>
      <c r="K146" s="3"/>
    </row>
    <row r="147" spans="1:11" s="1" customFormat="1" ht="15" x14ac:dyDescent="0.2">
      <c r="A147" s="1" t="s">
        <v>146</v>
      </c>
      <c r="C147" s="1" t="s">
        <v>188</v>
      </c>
      <c r="E147" s="39" t="s">
        <v>188</v>
      </c>
      <c r="F147" s="76">
        <f>SUMIFS(input_enduse!D:D,input_enduse!A:A,C147,input_enduse!B:B,$A$2,input_enduse!C:C,$A147)</f>
        <v>0.85334159547588595</v>
      </c>
      <c r="G147" s="76">
        <f>SUMIFS(input_enduse!E:E,input_enduse!A:A,C147,input_enduse!B:B,$A$2,input_enduse!C:C,$A147)</f>
        <v>0.29058217317054802</v>
      </c>
      <c r="H147" s="76">
        <f>SUMIFS(input_enduse!F:F,input_enduse!A:A,C147,input_enduse!B:B,$A$2,input_enduse!C:C,$A147)</f>
        <v>0.70486782924793501</v>
      </c>
      <c r="I147" s="76">
        <f>SUMIFS(input_enduse!G:G,input_enduse!A:A,C147,input_enduse!B:B,$A$2,input_enduse!C:C,$A147)</f>
        <v>4.5499975815168504E-3</v>
      </c>
      <c r="J147" s="77"/>
      <c r="K147" s="19"/>
    </row>
    <row r="148" spans="1:11" s="1" customFormat="1" ht="15" x14ac:dyDescent="0.2">
      <c r="A148" s="1" t="s">
        <v>146</v>
      </c>
      <c r="C148" s="1" t="s">
        <v>189</v>
      </c>
      <c r="E148" s="39" t="s">
        <v>189</v>
      </c>
      <c r="F148" s="76">
        <f>SUMIFS(input_enduse!D:D,input_enduse!A:A,C148,input_enduse!B:B,$A$2,input_enduse!C:C,$A148)</f>
        <v>0.86611810900353203</v>
      </c>
      <c r="G148" s="76">
        <f>SUMIFS(input_enduse!E:E,input_enduse!A:A,C148,input_enduse!B:B,$A$2,input_enduse!C:C,$A148)</f>
        <v>1</v>
      </c>
      <c r="H148" s="76">
        <f>SUMIFS(input_enduse!F:F,input_enduse!A:A,C148,input_enduse!B:B,$A$2,input_enduse!C:C,$A148)</f>
        <v>0</v>
      </c>
      <c r="I148" s="76">
        <f>SUMIFS(input_enduse!G:G,input_enduse!A:A,C148,input_enduse!B:B,$A$2,input_enduse!C:C,$A148)</f>
        <v>0</v>
      </c>
      <c r="J148" s="77"/>
      <c r="K148" s="19"/>
    </row>
    <row r="149" spans="1:11" s="1" customFormat="1" ht="15" x14ac:dyDescent="0.2">
      <c r="A149" s="1" t="s">
        <v>146</v>
      </c>
      <c r="C149" s="1" t="s">
        <v>190</v>
      </c>
      <c r="E149" s="39" t="s">
        <v>190</v>
      </c>
      <c r="F149" s="76">
        <f>SUMIFS(input_enduse!D:D,input_enduse!A:A,C149,input_enduse!B:B,$A$2,input_enduse!C:C,$A149)</f>
        <v>0.87155436243974005</v>
      </c>
      <c r="G149" s="76">
        <v>1</v>
      </c>
      <c r="H149" s="76">
        <v>0</v>
      </c>
      <c r="I149" s="76">
        <v>0</v>
      </c>
      <c r="J149" s="77"/>
      <c r="K149" s="19"/>
    </row>
    <row r="150" spans="1:11" s="1" customFormat="1" ht="15" x14ac:dyDescent="0.2">
      <c r="A150" s="1" t="s">
        <v>146</v>
      </c>
      <c r="C150" s="1" t="s">
        <v>191</v>
      </c>
      <c r="E150" s="39" t="s">
        <v>191</v>
      </c>
      <c r="F150" s="76">
        <f>SUMIFS(input_enduse!D:D,input_enduse!A:A,C150,input_enduse!B:B,$A$2,input_enduse!C:C,$A150)</f>
        <v>0</v>
      </c>
      <c r="G150" s="76">
        <v>1</v>
      </c>
      <c r="H150" s="76">
        <v>0</v>
      </c>
      <c r="I150" s="76">
        <v>0</v>
      </c>
      <c r="J150" s="77"/>
      <c r="K150" s="19"/>
    </row>
    <row r="151" spans="1:11" s="1" customFormat="1" ht="15" x14ac:dyDescent="0.2">
      <c r="A151" s="1" t="s">
        <v>146</v>
      </c>
      <c r="C151" s="1" t="s">
        <v>192</v>
      </c>
      <c r="E151" s="39" t="s">
        <v>192</v>
      </c>
      <c r="F151" s="76">
        <f>SUMIFS(input_enduse!D:D,input_enduse!A:A,C151,input_enduse!B:B,$A$2,input_enduse!C:C,$A151)</f>
        <v>0</v>
      </c>
      <c r="G151" s="76">
        <v>1</v>
      </c>
      <c r="H151" s="76">
        <v>0</v>
      </c>
      <c r="I151" s="76">
        <v>0</v>
      </c>
      <c r="J151" s="77"/>
      <c r="K151" s="19"/>
    </row>
    <row r="152" spans="1:11" s="1" customFormat="1" ht="15" x14ac:dyDescent="0.2">
      <c r="A152" s="1" t="s">
        <v>146</v>
      </c>
      <c r="C152" s="1" t="s">
        <v>193</v>
      </c>
      <c r="E152" s="39" t="s">
        <v>194</v>
      </c>
      <c r="F152" s="76">
        <f>SUMIFS(input_enduse!D:D,input_enduse!A:A,C152,input_enduse!B:B,$A$2,input_enduse!C:C,$A152)</f>
        <v>4.6235700232571701E-3</v>
      </c>
      <c r="G152" s="76">
        <f>SUMIFS(input_enduse!E:E,input_enduse!A:A,C152,input_enduse!B:B,$A$2,input_enduse!C:C,$A152)</f>
        <v>0.202120393072722</v>
      </c>
      <c r="H152" s="76">
        <f>SUMIFS(input_enduse!F:F,input_enduse!A:A,C152,input_enduse!B:B,$A$2,input_enduse!C:C,$A152)</f>
        <v>0.797879606927278</v>
      </c>
      <c r="I152" s="76">
        <f>SUMIFS(input_enduse!G:G,input_enduse!A:A,C152,input_enduse!B:B,$A$2,input_enduse!C:C,$A152)</f>
        <v>0</v>
      </c>
      <c r="J152" s="77"/>
      <c r="K152" s="19"/>
    </row>
    <row r="153" spans="1:11" s="1" customFormat="1" ht="15" x14ac:dyDescent="0.2">
      <c r="A153" s="1" t="s">
        <v>146</v>
      </c>
      <c r="C153" s="1" t="s">
        <v>195</v>
      </c>
      <c r="E153" s="39" t="s">
        <v>195</v>
      </c>
      <c r="F153" s="76">
        <f>SUMIFS(input_enduse!D:D,input_enduse!A:A,C153,input_enduse!B:B,$A$2,input_enduse!C:C,$A153)</f>
        <v>1</v>
      </c>
      <c r="G153" s="76">
        <f>SUMIFS(input_enduse!E:E,input_enduse!A:A,C153,input_enduse!B:B,$A$2,input_enduse!C:C,$A153)</f>
        <v>0.44032978529697497</v>
      </c>
      <c r="H153" s="76">
        <f>SUMIFS(input_enduse!F:F,input_enduse!A:A,C153,input_enduse!B:B,$A$2,input_enduse!C:C,$A153)</f>
        <v>0.55967021470302503</v>
      </c>
      <c r="I153" s="76">
        <f>SUMIFS(input_enduse!G:G,input_enduse!A:A,C153,input_enduse!B:B,$A$2,input_enduse!C:C,$A153)</f>
        <v>0</v>
      </c>
      <c r="J153" s="77"/>
      <c r="K153" s="19"/>
    </row>
    <row r="154" spans="1:11" s="1" customFormat="1" ht="15" x14ac:dyDescent="0.2">
      <c r="A154" s="1" t="s">
        <v>146</v>
      </c>
      <c r="E154" s="25" t="s">
        <v>183</v>
      </c>
      <c r="F154" s="25" t="s">
        <v>196</v>
      </c>
      <c r="G154" s="25" t="s">
        <v>185</v>
      </c>
      <c r="H154" s="25" t="s">
        <v>186</v>
      </c>
      <c r="I154" s="25" t="s">
        <v>187</v>
      </c>
      <c r="J154" s="75"/>
      <c r="K154" s="3"/>
    </row>
    <row r="155" spans="1:11" s="1" customFormat="1" ht="15" x14ac:dyDescent="0.2">
      <c r="A155" s="1" t="s">
        <v>146</v>
      </c>
      <c r="C155" s="1" t="s">
        <v>197</v>
      </c>
      <c r="E155" s="39" t="s">
        <v>197</v>
      </c>
      <c r="F155" s="76">
        <v>1</v>
      </c>
      <c r="G155" s="76">
        <v>1</v>
      </c>
      <c r="H155" s="76">
        <v>0</v>
      </c>
      <c r="I155" s="76">
        <v>0</v>
      </c>
      <c r="J155" s="77"/>
      <c r="K155" s="19"/>
    </row>
    <row r="156" spans="1:11" s="1" customFormat="1" ht="15" x14ac:dyDescent="0.2">
      <c r="A156" s="1" t="s">
        <v>146</v>
      </c>
      <c r="C156" s="1" t="s">
        <v>198</v>
      </c>
      <c r="E156" s="39" t="s">
        <v>198</v>
      </c>
      <c r="F156" s="76">
        <f>SUMIFS(input_enduse!D:D,input_enduse!A:A,C156,input_enduse!B:B,$A$2,input_enduse!C:C,$A156)</f>
        <v>0.96709106390699195</v>
      </c>
      <c r="G156" s="76">
        <v>1</v>
      </c>
      <c r="H156" s="76">
        <v>0</v>
      </c>
      <c r="I156" s="76">
        <v>0</v>
      </c>
      <c r="J156" s="77"/>
      <c r="K156" s="19"/>
    </row>
    <row r="157" spans="1:11" s="1" customFormat="1" ht="15" x14ac:dyDescent="0.2">
      <c r="A157" s="1" t="s">
        <v>146</v>
      </c>
      <c r="C157" s="1" t="s">
        <v>199</v>
      </c>
      <c r="E157" s="39" t="s">
        <v>199</v>
      </c>
      <c r="F157" s="76">
        <f>SUMIFS(input_enduse!D:D,input_enduse!A:A,C157,input_enduse!B:B,$A$2,input_enduse!C:C,$A157)</f>
        <v>1</v>
      </c>
      <c r="G157" s="76">
        <v>1</v>
      </c>
      <c r="H157" s="76">
        <v>0</v>
      </c>
      <c r="I157" s="76">
        <v>0</v>
      </c>
      <c r="J157" s="77"/>
      <c r="K157" s="19"/>
    </row>
    <row r="158" spans="1:11" s="1" customFormat="1" ht="15" x14ac:dyDescent="0.2">
      <c r="A158" s="1" t="s">
        <v>146</v>
      </c>
      <c r="C158" s="1" t="s">
        <v>200</v>
      </c>
      <c r="E158" s="39" t="s">
        <v>201</v>
      </c>
      <c r="F158" s="76">
        <f>SUMIFS(input_enduse!D:D,input_enduse!A:A,C158,input_enduse!B:B,$A$2,input_enduse!C:C,$A158)</f>
        <v>1</v>
      </c>
      <c r="G158" s="76">
        <f>SUMIFS(input_enduse!E:E,input_enduse!A:A,C158,input_enduse!B:B,$A$2,input_enduse!C:C,$A158)</f>
        <v>0.99485883826894195</v>
      </c>
      <c r="H158" s="76">
        <f>SUMIFS(input_enduse!F:F,input_enduse!A:A,C158,input_enduse!B:B,$A$2,input_enduse!C:C,$A158)</f>
        <v>5.1411617310584802E-3</v>
      </c>
      <c r="I158" s="76">
        <f>SUMIFS(input_enduse!G:G,input_enduse!A:A,C158,input_enduse!B:B,$A$2,input_enduse!C:C,$A158)</f>
        <v>0</v>
      </c>
      <c r="J158" s="77"/>
      <c r="K158" s="19"/>
    </row>
    <row r="159" spans="1:11" s="1" customFormat="1" ht="15" x14ac:dyDescent="0.2">
      <c r="A159" s="1" t="s">
        <v>146</v>
      </c>
      <c r="C159" s="1" t="s">
        <v>202</v>
      </c>
      <c r="E159" s="39" t="s">
        <v>203</v>
      </c>
      <c r="F159" s="76">
        <f>SUMIFS(input_enduse!D:D,input_enduse!A:A,C159,input_enduse!B:B,$A$2,input_enduse!C:C,$A159)</f>
        <v>0.28855460275553102</v>
      </c>
      <c r="G159" s="76">
        <v>1</v>
      </c>
      <c r="H159" s="76">
        <v>0</v>
      </c>
      <c r="I159" s="76">
        <v>0</v>
      </c>
      <c r="J159" s="77"/>
      <c r="K159" s="19"/>
    </row>
    <row r="160" spans="1:11" s="1" customFormat="1" ht="15" x14ac:dyDescent="0.2">
      <c r="A160" s="1" t="s">
        <v>146</v>
      </c>
      <c r="C160" s="1" t="s">
        <v>204</v>
      </c>
      <c r="E160" s="39" t="s">
        <v>205</v>
      </c>
      <c r="F160" s="76">
        <f>SUMIFS(input_enduse!D:D,input_enduse!A:A,C160,input_enduse!B:B,$A$2,input_enduse!C:C,$A160)</f>
        <v>0.95429911599814399</v>
      </c>
      <c r="G160" s="76">
        <v>1</v>
      </c>
      <c r="H160" s="76">
        <v>0</v>
      </c>
      <c r="I160" s="76">
        <v>0</v>
      </c>
      <c r="J160" s="77"/>
      <c r="K160" s="19"/>
    </row>
    <row r="161" spans="1:11" s="1" customFormat="1" ht="15" x14ac:dyDescent="0.2">
      <c r="A161" s="1" t="s">
        <v>146</v>
      </c>
      <c r="C161" s="1" t="s">
        <v>206</v>
      </c>
      <c r="E161" s="39" t="s">
        <v>207</v>
      </c>
      <c r="F161" s="76">
        <f>SUMIFS(input_enduse!D:D,input_enduse!A:A,C161,input_enduse!B:B,$A$2,input_enduse!C:C,$A161)</f>
        <v>1</v>
      </c>
      <c r="G161" s="76">
        <v>1</v>
      </c>
      <c r="H161" s="76">
        <v>0</v>
      </c>
      <c r="I161" s="76">
        <v>0</v>
      </c>
      <c r="J161" s="77"/>
      <c r="K161" s="19"/>
    </row>
    <row r="162" spans="1:11" s="1" customFormat="1" ht="15" x14ac:dyDescent="0.2">
      <c r="A162" s="1" t="s">
        <v>146</v>
      </c>
      <c r="C162" s="1" t="s">
        <v>141</v>
      </c>
      <c r="E162" s="39" t="s">
        <v>208</v>
      </c>
      <c r="F162" s="76">
        <f>SUMIFS(input_enduse!D:D,input_enduse!A:A,C162,input_enduse!B:B,$A$2,input_enduse!C:C,$A162)</f>
        <v>0.997053642989709</v>
      </c>
      <c r="G162" s="76">
        <v>1</v>
      </c>
      <c r="H162" s="76">
        <v>0</v>
      </c>
      <c r="I162" s="76">
        <v>0</v>
      </c>
      <c r="J162" s="77"/>
      <c r="K162" s="19"/>
    </row>
    <row r="163" spans="1:11" s="1" customFormat="1" ht="15" x14ac:dyDescent="0.2">
      <c r="A163" s="1" t="s">
        <v>146</v>
      </c>
      <c r="C163" s="1" t="s">
        <v>209</v>
      </c>
      <c r="E163" s="39" t="s">
        <v>209</v>
      </c>
      <c r="F163" s="76">
        <f>SUMIFS(input_enduse!D:D,input_enduse!A:A,C163,input_enduse!B:B,$A$2,input_enduse!C:C,$A163)</f>
        <v>0.72290689924309304</v>
      </c>
      <c r="G163" s="76">
        <v>1</v>
      </c>
      <c r="H163" s="76">
        <v>0</v>
      </c>
      <c r="I163" s="76">
        <v>0</v>
      </c>
      <c r="J163" s="77"/>
      <c r="K163" s="19"/>
    </row>
    <row r="164" spans="1:11" s="1" customFormat="1" ht="15" x14ac:dyDescent="0.2">
      <c r="A164" s="1" t="s">
        <v>146</v>
      </c>
      <c r="C164" s="1" t="s">
        <v>210</v>
      </c>
      <c r="E164" s="39" t="s">
        <v>210</v>
      </c>
      <c r="F164" s="76">
        <f>SUMIFS(input_enduse!D:D,input_enduse!A:A,C164,input_enduse!B:B,$A$2,input_enduse!C:C,$A164)</f>
        <v>0.19279256362785499</v>
      </c>
      <c r="G164" s="76">
        <v>1</v>
      </c>
      <c r="H164" s="76">
        <v>0</v>
      </c>
      <c r="I164" s="76">
        <v>0</v>
      </c>
      <c r="J164" s="77"/>
      <c r="K164" s="19"/>
    </row>
    <row r="165" spans="1:11" s="1" customFormat="1" ht="15" x14ac:dyDescent="0.2">
      <c r="E165" s="78"/>
      <c r="F165" s="78"/>
      <c r="G165" s="78"/>
      <c r="H165" s="78"/>
      <c r="I165" s="78"/>
      <c r="J165" s="78"/>
      <c r="K165" s="8"/>
    </row>
    <row r="166" spans="1:11" s="1" customFormat="1" ht="15" x14ac:dyDescent="0.25">
      <c r="E166" s="87" t="s">
        <v>250</v>
      </c>
      <c r="F166" s="88"/>
      <c r="G166" s="88"/>
      <c r="H166" s="88"/>
      <c r="I166" s="89"/>
      <c r="J166" s="72"/>
      <c r="K166" s="18"/>
    </row>
    <row r="167" spans="1:11" s="1" customFormat="1" ht="15" x14ac:dyDescent="0.2">
      <c r="C167" s="1" t="s">
        <v>183</v>
      </c>
      <c r="E167" s="25" t="s">
        <v>183</v>
      </c>
      <c r="F167" s="25" t="s">
        <v>215</v>
      </c>
      <c r="G167" s="25" t="s">
        <v>185</v>
      </c>
      <c r="H167" s="25" t="s">
        <v>186</v>
      </c>
      <c r="I167" s="25" t="s">
        <v>187</v>
      </c>
      <c r="J167" s="75"/>
      <c r="K167" s="3"/>
    </row>
    <row r="168" spans="1:11" s="1" customFormat="1" ht="15" x14ac:dyDescent="0.2">
      <c r="A168" s="1" t="s">
        <v>147</v>
      </c>
      <c r="C168" s="1" t="s">
        <v>188</v>
      </c>
      <c r="E168" s="39" t="s">
        <v>188</v>
      </c>
      <c r="F168" s="76">
        <f>SUMIFS(input_enduse!D:D,input_enduse!A:A,C168,input_enduse!B:B,$A$2,input_enduse!C:C,$A168)</f>
        <v>0.949030485273611</v>
      </c>
      <c r="G168" s="76">
        <f>SUMIFS(input_enduse!E:E,input_enduse!A:A,C168,input_enduse!B:B,$A$2,input_enduse!C:C,$A168)</f>
        <v>0.58447903446407701</v>
      </c>
      <c r="H168" s="76">
        <f>SUMIFS(input_enduse!F:F,input_enduse!A:A,C168,input_enduse!B:B,$A$2,input_enduse!C:C,$A168)</f>
        <v>0.41331121985367902</v>
      </c>
      <c r="I168" s="76">
        <f>SUMIFS(input_enduse!G:G,input_enduse!A:A,C168,input_enduse!B:B,$A$2,input_enduse!C:C,$A168)</f>
        <v>2.2097456822437302E-3</v>
      </c>
      <c r="J168" s="77"/>
      <c r="K168" s="19"/>
    </row>
    <row r="169" spans="1:11" s="1" customFormat="1" ht="15" x14ac:dyDescent="0.2">
      <c r="A169" s="1" t="s">
        <v>147</v>
      </c>
      <c r="C169" s="1" t="s">
        <v>189</v>
      </c>
      <c r="E169" s="39" t="s">
        <v>189</v>
      </c>
      <c r="F169" s="76">
        <f>SUMIFS(input_enduse!D:D,input_enduse!A:A,C169,input_enduse!B:B,$A$2,input_enduse!C:C,$A169)</f>
        <v>0.93578850007804804</v>
      </c>
      <c r="G169" s="76">
        <f>SUMIFS(input_enduse!E:E,input_enduse!A:A,C169,input_enduse!B:B,$A$2,input_enduse!C:C,$A169)</f>
        <v>1</v>
      </c>
      <c r="H169" s="76">
        <f>SUMIFS(input_enduse!F:F,input_enduse!A:A,C169,input_enduse!B:B,$A$2,input_enduse!C:C,$A169)</f>
        <v>0</v>
      </c>
      <c r="I169" s="76">
        <f>SUMIFS(input_enduse!G:G,input_enduse!A:A,C169,input_enduse!B:B,$A$2,input_enduse!C:C,$A169)</f>
        <v>0</v>
      </c>
      <c r="J169" s="77"/>
      <c r="K169" s="19"/>
    </row>
    <row r="170" spans="1:11" s="1" customFormat="1" ht="15" x14ac:dyDescent="0.2">
      <c r="A170" s="1" t="s">
        <v>147</v>
      </c>
      <c r="C170" s="1" t="s">
        <v>190</v>
      </c>
      <c r="E170" s="39" t="s">
        <v>190</v>
      </c>
      <c r="F170" s="76">
        <f>SUMIFS(input_enduse!D:D,input_enduse!A:A,C170,input_enduse!B:B,$A$2,input_enduse!C:C,$A170)</f>
        <v>0.95910385999740799</v>
      </c>
      <c r="G170" s="76">
        <v>1</v>
      </c>
      <c r="H170" s="76">
        <v>0</v>
      </c>
      <c r="I170" s="76">
        <v>0</v>
      </c>
      <c r="J170" s="77"/>
      <c r="K170" s="19"/>
    </row>
    <row r="171" spans="1:11" s="1" customFormat="1" ht="15" x14ac:dyDescent="0.2">
      <c r="A171" s="1" t="s">
        <v>147</v>
      </c>
      <c r="C171" s="1" t="s">
        <v>191</v>
      </c>
      <c r="E171" s="39" t="s">
        <v>191</v>
      </c>
      <c r="F171" s="76">
        <f>SUMIFS(input_enduse!D:D,input_enduse!A:A,C171,input_enduse!B:B,$A$2,input_enduse!C:C,$A171)</f>
        <v>9.8968020825828602E-5</v>
      </c>
      <c r="G171" s="76">
        <v>1</v>
      </c>
      <c r="H171" s="76">
        <v>0</v>
      </c>
      <c r="I171" s="76">
        <v>0</v>
      </c>
      <c r="J171" s="77"/>
      <c r="K171" s="19"/>
    </row>
    <row r="172" spans="1:11" s="1" customFormat="1" ht="15" x14ac:dyDescent="0.2">
      <c r="A172" s="1" t="s">
        <v>147</v>
      </c>
      <c r="C172" s="1" t="s">
        <v>192</v>
      </c>
      <c r="E172" s="39" t="s">
        <v>192</v>
      </c>
      <c r="F172" s="76">
        <f>SUMIFS(input_enduse!D:D,input_enduse!A:A,C172,input_enduse!B:B,$A$2,input_enduse!C:C,$A172)</f>
        <v>1.8781124300265901E-4</v>
      </c>
      <c r="G172" s="76">
        <v>1</v>
      </c>
      <c r="H172" s="76">
        <v>0</v>
      </c>
      <c r="I172" s="76">
        <v>0</v>
      </c>
      <c r="J172" s="77"/>
      <c r="K172" s="19"/>
    </row>
    <row r="173" spans="1:11" s="1" customFormat="1" ht="15" x14ac:dyDescent="0.2">
      <c r="A173" s="1" t="s">
        <v>147</v>
      </c>
      <c r="C173" s="1" t="s">
        <v>193</v>
      </c>
      <c r="E173" s="39" t="s">
        <v>194</v>
      </c>
      <c r="F173" s="76">
        <f>SUMIFS(input_enduse!D:D,input_enduse!A:A,C173,input_enduse!B:B,$A$2,input_enduse!C:C,$A173)</f>
        <v>3.9379414314163197E-3</v>
      </c>
      <c r="G173" s="76">
        <f>SUMIFS(input_enduse!E:E,input_enduse!A:A,C173,input_enduse!B:B,$A$2,input_enduse!C:C,$A173)</f>
        <v>0.25071743930774498</v>
      </c>
      <c r="H173" s="76">
        <f>SUMIFS(input_enduse!F:F,input_enduse!A:A,C173,input_enduse!B:B,$A$2,input_enduse!C:C,$A173)</f>
        <v>0.74928256069225496</v>
      </c>
      <c r="I173" s="76">
        <f>SUMIFS(input_enduse!G:G,input_enduse!A:A,C173,input_enduse!B:B,$A$2,input_enduse!C:C,$A173)</f>
        <v>0</v>
      </c>
      <c r="J173" s="77"/>
      <c r="K173" s="19"/>
    </row>
    <row r="174" spans="1:11" s="1" customFormat="1" ht="15" x14ac:dyDescent="0.2">
      <c r="A174" s="1" t="s">
        <v>147</v>
      </c>
      <c r="C174" s="1" t="s">
        <v>195</v>
      </c>
      <c r="E174" s="39" t="s">
        <v>195</v>
      </c>
      <c r="F174" s="76">
        <f>SUMIFS(input_enduse!D:D,input_enduse!A:A,C174,input_enduse!B:B,$A$2,input_enduse!C:C,$A174)</f>
        <v>0.91159404678020395</v>
      </c>
      <c r="G174" s="76">
        <f>SUMIFS(input_enduse!E:E,input_enduse!A:A,C174,input_enduse!B:B,$A$2,input_enduse!C:C,$A174)</f>
        <v>0.50589498903513797</v>
      </c>
      <c r="H174" s="76">
        <f>SUMIFS(input_enduse!F:F,input_enduse!A:A,C174,input_enduse!B:B,$A$2,input_enduse!C:C,$A174)</f>
        <v>0.48894402922514901</v>
      </c>
      <c r="I174" s="76">
        <f>SUMIFS(input_enduse!G:G,input_enduse!A:A,C174,input_enduse!B:B,$A$2,input_enduse!C:C,$A174)</f>
        <v>5.16098173971259E-3</v>
      </c>
      <c r="J174" s="77"/>
      <c r="K174" s="19"/>
    </row>
    <row r="175" spans="1:11" s="1" customFormat="1" ht="15" x14ac:dyDescent="0.2">
      <c r="A175" s="1" t="s">
        <v>147</v>
      </c>
      <c r="E175" s="25" t="s">
        <v>183</v>
      </c>
      <c r="F175" s="25" t="s">
        <v>196</v>
      </c>
      <c r="G175" s="25" t="s">
        <v>185</v>
      </c>
      <c r="H175" s="25" t="s">
        <v>186</v>
      </c>
      <c r="I175" s="25" t="s">
        <v>187</v>
      </c>
      <c r="J175" s="75"/>
      <c r="K175" s="3"/>
    </row>
    <row r="176" spans="1:11" s="1" customFormat="1" ht="15" x14ac:dyDescent="0.2">
      <c r="A176" s="1" t="s">
        <v>147</v>
      </c>
      <c r="C176" s="1" t="s">
        <v>197</v>
      </c>
      <c r="E176" s="39" t="s">
        <v>197</v>
      </c>
      <c r="F176" s="76">
        <v>1</v>
      </c>
      <c r="G176" s="76">
        <v>1</v>
      </c>
      <c r="H176" s="76">
        <v>0</v>
      </c>
      <c r="I176" s="76">
        <v>0</v>
      </c>
      <c r="J176" s="77"/>
      <c r="K176" s="19"/>
    </row>
    <row r="177" spans="1:11" s="1" customFormat="1" ht="15" x14ac:dyDescent="0.2">
      <c r="A177" s="1" t="s">
        <v>147</v>
      </c>
      <c r="C177" s="1" t="s">
        <v>198</v>
      </c>
      <c r="E177" s="39" t="s">
        <v>198</v>
      </c>
      <c r="F177" s="76">
        <f>SUMIFS(input_enduse!D:D,input_enduse!A:A,C177,input_enduse!B:B,$A$2,input_enduse!C:C,$A177)</f>
        <v>0.59930698347262501</v>
      </c>
      <c r="G177" s="76">
        <v>1</v>
      </c>
      <c r="H177" s="76">
        <v>0</v>
      </c>
      <c r="I177" s="76">
        <v>0</v>
      </c>
      <c r="J177" s="77"/>
      <c r="K177" s="19"/>
    </row>
    <row r="178" spans="1:11" s="1" customFormat="1" ht="15" x14ac:dyDescent="0.2">
      <c r="A178" s="1" t="s">
        <v>147</v>
      </c>
      <c r="C178" s="1" t="s">
        <v>199</v>
      </c>
      <c r="E178" s="39" t="s">
        <v>199</v>
      </c>
      <c r="F178" s="76">
        <f>SUMIFS(input_enduse!D:D,input_enduse!A:A,C178,input_enduse!B:B,$A$2,input_enduse!C:C,$A178)</f>
        <v>1</v>
      </c>
      <c r="G178" s="76">
        <v>1</v>
      </c>
      <c r="H178" s="76">
        <v>0</v>
      </c>
      <c r="I178" s="76">
        <v>0</v>
      </c>
      <c r="J178" s="77"/>
      <c r="K178" s="19"/>
    </row>
    <row r="179" spans="1:11" s="1" customFormat="1" ht="15" x14ac:dyDescent="0.2">
      <c r="A179" s="1" t="s">
        <v>147</v>
      </c>
      <c r="C179" s="1" t="s">
        <v>200</v>
      </c>
      <c r="E179" s="39" t="s">
        <v>201</v>
      </c>
      <c r="F179" s="76">
        <f>SUMIFS(input_enduse!D:D,input_enduse!A:A,C179,input_enduse!B:B,$A$2,input_enduse!C:C,$A179)</f>
        <v>0.94680298491750203</v>
      </c>
      <c r="G179" s="76">
        <f>SUMIFS(input_enduse!E:E,input_enduse!A:A,C179,input_enduse!B:B,$A$2,input_enduse!C:C,$A179)</f>
        <v>0.99334101188739099</v>
      </c>
      <c r="H179" s="76">
        <f>SUMIFS(input_enduse!F:F,input_enduse!A:A,C179,input_enduse!B:B,$A$2,input_enduse!C:C,$A179)</f>
        <v>6.6589881126087498E-3</v>
      </c>
      <c r="I179" s="76">
        <f>SUMIFS(input_enduse!G:G,input_enduse!A:A,C179,input_enduse!B:B,$A$2,input_enduse!C:C,$A179)</f>
        <v>0</v>
      </c>
      <c r="J179" s="77"/>
      <c r="K179" s="19"/>
    </row>
    <row r="180" spans="1:11" s="1" customFormat="1" ht="15" x14ac:dyDescent="0.2">
      <c r="A180" s="1" t="s">
        <v>147</v>
      </c>
      <c r="C180" s="1" t="s">
        <v>202</v>
      </c>
      <c r="E180" s="39" t="s">
        <v>203</v>
      </c>
      <c r="F180" s="76">
        <f>SUMIFS(input_enduse!D:D,input_enduse!A:A,C180,input_enduse!B:B,$A$2,input_enduse!C:C,$A180)</f>
        <v>6.3742555925048294E-2</v>
      </c>
      <c r="G180" s="76">
        <v>1</v>
      </c>
      <c r="H180" s="76">
        <v>0</v>
      </c>
      <c r="I180" s="76">
        <v>0</v>
      </c>
      <c r="J180" s="77"/>
      <c r="K180" s="19"/>
    </row>
    <row r="181" spans="1:11" s="1" customFormat="1" ht="15" x14ac:dyDescent="0.2">
      <c r="A181" s="1" t="s">
        <v>147</v>
      </c>
      <c r="C181" s="1" t="s">
        <v>204</v>
      </c>
      <c r="E181" s="39" t="s">
        <v>205</v>
      </c>
      <c r="F181" s="76">
        <f>SUMIFS(input_enduse!D:D,input_enduse!A:A,C181,input_enduse!B:B,$A$2,input_enduse!C:C,$A181)</f>
        <v>0.84009122378601397</v>
      </c>
      <c r="G181" s="76">
        <v>1</v>
      </c>
      <c r="H181" s="76">
        <v>0</v>
      </c>
      <c r="I181" s="76">
        <v>0</v>
      </c>
      <c r="J181" s="77"/>
      <c r="K181" s="19"/>
    </row>
    <row r="182" spans="1:11" s="1" customFormat="1" ht="15" x14ac:dyDescent="0.2">
      <c r="A182" s="1" t="s">
        <v>147</v>
      </c>
      <c r="C182" s="1" t="s">
        <v>206</v>
      </c>
      <c r="E182" s="39" t="s">
        <v>207</v>
      </c>
      <c r="F182" s="76">
        <f>SUMIFS(input_enduse!D:D,input_enduse!A:A,C182,input_enduse!B:B,$A$2,input_enduse!C:C,$A182)</f>
        <v>0.92340447495793898</v>
      </c>
      <c r="G182" s="76">
        <v>1</v>
      </c>
      <c r="H182" s="76">
        <v>0</v>
      </c>
      <c r="I182" s="76">
        <v>0</v>
      </c>
      <c r="J182" s="77"/>
      <c r="K182" s="19"/>
    </row>
    <row r="183" spans="1:11" s="1" customFormat="1" ht="15" x14ac:dyDescent="0.2">
      <c r="A183" s="1" t="s">
        <v>147</v>
      </c>
      <c r="C183" s="1" t="s">
        <v>141</v>
      </c>
      <c r="E183" s="39" t="s">
        <v>208</v>
      </c>
      <c r="F183" s="76">
        <f>SUMIFS(input_enduse!D:D,input_enduse!A:A,C183,input_enduse!B:B,$A$2,input_enduse!C:C,$A183)</f>
        <v>0.93181146728064901</v>
      </c>
      <c r="G183" s="76">
        <v>1</v>
      </c>
      <c r="H183" s="76">
        <v>0</v>
      </c>
      <c r="I183" s="76">
        <v>0</v>
      </c>
      <c r="J183" s="77"/>
      <c r="K183" s="19"/>
    </row>
    <row r="184" spans="1:11" s="1" customFormat="1" ht="15" x14ac:dyDescent="0.2">
      <c r="A184" s="1" t="s">
        <v>147</v>
      </c>
      <c r="C184" s="1" t="s">
        <v>209</v>
      </c>
      <c r="E184" s="39" t="s">
        <v>209</v>
      </c>
      <c r="F184" s="76">
        <f>SUMIFS(input_enduse!D:D,input_enduse!A:A,C184,input_enduse!B:B,$A$2,input_enduse!C:C,$A184)</f>
        <v>0.108075390638285</v>
      </c>
      <c r="G184" s="76">
        <v>1</v>
      </c>
      <c r="H184" s="76">
        <v>0</v>
      </c>
      <c r="I184" s="76">
        <v>0</v>
      </c>
      <c r="J184" s="77"/>
      <c r="K184" s="19"/>
    </row>
    <row r="185" spans="1:11" s="1" customFormat="1" ht="15" x14ac:dyDescent="0.2">
      <c r="A185" s="1" t="s">
        <v>147</v>
      </c>
      <c r="C185" s="1" t="s">
        <v>210</v>
      </c>
      <c r="E185" s="39" t="s">
        <v>210</v>
      </c>
      <c r="F185" s="76">
        <f>SUMIFS(input_enduse!D:D,input_enduse!A:A,C185,input_enduse!B:B,$A$2,input_enduse!C:C,$A185)</f>
        <v>0.13264749702498599</v>
      </c>
      <c r="G185" s="76">
        <v>1</v>
      </c>
      <c r="H185" s="76">
        <v>0</v>
      </c>
      <c r="I185" s="76">
        <v>0</v>
      </c>
      <c r="J185" s="77"/>
      <c r="K185" s="19"/>
    </row>
    <row r="186" spans="1:11" s="1" customFormat="1" ht="15" x14ac:dyDescent="0.2">
      <c r="E186" s="78"/>
      <c r="F186" s="78"/>
      <c r="G186" s="78"/>
      <c r="H186" s="78"/>
      <c r="I186" s="78"/>
      <c r="J186" s="78"/>
      <c r="K186" s="8"/>
    </row>
    <row r="187" spans="1:11" s="1" customFormat="1" ht="15" x14ac:dyDescent="0.25">
      <c r="E187" s="87" t="s">
        <v>251</v>
      </c>
      <c r="F187" s="88"/>
      <c r="G187" s="88"/>
      <c r="H187" s="88"/>
      <c r="I187" s="89"/>
      <c r="J187" s="72"/>
      <c r="K187" s="18"/>
    </row>
    <row r="188" spans="1:11" s="1" customFormat="1" ht="15" x14ac:dyDescent="0.2">
      <c r="C188" s="1" t="s">
        <v>183</v>
      </c>
      <c r="E188" s="25" t="s">
        <v>183</v>
      </c>
      <c r="F188" s="25" t="s">
        <v>215</v>
      </c>
      <c r="G188" s="25" t="s">
        <v>185</v>
      </c>
      <c r="H188" s="25" t="s">
        <v>186</v>
      </c>
      <c r="I188" s="25" t="s">
        <v>187</v>
      </c>
      <c r="J188" s="75"/>
      <c r="K188" s="3"/>
    </row>
    <row r="189" spans="1:11" s="1" customFormat="1" ht="15" x14ac:dyDescent="0.2">
      <c r="A189" s="1" t="s">
        <v>138</v>
      </c>
      <c r="C189" s="1" t="s">
        <v>188</v>
      </c>
      <c r="E189" s="39" t="s">
        <v>188</v>
      </c>
      <c r="F189" s="76">
        <f>SUMIFS(input_enduse!D:D,input_enduse!A:A,C189,input_enduse!B:B,$A$2,input_enduse!C:C,$A189)</f>
        <v>0.92423510281661003</v>
      </c>
      <c r="G189" s="76">
        <f>SUMIFS(input_enduse!E:E,input_enduse!A:A,C189,input_enduse!B:B,$A$2,input_enduse!C:C,$A189)</f>
        <v>0.45065918196162802</v>
      </c>
      <c r="H189" s="76">
        <f>SUMIFS(input_enduse!F:F,input_enduse!A:A,C189,input_enduse!B:B,$A$2,input_enduse!C:C,$A189)</f>
        <v>0.54225215344290101</v>
      </c>
      <c r="I189" s="76">
        <f>SUMIFS(input_enduse!G:G,input_enduse!A:A,C189,input_enduse!B:B,$A$2,input_enduse!C:C,$A189)</f>
        <v>7.08866459547063E-3</v>
      </c>
      <c r="J189" s="77"/>
      <c r="K189" s="19"/>
    </row>
    <row r="190" spans="1:11" s="1" customFormat="1" ht="15" x14ac:dyDescent="0.2">
      <c r="A190" s="1" t="s">
        <v>138</v>
      </c>
      <c r="C190" s="1" t="s">
        <v>189</v>
      </c>
      <c r="E190" s="39" t="s">
        <v>189</v>
      </c>
      <c r="F190" s="76">
        <f>SUMIFS(input_enduse!D:D,input_enduse!A:A,C190,input_enduse!B:B,$A$2,input_enduse!C:C,$A190)</f>
        <v>0.93178951063124604</v>
      </c>
      <c r="G190" s="76">
        <f>SUMIFS(input_enduse!E:E,input_enduse!A:A,C190,input_enduse!B:B,$A$2,input_enduse!C:C,$A190)</f>
        <v>1</v>
      </c>
      <c r="H190" s="76">
        <f>SUMIFS(input_enduse!F:F,input_enduse!A:A,C190,input_enduse!B:B,$A$2,input_enduse!C:C,$A190)</f>
        <v>0</v>
      </c>
      <c r="I190" s="76">
        <f>SUMIFS(input_enduse!G:G,input_enduse!A:A,C190,input_enduse!B:B,$A$2,input_enduse!C:C,$A190)</f>
        <v>0</v>
      </c>
      <c r="J190" s="77"/>
      <c r="K190" s="19"/>
    </row>
    <row r="191" spans="1:11" s="1" customFormat="1" ht="15" x14ac:dyDescent="0.2">
      <c r="A191" s="1" t="s">
        <v>138</v>
      </c>
      <c r="C191" s="1" t="s">
        <v>190</v>
      </c>
      <c r="E191" s="39" t="s">
        <v>190</v>
      </c>
      <c r="F191" s="76">
        <f>SUMIFS(input_enduse!D:D,input_enduse!A:A,C191,input_enduse!B:B,$A$2,input_enduse!C:C,$A191)</f>
        <v>0.93860093443539305</v>
      </c>
      <c r="G191" s="76">
        <v>1</v>
      </c>
      <c r="H191" s="76">
        <v>0</v>
      </c>
      <c r="I191" s="76">
        <v>0</v>
      </c>
      <c r="J191" s="77"/>
      <c r="K191" s="19"/>
    </row>
    <row r="192" spans="1:11" s="1" customFormat="1" ht="15" x14ac:dyDescent="0.2">
      <c r="A192" s="1" t="s">
        <v>138</v>
      </c>
      <c r="C192" s="1" t="s">
        <v>191</v>
      </c>
      <c r="E192" s="39" t="s">
        <v>191</v>
      </c>
      <c r="F192" s="76">
        <f>SUMIFS(input_enduse!D:D,input_enduse!A:A,C192,input_enduse!B:B,$A$2,input_enduse!C:C,$A192)</f>
        <v>2.06780625642345E-2</v>
      </c>
      <c r="G192" s="76">
        <v>1</v>
      </c>
      <c r="H192" s="76">
        <v>0</v>
      </c>
      <c r="I192" s="76">
        <v>0</v>
      </c>
      <c r="J192" s="77"/>
      <c r="K192" s="19"/>
    </row>
    <row r="193" spans="1:11" s="1" customFormat="1" ht="15" x14ac:dyDescent="0.2">
      <c r="A193" s="1" t="s">
        <v>138</v>
      </c>
      <c r="C193" s="1" t="s">
        <v>192</v>
      </c>
      <c r="E193" s="39" t="s">
        <v>192</v>
      </c>
      <c r="F193" s="76">
        <f>SUMIFS(input_enduse!D:D,input_enduse!A:A,C193,input_enduse!B:B,$A$2,input_enduse!C:C,$A193)</f>
        <v>1.48160838148578E-2</v>
      </c>
      <c r="G193" s="76">
        <v>1</v>
      </c>
      <c r="H193" s="76">
        <v>0</v>
      </c>
      <c r="I193" s="76">
        <v>0</v>
      </c>
      <c r="J193" s="77"/>
      <c r="K193" s="19"/>
    </row>
    <row r="194" spans="1:11" s="1" customFormat="1" ht="15" x14ac:dyDescent="0.2">
      <c r="A194" s="1" t="s">
        <v>138</v>
      </c>
      <c r="C194" s="1" t="s">
        <v>193</v>
      </c>
      <c r="E194" s="39" t="s">
        <v>194</v>
      </c>
      <c r="F194" s="76">
        <f>SUMIFS(input_enduse!D:D,input_enduse!A:A,C194,input_enduse!B:B,$A$2,input_enduse!C:C,$A194)</f>
        <v>1</v>
      </c>
      <c r="G194" s="76">
        <f>SUMIFS(input_enduse!E:E,input_enduse!A:A,C194,input_enduse!B:B,$A$2,input_enduse!C:C,$A194)</f>
        <v>0.212955530115225</v>
      </c>
      <c r="H194" s="76">
        <f>SUMIFS(input_enduse!F:F,input_enduse!A:A,C194,input_enduse!B:B,$A$2,input_enduse!C:C,$A194)</f>
        <v>0.77783107427278797</v>
      </c>
      <c r="I194" s="76">
        <f>SUMIFS(input_enduse!G:G,input_enduse!A:A,C194,input_enduse!B:B,$A$2,input_enduse!C:C,$A194)</f>
        <v>9.2133956119870904E-3</v>
      </c>
      <c r="J194" s="77"/>
      <c r="K194" s="19"/>
    </row>
    <row r="195" spans="1:11" s="1" customFormat="1" ht="15" x14ac:dyDescent="0.2">
      <c r="A195" s="1" t="s">
        <v>138</v>
      </c>
      <c r="C195" s="1" t="s">
        <v>195</v>
      </c>
      <c r="E195" s="39" t="s">
        <v>195</v>
      </c>
      <c r="F195" s="76">
        <f>SUMIFS(input_enduse!D:D,input_enduse!A:A,C195,input_enduse!B:B,$A$2,input_enduse!C:C,$A195)</f>
        <v>1</v>
      </c>
      <c r="G195" s="76">
        <f>SUMIFS(input_enduse!E:E,input_enduse!A:A,C195,input_enduse!B:B,$A$2,input_enduse!C:C,$A195)</f>
        <v>0.176578421248413</v>
      </c>
      <c r="H195" s="76">
        <f>SUMIFS(input_enduse!F:F,input_enduse!A:A,C195,input_enduse!B:B,$A$2,input_enduse!C:C,$A195)</f>
        <v>0.81616862182679495</v>
      </c>
      <c r="I195" s="76">
        <f>SUMIFS(input_enduse!G:G,input_enduse!A:A,C195,input_enduse!B:B,$A$2,input_enduse!C:C,$A195)</f>
        <v>7.2529569247922702E-3</v>
      </c>
      <c r="J195" s="77"/>
      <c r="K195" s="19"/>
    </row>
    <row r="196" spans="1:11" s="1" customFormat="1" ht="15" x14ac:dyDescent="0.2">
      <c r="A196" s="1" t="s">
        <v>138</v>
      </c>
      <c r="E196" s="25" t="s">
        <v>183</v>
      </c>
      <c r="F196" s="25" t="s">
        <v>196</v>
      </c>
      <c r="G196" s="25" t="s">
        <v>185</v>
      </c>
      <c r="H196" s="25" t="s">
        <v>186</v>
      </c>
      <c r="I196" s="25" t="s">
        <v>187</v>
      </c>
      <c r="J196" s="75"/>
      <c r="K196" s="3"/>
    </row>
    <row r="197" spans="1:11" s="1" customFormat="1" ht="15" x14ac:dyDescent="0.2">
      <c r="A197" s="1" t="s">
        <v>138</v>
      </c>
      <c r="C197" s="1" t="s">
        <v>197</v>
      </c>
      <c r="E197" s="39" t="s">
        <v>197</v>
      </c>
      <c r="F197" s="76">
        <v>1</v>
      </c>
      <c r="G197" s="76">
        <v>1</v>
      </c>
      <c r="H197" s="76">
        <v>0</v>
      </c>
      <c r="I197" s="76">
        <v>0</v>
      </c>
      <c r="J197" s="77"/>
      <c r="K197" s="19"/>
    </row>
    <row r="198" spans="1:11" s="1" customFormat="1" ht="15" x14ac:dyDescent="0.2">
      <c r="A198" s="1" t="s">
        <v>138</v>
      </c>
      <c r="C198" s="1" t="s">
        <v>198</v>
      </c>
      <c r="E198" s="39" t="s">
        <v>198</v>
      </c>
      <c r="F198" s="76">
        <f>SUMIFS(input_enduse!D:D,input_enduse!A:A,C198,input_enduse!B:B,$A$2,input_enduse!C:C,$A198)</f>
        <v>0.85023737578051495</v>
      </c>
      <c r="G198" s="76">
        <v>1</v>
      </c>
      <c r="H198" s="76">
        <v>0</v>
      </c>
      <c r="I198" s="76">
        <v>0</v>
      </c>
      <c r="J198" s="77"/>
      <c r="K198" s="19"/>
    </row>
    <row r="199" spans="1:11" s="1" customFormat="1" ht="15" x14ac:dyDescent="0.2">
      <c r="A199" s="1" t="s">
        <v>138</v>
      </c>
      <c r="C199" s="1" t="s">
        <v>199</v>
      </c>
      <c r="E199" s="39" t="s">
        <v>199</v>
      </c>
      <c r="F199" s="76">
        <f>SUMIFS(input_enduse!D:D,input_enduse!A:A,C199,input_enduse!B:B,$A$2,input_enduse!C:C,$A199)</f>
        <v>1</v>
      </c>
      <c r="G199" s="76">
        <v>1</v>
      </c>
      <c r="H199" s="76">
        <v>0</v>
      </c>
      <c r="I199" s="76">
        <v>0</v>
      </c>
      <c r="J199" s="77"/>
      <c r="K199" s="19"/>
    </row>
    <row r="200" spans="1:11" s="1" customFormat="1" ht="15" x14ac:dyDescent="0.2">
      <c r="A200" s="1" t="s">
        <v>138</v>
      </c>
      <c r="C200" s="1" t="s">
        <v>200</v>
      </c>
      <c r="E200" s="39" t="s">
        <v>201</v>
      </c>
      <c r="F200" s="76">
        <f>SUMIFS(input_enduse!D:D,input_enduse!A:A,C200,input_enduse!B:B,$A$2,input_enduse!C:C,$A200)</f>
        <v>1</v>
      </c>
      <c r="G200" s="76">
        <f>SUMIFS(input_enduse!E:E,input_enduse!A:A,C200,input_enduse!B:B,$A$2,input_enduse!C:C,$A200)</f>
        <v>0.95995171226768905</v>
      </c>
      <c r="H200" s="76">
        <f>SUMIFS(input_enduse!F:F,input_enduse!A:A,C200,input_enduse!B:B,$A$2,input_enduse!C:C,$A200)</f>
        <v>4.0048287732310901E-2</v>
      </c>
      <c r="I200" s="76">
        <f>SUMIFS(input_enduse!G:G,input_enduse!A:A,C200,input_enduse!B:B,$A$2,input_enduse!C:C,$A200)</f>
        <v>0</v>
      </c>
      <c r="J200" s="77"/>
      <c r="K200" s="19"/>
    </row>
    <row r="201" spans="1:11" s="1" customFormat="1" ht="15" x14ac:dyDescent="0.2">
      <c r="A201" s="1" t="s">
        <v>138</v>
      </c>
      <c r="C201" s="1" t="s">
        <v>202</v>
      </c>
      <c r="E201" s="39" t="s">
        <v>203</v>
      </c>
      <c r="F201" s="76">
        <f>SUMIFS(input_enduse!D:D,input_enduse!A:A,C201,input_enduse!B:B,$A$2,input_enduse!C:C,$A201)</f>
        <v>0.91373667786537804</v>
      </c>
      <c r="G201" s="76">
        <v>1</v>
      </c>
      <c r="H201" s="76">
        <v>0</v>
      </c>
      <c r="I201" s="76">
        <v>0</v>
      </c>
      <c r="J201" s="77"/>
      <c r="K201" s="19"/>
    </row>
    <row r="202" spans="1:11" s="1" customFormat="1" ht="15" x14ac:dyDescent="0.2">
      <c r="A202" s="1" t="s">
        <v>138</v>
      </c>
      <c r="C202" s="1" t="s">
        <v>204</v>
      </c>
      <c r="E202" s="39" t="s">
        <v>205</v>
      </c>
      <c r="F202" s="76">
        <f>SUMIFS(input_enduse!D:D,input_enduse!A:A,C202,input_enduse!B:B,$A$2,input_enduse!C:C,$A202)</f>
        <v>0.99234130911917495</v>
      </c>
      <c r="G202" s="76">
        <v>1</v>
      </c>
      <c r="H202" s="76">
        <v>0</v>
      </c>
      <c r="I202" s="76">
        <v>0</v>
      </c>
      <c r="J202" s="77"/>
      <c r="K202" s="19"/>
    </row>
    <row r="203" spans="1:11" s="1" customFormat="1" ht="15" x14ac:dyDescent="0.2">
      <c r="A203" s="1" t="s">
        <v>138</v>
      </c>
      <c r="C203" s="1" t="s">
        <v>206</v>
      </c>
      <c r="E203" s="39" t="s">
        <v>207</v>
      </c>
      <c r="F203" s="76">
        <f>SUMIFS(input_enduse!D:D,input_enduse!A:A,C203,input_enduse!B:B,$A$2,input_enduse!C:C,$A203)</f>
        <v>0.25095274711700699</v>
      </c>
      <c r="G203" s="76">
        <v>1</v>
      </c>
      <c r="H203" s="76">
        <v>0</v>
      </c>
      <c r="I203" s="76">
        <v>0</v>
      </c>
      <c r="J203" s="77"/>
      <c r="K203" s="19"/>
    </row>
    <row r="204" spans="1:11" s="1" customFormat="1" ht="15" x14ac:dyDescent="0.2">
      <c r="A204" s="1" t="s">
        <v>138</v>
      </c>
      <c r="C204" s="1" t="s">
        <v>141</v>
      </c>
      <c r="E204" s="39" t="s">
        <v>208</v>
      </c>
      <c r="F204" s="76">
        <f>SUMIFS(input_enduse!D:D,input_enduse!A:A,C204,input_enduse!B:B,$A$2,input_enduse!C:C,$A204)</f>
        <v>0.98036301139649396</v>
      </c>
      <c r="G204" s="76">
        <v>1</v>
      </c>
      <c r="H204" s="76">
        <v>0</v>
      </c>
      <c r="I204" s="76">
        <v>0</v>
      </c>
      <c r="J204" s="77"/>
      <c r="K204" s="19"/>
    </row>
    <row r="205" spans="1:11" s="1" customFormat="1" ht="15" x14ac:dyDescent="0.2">
      <c r="A205" s="1" t="s">
        <v>138</v>
      </c>
      <c r="C205" s="1" t="s">
        <v>209</v>
      </c>
      <c r="E205" s="39" t="s">
        <v>209</v>
      </c>
      <c r="F205" s="76">
        <f>SUMIFS(input_enduse!D:D,input_enduse!A:A,C205,input_enduse!B:B,$A$2,input_enduse!C:C,$A205)</f>
        <v>8.4287486462194999E-2</v>
      </c>
      <c r="G205" s="76">
        <v>1</v>
      </c>
      <c r="H205" s="76">
        <v>0</v>
      </c>
      <c r="I205" s="76">
        <v>0</v>
      </c>
      <c r="J205" s="77"/>
      <c r="K205" s="19"/>
    </row>
    <row r="206" spans="1:11" s="1" customFormat="1" ht="15" x14ac:dyDescent="0.2">
      <c r="A206" s="1" t="s">
        <v>138</v>
      </c>
      <c r="C206" s="1" t="s">
        <v>210</v>
      </c>
      <c r="E206" s="39" t="s">
        <v>210</v>
      </c>
      <c r="F206" s="76">
        <f>SUMIFS(input_enduse!D:D,input_enduse!A:A,C206,input_enduse!B:B,$A$2,input_enduse!C:C,$A206)</f>
        <v>4.32281904775614E-2</v>
      </c>
      <c r="G206" s="76">
        <v>1</v>
      </c>
      <c r="H206" s="76">
        <v>0</v>
      </c>
      <c r="I206" s="76">
        <v>0</v>
      </c>
      <c r="J206" s="77"/>
      <c r="K206" s="19"/>
    </row>
    <row r="207" spans="1:11" s="1" customFormat="1" ht="15" x14ac:dyDescent="0.2">
      <c r="E207" s="78"/>
      <c r="F207" s="78"/>
      <c r="G207" s="78"/>
      <c r="H207" s="78"/>
      <c r="I207" s="78"/>
      <c r="J207" s="78"/>
      <c r="K207" s="8"/>
    </row>
    <row r="208" spans="1:11" s="1" customFormat="1" ht="15" x14ac:dyDescent="0.25">
      <c r="E208" s="87" t="s">
        <v>252</v>
      </c>
      <c r="F208" s="88"/>
      <c r="G208" s="88"/>
      <c r="H208" s="88"/>
      <c r="I208" s="89"/>
      <c r="J208" s="72"/>
      <c r="K208" s="18"/>
    </row>
    <row r="209" spans="1:11" s="1" customFormat="1" ht="15" x14ac:dyDescent="0.2">
      <c r="C209" s="1" t="s">
        <v>183</v>
      </c>
      <c r="E209" s="25" t="s">
        <v>183</v>
      </c>
      <c r="F209" s="25" t="s">
        <v>215</v>
      </c>
      <c r="G209" s="25" t="s">
        <v>185</v>
      </c>
      <c r="H209" s="25" t="s">
        <v>186</v>
      </c>
      <c r="I209" s="25" t="s">
        <v>187</v>
      </c>
      <c r="J209" s="75"/>
      <c r="K209" s="3"/>
    </row>
    <row r="210" spans="1:11" s="1" customFormat="1" ht="15" x14ac:dyDescent="0.2">
      <c r="A210" s="1" t="s">
        <v>140</v>
      </c>
      <c r="C210" s="1" t="s">
        <v>188</v>
      </c>
      <c r="E210" s="39" t="s">
        <v>188</v>
      </c>
      <c r="F210" s="76">
        <f>SUMIFS(input_enduse!D:D,input_enduse!A:A,C210,input_enduse!B:B,$A$2,input_enduse!C:C,$A210)</f>
        <v>0.76502861649313103</v>
      </c>
      <c r="G210" s="76">
        <f>SUMIFS(input_enduse!E:E,input_enduse!A:A,C210,input_enduse!B:B,$A$2,input_enduse!C:C,$A210)</f>
        <v>0.49027129666843799</v>
      </c>
      <c r="H210" s="76">
        <f>SUMIFS(input_enduse!F:F,input_enduse!A:A,C210,input_enduse!B:B,$A$2,input_enduse!C:C,$A210)</f>
        <v>0.50961717988904698</v>
      </c>
      <c r="I210" s="76">
        <f>SUMIFS(input_enduse!G:G,input_enduse!A:A,C210,input_enduse!B:B,$A$2,input_enduse!C:C,$A210)</f>
        <v>1.11523442514411E-4</v>
      </c>
      <c r="J210" s="77"/>
      <c r="K210" s="19"/>
    </row>
    <row r="211" spans="1:11" s="1" customFormat="1" ht="15" x14ac:dyDescent="0.2">
      <c r="A211" s="1" t="s">
        <v>140</v>
      </c>
      <c r="C211" s="1" t="s">
        <v>189</v>
      </c>
      <c r="E211" s="39" t="s">
        <v>189</v>
      </c>
      <c r="F211" s="76">
        <f>SUMIFS(input_enduse!D:D,input_enduse!A:A,C211,input_enduse!B:B,$A$2,input_enduse!C:C,$A211)</f>
        <v>0.79420440732978204</v>
      </c>
      <c r="G211" s="76">
        <f>SUMIFS(input_enduse!E:E,input_enduse!A:A,C211,input_enduse!B:B,$A$2,input_enduse!C:C,$A211)</f>
        <v>1</v>
      </c>
      <c r="H211" s="76">
        <f>SUMIFS(input_enduse!F:F,input_enduse!A:A,C211,input_enduse!B:B,$A$2,input_enduse!C:C,$A211)</f>
        <v>0</v>
      </c>
      <c r="I211" s="76">
        <f>SUMIFS(input_enduse!G:G,input_enduse!A:A,C211,input_enduse!B:B,$A$2,input_enduse!C:C,$A211)</f>
        <v>0</v>
      </c>
      <c r="J211" s="77"/>
      <c r="K211" s="19"/>
    </row>
    <row r="212" spans="1:11" s="1" customFormat="1" ht="15" x14ac:dyDescent="0.2">
      <c r="A212" s="1" t="s">
        <v>140</v>
      </c>
      <c r="C212" s="1" t="s">
        <v>190</v>
      </c>
      <c r="E212" s="39" t="s">
        <v>190</v>
      </c>
      <c r="F212" s="76">
        <f>SUMIFS(input_enduse!D:D,input_enduse!A:A,C212,input_enduse!B:B,$A$2,input_enduse!C:C,$A212)</f>
        <v>0.81094469747261899</v>
      </c>
      <c r="G212" s="76">
        <v>1</v>
      </c>
      <c r="H212" s="76">
        <v>0</v>
      </c>
      <c r="I212" s="76">
        <v>0</v>
      </c>
      <c r="J212" s="77"/>
      <c r="K212" s="19"/>
    </row>
    <row r="213" spans="1:11" s="1" customFormat="1" ht="15" x14ac:dyDescent="0.2">
      <c r="A213" s="1" t="s">
        <v>140</v>
      </c>
      <c r="C213" s="1" t="s">
        <v>191</v>
      </c>
      <c r="E213" s="39" t="s">
        <v>191</v>
      </c>
      <c r="F213" s="76">
        <f>SUMIFS(input_enduse!D:D,input_enduse!A:A,C213,input_enduse!B:B,$A$2,input_enduse!C:C,$A213)</f>
        <v>3.1681397666655502E-5</v>
      </c>
      <c r="G213" s="76">
        <v>1</v>
      </c>
      <c r="H213" s="76">
        <v>0</v>
      </c>
      <c r="I213" s="76">
        <v>0</v>
      </c>
      <c r="J213" s="77"/>
      <c r="K213" s="19"/>
    </row>
    <row r="214" spans="1:11" s="1" customFormat="1" ht="15" x14ac:dyDescent="0.2">
      <c r="A214" s="1" t="s">
        <v>140</v>
      </c>
      <c r="C214" s="1" t="s">
        <v>192</v>
      </c>
      <c r="E214" s="39" t="s">
        <v>192</v>
      </c>
      <c r="F214" s="76">
        <f>SUMIFS(input_enduse!D:D,input_enduse!A:A,C214,input_enduse!B:B,$A$2,input_enduse!C:C,$A214)</f>
        <v>0</v>
      </c>
      <c r="G214" s="76">
        <v>1</v>
      </c>
      <c r="H214" s="76">
        <v>0</v>
      </c>
      <c r="I214" s="76">
        <v>0</v>
      </c>
      <c r="J214" s="77"/>
      <c r="K214" s="19"/>
    </row>
    <row r="215" spans="1:11" s="1" customFormat="1" ht="15" x14ac:dyDescent="0.2">
      <c r="A215" s="1" t="s">
        <v>140</v>
      </c>
      <c r="C215" s="1" t="s">
        <v>193</v>
      </c>
      <c r="E215" s="39" t="s">
        <v>194</v>
      </c>
      <c r="F215" s="76">
        <f>SUMIFS(input_enduse!D:D,input_enduse!A:A,C215,input_enduse!B:B,$A$2,input_enduse!C:C,$A215)</f>
        <v>1.3234367974045401E-3</v>
      </c>
      <c r="G215" s="76">
        <f>SUMIFS(input_enduse!E:E,input_enduse!A:A,C215,input_enduse!B:B,$A$2,input_enduse!C:C,$A215)</f>
        <v>0.59931965141380805</v>
      </c>
      <c r="H215" s="76">
        <f>SUMIFS(input_enduse!F:F,input_enduse!A:A,C215,input_enduse!B:B,$A$2,input_enduse!C:C,$A215)</f>
        <v>0.392992818425553</v>
      </c>
      <c r="I215" s="76">
        <f>SUMIFS(input_enduse!G:G,input_enduse!A:A,C215,input_enduse!B:B,$A$2,input_enduse!C:C,$A215)</f>
        <v>7.6875301606387702E-3</v>
      </c>
      <c r="J215" s="77"/>
      <c r="K215" s="19"/>
    </row>
    <row r="216" spans="1:11" s="1" customFormat="1" ht="15" x14ac:dyDescent="0.2">
      <c r="A216" s="1" t="s">
        <v>140</v>
      </c>
      <c r="C216" s="1" t="s">
        <v>195</v>
      </c>
      <c r="E216" s="39" t="s">
        <v>195</v>
      </c>
      <c r="F216" s="76">
        <f>SUMIFS(input_enduse!D:D,input_enduse!A:A,C216,input_enduse!B:B,$A$2,input_enduse!C:C,$A216)</f>
        <v>0.87063086035900294</v>
      </c>
      <c r="G216" s="76">
        <f>SUMIFS(input_enduse!E:E,input_enduse!A:A,C216,input_enduse!B:B,$A$2,input_enduse!C:C,$A216)</f>
        <v>0.62636621375646595</v>
      </c>
      <c r="H216" s="76">
        <f>SUMIFS(input_enduse!F:F,input_enduse!A:A,C216,input_enduse!B:B,$A$2,input_enduse!C:C,$A216)</f>
        <v>0.37305365541782998</v>
      </c>
      <c r="I216" s="76">
        <f>SUMIFS(input_enduse!G:G,input_enduse!A:A,C216,input_enduse!B:B,$A$2,input_enduse!C:C,$A216)</f>
        <v>5.8013082570480498E-4</v>
      </c>
      <c r="J216" s="77"/>
      <c r="K216" s="19"/>
    </row>
    <row r="217" spans="1:11" s="1" customFormat="1" ht="15" x14ac:dyDescent="0.2">
      <c r="A217" s="1" t="s">
        <v>140</v>
      </c>
      <c r="E217" s="25" t="s">
        <v>183</v>
      </c>
      <c r="F217" s="25" t="s">
        <v>196</v>
      </c>
      <c r="G217" s="25" t="s">
        <v>185</v>
      </c>
      <c r="H217" s="25" t="s">
        <v>186</v>
      </c>
      <c r="I217" s="25" t="s">
        <v>187</v>
      </c>
      <c r="J217" s="75"/>
      <c r="K217" s="3"/>
    </row>
    <row r="218" spans="1:11" s="1" customFormat="1" ht="15" x14ac:dyDescent="0.2">
      <c r="A218" s="1" t="s">
        <v>140</v>
      </c>
      <c r="C218" s="1" t="s">
        <v>197</v>
      </c>
      <c r="E218" s="39" t="s">
        <v>197</v>
      </c>
      <c r="F218" s="76">
        <v>1</v>
      </c>
      <c r="G218" s="76">
        <v>1</v>
      </c>
      <c r="H218" s="76">
        <v>0</v>
      </c>
      <c r="I218" s="76">
        <v>0</v>
      </c>
      <c r="J218" s="77"/>
      <c r="K218" s="19"/>
    </row>
    <row r="219" spans="1:11" s="1" customFormat="1" ht="15" x14ac:dyDescent="0.2">
      <c r="A219" s="1" t="s">
        <v>140</v>
      </c>
      <c r="C219" s="1" t="s">
        <v>198</v>
      </c>
      <c r="E219" s="39" t="s">
        <v>198</v>
      </c>
      <c r="F219" s="76">
        <f>SUMIFS(input_enduse!D:D,input_enduse!A:A,C219,input_enduse!B:B,$A$2,input_enduse!C:C,$A219)</f>
        <v>0.68484562785639003</v>
      </c>
      <c r="G219" s="76">
        <v>1</v>
      </c>
      <c r="H219" s="76">
        <v>0</v>
      </c>
      <c r="I219" s="76">
        <v>0</v>
      </c>
      <c r="J219" s="77"/>
      <c r="K219" s="19"/>
    </row>
    <row r="220" spans="1:11" s="1" customFormat="1" ht="15" x14ac:dyDescent="0.2">
      <c r="A220" s="1" t="s">
        <v>140</v>
      </c>
      <c r="C220" s="1" t="s">
        <v>199</v>
      </c>
      <c r="E220" s="39" t="s">
        <v>199</v>
      </c>
      <c r="F220" s="76">
        <f>SUMIFS(input_enduse!D:D,input_enduse!A:A,C220,input_enduse!B:B,$A$2,input_enduse!C:C,$A220)</f>
        <v>1</v>
      </c>
      <c r="G220" s="76">
        <v>1</v>
      </c>
      <c r="H220" s="76">
        <v>0</v>
      </c>
      <c r="I220" s="76">
        <v>0</v>
      </c>
      <c r="J220" s="77"/>
      <c r="K220" s="19"/>
    </row>
    <row r="221" spans="1:11" s="1" customFormat="1" ht="15" x14ac:dyDescent="0.2">
      <c r="A221" s="1" t="s">
        <v>140</v>
      </c>
      <c r="C221" s="1" t="s">
        <v>200</v>
      </c>
      <c r="E221" s="39" t="s">
        <v>201</v>
      </c>
      <c r="F221" s="76">
        <f>SUMIFS(input_enduse!D:D,input_enduse!A:A,C221,input_enduse!B:B,$A$2,input_enduse!C:C,$A221)</f>
        <v>0.93668413808415896</v>
      </c>
      <c r="G221" s="76">
        <f>SUMIFS(input_enduse!E:E,input_enduse!A:A,C221,input_enduse!B:B,$A$2,input_enduse!C:C,$A221)</f>
        <v>0.99939750388546</v>
      </c>
      <c r="H221" s="76">
        <f>SUMIFS(input_enduse!F:F,input_enduse!A:A,C221,input_enduse!B:B,$A$2,input_enduse!C:C,$A221)</f>
        <v>6.0249611453982001E-4</v>
      </c>
      <c r="I221" s="76">
        <f>SUMIFS(input_enduse!G:G,input_enduse!A:A,C221,input_enduse!B:B,$A$2,input_enduse!C:C,$A221)</f>
        <v>0</v>
      </c>
      <c r="J221" s="77"/>
      <c r="K221" s="19"/>
    </row>
    <row r="222" spans="1:11" s="1" customFormat="1" ht="15" x14ac:dyDescent="0.2">
      <c r="A222" s="1" t="s">
        <v>140</v>
      </c>
      <c r="C222" s="1" t="s">
        <v>202</v>
      </c>
      <c r="E222" s="39" t="s">
        <v>203</v>
      </c>
      <c r="F222" s="76">
        <f>SUMIFS(input_enduse!D:D,input_enduse!A:A,C222,input_enduse!B:B,$A$2,input_enduse!C:C,$A222)</f>
        <v>6.7764654511993802E-2</v>
      </c>
      <c r="G222" s="76">
        <v>1</v>
      </c>
      <c r="H222" s="76">
        <v>0</v>
      </c>
      <c r="I222" s="76">
        <v>0</v>
      </c>
      <c r="J222" s="77"/>
      <c r="K222" s="19"/>
    </row>
    <row r="223" spans="1:11" s="1" customFormat="1" ht="15" x14ac:dyDescent="0.2">
      <c r="A223" s="1" t="s">
        <v>140</v>
      </c>
      <c r="C223" s="1" t="s">
        <v>204</v>
      </c>
      <c r="E223" s="39" t="s">
        <v>205</v>
      </c>
      <c r="F223" s="76">
        <f>SUMIFS(input_enduse!D:D,input_enduse!A:A,C223,input_enduse!B:B,$A$2,input_enduse!C:C,$A223)</f>
        <v>0.84940322036125304</v>
      </c>
      <c r="G223" s="76">
        <v>1</v>
      </c>
      <c r="H223" s="76">
        <v>0</v>
      </c>
      <c r="I223" s="76">
        <v>0</v>
      </c>
      <c r="J223" s="77"/>
      <c r="K223" s="19"/>
    </row>
    <row r="224" spans="1:11" s="1" customFormat="1" ht="15" x14ac:dyDescent="0.2">
      <c r="A224" s="1" t="s">
        <v>140</v>
      </c>
      <c r="C224" s="1" t="s">
        <v>206</v>
      </c>
      <c r="E224" s="39" t="s">
        <v>207</v>
      </c>
      <c r="F224" s="76">
        <f>SUMIFS(input_enduse!D:D,input_enduse!A:A,C224,input_enduse!B:B,$A$2,input_enduse!C:C,$A224)</f>
        <v>0.89951872331139404</v>
      </c>
      <c r="G224" s="76">
        <v>1</v>
      </c>
      <c r="H224" s="76">
        <v>0</v>
      </c>
      <c r="I224" s="76">
        <v>0</v>
      </c>
      <c r="J224" s="77"/>
      <c r="K224" s="19"/>
    </row>
    <row r="225" spans="1:11" s="1" customFormat="1" ht="15" x14ac:dyDescent="0.2">
      <c r="A225" s="1" t="s">
        <v>140</v>
      </c>
      <c r="C225" s="1" t="s">
        <v>141</v>
      </c>
      <c r="E225" s="39" t="s">
        <v>208</v>
      </c>
      <c r="F225" s="76">
        <f>SUMIFS(input_enduse!D:D,input_enduse!A:A,C225,input_enduse!B:B,$A$2,input_enduse!C:C,$A225)</f>
        <v>0.97545617730380396</v>
      </c>
      <c r="G225" s="76">
        <v>1</v>
      </c>
      <c r="H225" s="76">
        <v>0</v>
      </c>
      <c r="I225" s="76">
        <v>0</v>
      </c>
      <c r="J225" s="77"/>
      <c r="K225" s="19"/>
    </row>
    <row r="226" spans="1:11" s="1" customFormat="1" ht="15" x14ac:dyDescent="0.2">
      <c r="A226" s="1" t="s">
        <v>140</v>
      </c>
      <c r="C226" s="1" t="s">
        <v>209</v>
      </c>
      <c r="E226" s="39" t="s">
        <v>209</v>
      </c>
      <c r="F226" s="76">
        <f>SUMIFS(input_enduse!D:D,input_enduse!A:A,C226,input_enduse!B:B,$A$2,input_enduse!C:C,$A226)</f>
        <v>0.112646711829373</v>
      </c>
      <c r="G226" s="76">
        <v>1</v>
      </c>
      <c r="H226" s="76">
        <v>0</v>
      </c>
      <c r="I226" s="76">
        <v>0</v>
      </c>
      <c r="J226" s="77"/>
      <c r="K226" s="19"/>
    </row>
    <row r="227" spans="1:11" s="1" customFormat="1" ht="15" x14ac:dyDescent="0.2">
      <c r="A227" s="1" t="s">
        <v>140</v>
      </c>
      <c r="C227" s="1" t="s">
        <v>210</v>
      </c>
      <c r="E227" s="39" t="s">
        <v>210</v>
      </c>
      <c r="F227" s="76">
        <f>SUMIFS(input_enduse!D:D,input_enduse!A:A,C227,input_enduse!B:B,$A$2,input_enduse!C:C,$A227)</f>
        <v>0.136097912336203</v>
      </c>
      <c r="G227" s="76">
        <v>1</v>
      </c>
      <c r="H227" s="76">
        <v>0</v>
      </c>
      <c r="I227" s="76">
        <v>0</v>
      </c>
      <c r="J227" s="77"/>
      <c r="K227" s="19"/>
    </row>
    <row r="228" spans="1:11" s="1" customFormat="1" ht="15" x14ac:dyDescent="0.2">
      <c r="E228" s="78"/>
      <c r="F228" s="78"/>
      <c r="G228" s="78"/>
      <c r="H228" s="78"/>
      <c r="I228" s="78"/>
      <c r="J228" s="78"/>
      <c r="K228" s="8"/>
    </row>
    <row r="229" spans="1:11" s="1" customFormat="1" ht="15" x14ac:dyDescent="0.25">
      <c r="E229" s="87" t="s">
        <v>253</v>
      </c>
      <c r="F229" s="88"/>
      <c r="G229" s="88"/>
      <c r="H229" s="88"/>
      <c r="I229" s="89"/>
      <c r="J229" s="72"/>
      <c r="K229" s="18"/>
    </row>
    <row r="230" spans="1:11" s="1" customFormat="1" ht="15" x14ac:dyDescent="0.2">
      <c r="C230" s="1" t="s">
        <v>183</v>
      </c>
      <c r="E230" s="25" t="s">
        <v>183</v>
      </c>
      <c r="F230" s="25" t="s">
        <v>215</v>
      </c>
      <c r="G230" s="25" t="s">
        <v>185</v>
      </c>
      <c r="H230" s="25" t="s">
        <v>186</v>
      </c>
      <c r="I230" s="25" t="s">
        <v>187</v>
      </c>
      <c r="J230" s="75"/>
      <c r="K230" s="3"/>
    </row>
    <row r="231" spans="1:11" s="1" customFormat="1" ht="15" x14ac:dyDescent="0.2">
      <c r="A231" s="1" t="s">
        <v>145</v>
      </c>
      <c r="C231" s="1" t="s">
        <v>188</v>
      </c>
      <c r="E231" s="39" t="s">
        <v>188</v>
      </c>
      <c r="F231" s="76">
        <f>SUMIFS(input_enduse!D:D,input_enduse!A:A,C231,input_enduse!B:B,$A$2,input_enduse!C:C,$A231)</f>
        <v>0.97142544025109701</v>
      </c>
      <c r="G231" s="76">
        <f>SUMIFS(input_enduse!E:E,input_enduse!A:A,C231,input_enduse!B:B,$A$2,input_enduse!C:C,$A231)</f>
        <v>0.25691048281711099</v>
      </c>
      <c r="H231" s="76">
        <f>SUMIFS(input_enduse!F:F,input_enduse!A:A,C231,input_enduse!B:B,$A$2,input_enduse!C:C,$A231)</f>
        <v>0.74225074774642597</v>
      </c>
      <c r="I231" s="76">
        <f>SUMIFS(input_enduse!G:G,input_enduse!A:A,C231,input_enduse!B:B,$A$2,input_enduse!C:C,$A231)</f>
        <v>8.3876943646273299E-4</v>
      </c>
      <c r="J231" s="77"/>
      <c r="K231" s="19"/>
    </row>
    <row r="232" spans="1:11" s="1" customFormat="1" ht="15" x14ac:dyDescent="0.2">
      <c r="A232" s="1" t="s">
        <v>145</v>
      </c>
      <c r="C232" s="1" t="s">
        <v>189</v>
      </c>
      <c r="E232" s="39" t="s">
        <v>189</v>
      </c>
      <c r="F232" s="76">
        <f>SUMIFS(input_enduse!D:D,input_enduse!A:A,C232,input_enduse!B:B,$A$2,input_enduse!C:C,$A232)</f>
        <v>0.96736039284499697</v>
      </c>
      <c r="G232" s="76">
        <f>SUMIFS(input_enduse!E:E,input_enduse!A:A,C232,input_enduse!B:B,$A$2,input_enduse!C:C,$A232)</f>
        <v>0.99022259942089497</v>
      </c>
      <c r="H232" s="76">
        <f>SUMIFS(input_enduse!F:F,input_enduse!A:A,C232,input_enduse!B:B,$A$2,input_enduse!C:C,$A232)</f>
        <v>9.7774005791047506E-3</v>
      </c>
      <c r="I232" s="76">
        <f>SUMIFS(input_enduse!G:G,input_enduse!A:A,C232,input_enduse!B:B,$A$2,input_enduse!C:C,$A232)</f>
        <v>0</v>
      </c>
      <c r="J232" s="77"/>
      <c r="K232" s="19"/>
    </row>
    <row r="233" spans="1:11" s="1" customFormat="1" ht="15" x14ac:dyDescent="0.2">
      <c r="A233" s="1" t="s">
        <v>145</v>
      </c>
      <c r="C233" s="1" t="s">
        <v>190</v>
      </c>
      <c r="E233" s="39" t="s">
        <v>190</v>
      </c>
      <c r="F233" s="76">
        <f>SUMIFS(input_enduse!D:D,input_enduse!A:A,C233,input_enduse!B:B,$A$2,input_enduse!C:C,$A233)</f>
        <v>0.97665920833536102</v>
      </c>
      <c r="G233" s="76">
        <v>1</v>
      </c>
      <c r="H233" s="76">
        <v>0</v>
      </c>
      <c r="I233" s="76">
        <v>0</v>
      </c>
      <c r="J233" s="77"/>
      <c r="K233" s="19"/>
    </row>
    <row r="234" spans="1:11" s="1" customFormat="1" ht="15" x14ac:dyDescent="0.2">
      <c r="A234" s="1" t="s">
        <v>145</v>
      </c>
      <c r="C234" s="1" t="s">
        <v>191</v>
      </c>
      <c r="E234" s="39" t="s">
        <v>191</v>
      </c>
      <c r="F234" s="76">
        <f>SUMIFS(input_enduse!D:D,input_enduse!A:A,C234,input_enduse!B:B,$A$2,input_enduse!C:C,$A234)</f>
        <v>0</v>
      </c>
      <c r="G234" s="76">
        <v>1</v>
      </c>
      <c r="H234" s="76">
        <v>0</v>
      </c>
      <c r="I234" s="76">
        <v>0</v>
      </c>
      <c r="J234" s="77"/>
      <c r="K234" s="19"/>
    </row>
    <row r="235" spans="1:11" s="1" customFormat="1" ht="15" x14ac:dyDescent="0.2">
      <c r="A235" s="1" t="s">
        <v>145</v>
      </c>
      <c r="C235" s="1" t="s">
        <v>192</v>
      </c>
      <c r="E235" s="39" t="s">
        <v>192</v>
      </c>
      <c r="F235" s="76">
        <f>SUMIFS(input_enduse!D:D,input_enduse!A:A,C235,input_enduse!B:B,$A$2,input_enduse!C:C,$A235)</f>
        <v>0</v>
      </c>
      <c r="G235" s="76">
        <v>1</v>
      </c>
      <c r="H235" s="76">
        <v>0</v>
      </c>
      <c r="I235" s="76">
        <v>0</v>
      </c>
      <c r="J235" s="77"/>
      <c r="K235" s="19"/>
    </row>
    <row r="236" spans="1:11" s="1" customFormat="1" ht="15" x14ac:dyDescent="0.2">
      <c r="A236" s="1" t="s">
        <v>145</v>
      </c>
      <c r="C236" s="1" t="s">
        <v>193</v>
      </c>
      <c r="E236" s="39" t="s">
        <v>194</v>
      </c>
      <c r="F236" s="76">
        <f>SUMIFS(input_enduse!D:D,input_enduse!A:A,C236,input_enduse!B:B,$A$2,input_enduse!C:C,$A236)</f>
        <v>3.34825633405927E-2</v>
      </c>
      <c r="G236" s="76">
        <f>SUMIFS(input_enduse!E:E,input_enduse!A:A,C236,input_enduse!B:B,$A$2,input_enduse!C:C,$A236)</f>
        <v>0.385575272768653</v>
      </c>
      <c r="H236" s="76">
        <f>SUMIFS(input_enduse!F:F,input_enduse!A:A,C236,input_enduse!B:B,$A$2,input_enduse!C:C,$A236)</f>
        <v>0.61172685481306799</v>
      </c>
      <c r="I236" s="76">
        <f>SUMIFS(input_enduse!G:G,input_enduse!A:A,C236,input_enduse!B:B,$A$2,input_enduse!C:C,$A236)</f>
        <v>2.6978724182786401E-3</v>
      </c>
      <c r="J236" s="77"/>
      <c r="K236" s="19"/>
    </row>
    <row r="237" spans="1:11" s="1" customFormat="1" ht="15" x14ac:dyDescent="0.2">
      <c r="A237" s="1" t="s">
        <v>145</v>
      </c>
      <c r="C237" s="1" t="s">
        <v>195</v>
      </c>
      <c r="E237" s="39" t="s">
        <v>195</v>
      </c>
      <c r="F237" s="76">
        <f>SUMIFS(input_enduse!D:D,input_enduse!A:A,C237,input_enduse!B:B,$A$2,input_enduse!C:C,$A237)</f>
        <v>0.99593101809909901</v>
      </c>
      <c r="G237" s="76">
        <f>SUMIFS(input_enduse!E:E,input_enduse!A:A,C237,input_enduse!B:B,$A$2,input_enduse!C:C,$A237)</f>
        <v>0.28335499101001399</v>
      </c>
      <c r="H237" s="76">
        <f>SUMIFS(input_enduse!F:F,input_enduse!A:A,C237,input_enduse!B:B,$A$2,input_enduse!C:C,$A237)</f>
        <v>0.71664500898998595</v>
      </c>
      <c r="I237" s="76">
        <f>SUMIFS(input_enduse!G:G,input_enduse!A:A,C237,input_enduse!B:B,$A$2,input_enduse!C:C,$A237)</f>
        <v>0</v>
      </c>
      <c r="J237" s="77"/>
      <c r="K237" s="19"/>
    </row>
    <row r="238" spans="1:11" s="1" customFormat="1" ht="15" x14ac:dyDescent="0.2">
      <c r="A238" s="1" t="s">
        <v>145</v>
      </c>
      <c r="E238" s="25" t="s">
        <v>183</v>
      </c>
      <c r="F238" s="25" t="s">
        <v>196</v>
      </c>
      <c r="G238" s="25" t="s">
        <v>185</v>
      </c>
      <c r="H238" s="25" t="s">
        <v>186</v>
      </c>
      <c r="I238" s="25" t="s">
        <v>187</v>
      </c>
      <c r="J238" s="75"/>
      <c r="K238" s="3"/>
    </row>
    <row r="239" spans="1:11" s="1" customFormat="1" ht="15" x14ac:dyDescent="0.2">
      <c r="A239" s="1" t="s">
        <v>145</v>
      </c>
      <c r="C239" s="1" t="s">
        <v>197</v>
      </c>
      <c r="E239" s="39" t="s">
        <v>197</v>
      </c>
      <c r="F239" s="76">
        <v>1</v>
      </c>
      <c r="G239" s="76">
        <v>1</v>
      </c>
      <c r="H239" s="76">
        <v>0</v>
      </c>
      <c r="I239" s="76">
        <v>0</v>
      </c>
      <c r="J239" s="77"/>
      <c r="K239" s="19"/>
    </row>
    <row r="240" spans="1:11" s="1" customFormat="1" ht="15" x14ac:dyDescent="0.2">
      <c r="A240" s="1" t="s">
        <v>145</v>
      </c>
      <c r="C240" s="1" t="s">
        <v>198</v>
      </c>
      <c r="E240" s="39" t="s">
        <v>198</v>
      </c>
      <c r="F240" s="76">
        <f>SUMIFS(input_enduse!D:D,input_enduse!A:A,C240,input_enduse!B:B,$A$2,input_enduse!C:C,$A240)</f>
        <v>0.92298636782806198</v>
      </c>
      <c r="G240" s="76">
        <v>1</v>
      </c>
      <c r="H240" s="76">
        <v>0</v>
      </c>
      <c r="I240" s="76">
        <v>0</v>
      </c>
      <c r="J240" s="77"/>
      <c r="K240" s="19"/>
    </row>
    <row r="241" spans="1:11" s="1" customFormat="1" ht="15" x14ac:dyDescent="0.2">
      <c r="A241" s="1" t="s">
        <v>145</v>
      </c>
      <c r="C241" s="1" t="s">
        <v>199</v>
      </c>
      <c r="E241" s="39" t="s">
        <v>199</v>
      </c>
      <c r="F241" s="76">
        <f>SUMIFS(input_enduse!D:D,input_enduse!A:A,C241,input_enduse!B:B,$A$2,input_enduse!C:C,$A241)</f>
        <v>1</v>
      </c>
      <c r="G241" s="76">
        <v>1</v>
      </c>
      <c r="H241" s="76">
        <v>0</v>
      </c>
      <c r="I241" s="76">
        <v>0</v>
      </c>
      <c r="J241" s="77"/>
      <c r="K241" s="19"/>
    </row>
    <row r="242" spans="1:11" s="1" customFormat="1" ht="15" x14ac:dyDescent="0.2">
      <c r="A242" s="1" t="s">
        <v>145</v>
      </c>
      <c r="C242" s="1" t="s">
        <v>200</v>
      </c>
      <c r="E242" s="39" t="s">
        <v>201</v>
      </c>
      <c r="F242" s="76">
        <f>SUMIFS(input_enduse!D:D,input_enduse!A:A,C242,input_enduse!B:B,$A$2,input_enduse!C:C,$A242)</f>
        <v>1</v>
      </c>
      <c r="G242" s="76">
        <f>SUMIFS(input_enduse!E:E,input_enduse!A:A,C242,input_enduse!B:B,$A$2,input_enduse!C:C,$A242)</f>
        <v>0.94308770782863804</v>
      </c>
      <c r="H242" s="76">
        <f>SUMIFS(input_enduse!F:F,input_enduse!A:A,C242,input_enduse!B:B,$A$2,input_enduse!C:C,$A242)</f>
        <v>5.6912292171362101E-2</v>
      </c>
      <c r="I242" s="76">
        <f>SUMIFS(input_enduse!G:G,input_enduse!A:A,C242,input_enduse!B:B,$A$2,input_enduse!C:C,$A242)</f>
        <v>0</v>
      </c>
      <c r="J242" s="77"/>
      <c r="K242" s="19"/>
    </row>
    <row r="243" spans="1:11" s="1" customFormat="1" ht="15" x14ac:dyDescent="0.2">
      <c r="A243" s="1" t="s">
        <v>145</v>
      </c>
      <c r="C243" s="1" t="s">
        <v>202</v>
      </c>
      <c r="E243" s="39" t="s">
        <v>203</v>
      </c>
      <c r="F243" s="76">
        <f>SUMIFS(input_enduse!D:D,input_enduse!A:A,C243,input_enduse!B:B,$A$2,input_enduse!C:C,$A243)</f>
        <v>0.46298593938335197</v>
      </c>
      <c r="G243" s="76">
        <v>1</v>
      </c>
      <c r="H243" s="76">
        <v>0</v>
      </c>
      <c r="I243" s="76">
        <v>0</v>
      </c>
      <c r="J243" s="77"/>
      <c r="K243" s="19"/>
    </row>
    <row r="244" spans="1:11" s="1" customFormat="1" ht="15" x14ac:dyDescent="0.2">
      <c r="A244" s="1" t="s">
        <v>145</v>
      </c>
      <c r="C244" s="1" t="s">
        <v>204</v>
      </c>
      <c r="E244" s="39" t="s">
        <v>205</v>
      </c>
      <c r="F244" s="76">
        <f>SUMIFS(input_enduse!D:D,input_enduse!A:A,C244,input_enduse!B:B,$A$2,input_enduse!C:C,$A244)</f>
        <v>0.98344804300796596</v>
      </c>
      <c r="G244" s="76">
        <v>1</v>
      </c>
      <c r="H244" s="76">
        <v>0</v>
      </c>
      <c r="I244" s="76">
        <v>0</v>
      </c>
      <c r="J244" s="77"/>
      <c r="K244" s="19"/>
    </row>
    <row r="245" spans="1:11" s="1" customFormat="1" ht="15" x14ac:dyDescent="0.2">
      <c r="A245" s="1" t="s">
        <v>145</v>
      </c>
      <c r="C245" s="1" t="s">
        <v>206</v>
      </c>
      <c r="E245" s="39" t="s">
        <v>207</v>
      </c>
      <c r="F245" s="76">
        <f>SUMIFS(input_enduse!D:D,input_enduse!A:A,C245,input_enduse!B:B,$A$2,input_enduse!C:C,$A245)</f>
        <v>0.99346542099000901</v>
      </c>
      <c r="G245" s="76">
        <v>1</v>
      </c>
      <c r="H245" s="76">
        <v>0</v>
      </c>
      <c r="I245" s="76">
        <v>0</v>
      </c>
      <c r="J245" s="77"/>
      <c r="K245" s="19"/>
    </row>
    <row r="246" spans="1:11" s="1" customFormat="1" ht="15" x14ac:dyDescent="0.2">
      <c r="A246" s="1" t="s">
        <v>145</v>
      </c>
      <c r="C246" s="1" t="s">
        <v>141</v>
      </c>
      <c r="E246" s="39" t="s">
        <v>208</v>
      </c>
      <c r="F246" s="76">
        <f>SUMIFS(input_enduse!D:D,input_enduse!A:A,C246,input_enduse!B:B,$A$2,input_enduse!C:C,$A246)</f>
        <v>0.99108978327044905</v>
      </c>
      <c r="G246" s="76">
        <v>1</v>
      </c>
      <c r="H246" s="76">
        <v>0</v>
      </c>
      <c r="I246" s="76">
        <v>0</v>
      </c>
      <c r="J246" s="77"/>
      <c r="K246" s="19"/>
    </row>
    <row r="247" spans="1:11" s="1" customFormat="1" ht="15" x14ac:dyDescent="0.2">
      <c r="A247" s="1" t="s">
        <v>145</v>
      </c>
      <c r="C247" s="1" t="s">
        <v>209</v>
      </c>
      <c r="E247" s="39" t="s">
        <v>209</v>
      </c>
      <c r="F247" s="76">
        <f>SUMIFS(input_enduse!D:D,input_enduse!A:A,C247,input_enduse!B:B,$A$2,input_enduse!C:C,$A247)</f>
        <v>0.161226408541711</v>
      </c>
      <c r="G247" s="76">
        <v>1</v>
      </c>
      <c r="H247" s="76">
        <v>0</v>
      </c>
      <c r="I247" s="76">
        <v>0</v>
      </c>
      <c r="J247" s="77"/>
      <c r="K247" s="19"/>
    </row>
    <row r="248" spans="1:11" s="1" customFormat="1" ht="15" x14ac:dyDescent="0.2">
      <c r="A248" s="1" t="s">
        <v>145</v>
      </c>
      <c r="C248" s="1" t="s">
        <v>210</v>
      </c>
      <c r="E248" s="39" t="s">
        <v>210</v>
      </c>
      <c r="F248" s="76">
        <f>SUMIFS(input_enduse!D:D,input_enduse!A:A,C248,input_enduse!B:B,$A$2,input_enduse!C:C,$A248)</f>
        <v>5.8849070434068097E-2</v>
      </c>
      <c r="G248" s="76">
        <v>1</v>
      </c>
      <c r="H248" s="76">
        <v>0</v>
      </c>
      <c r="I248" s="76">
        <v>0</v>
      </c>
      <c r="J248" s="77"/>
      <c r="K248" s="19"/>
    </row>
    <row r="249" spans="1:11" s="1" customFormat="1" ht="15" x14ac:dyDescent="0.2">
      <c r="E249" s="78"/>
      <c r="F249" s="78"/>
      <c r="G249" s="78"/>
      <c r="H249" s="78"/>
      <c r="I249" s="78"/>
      <c r="J249" s="78"/>
      <c r="K249" s="8"/>
    </row>
    <row r="250" spans="1:11" s="1" customFormat="1" ht="15" x14ac:dyDescent="0.25">
      <c r="E250" s="87" t="s">
        <v>254</v>
      </c>
      <c r="F250" s="88"/>
      <c r="G250" s="88"/>
      <c r="H250" s="88"/>
      <c r="I250" s="89"/>
      <c r="J250" s="72"/>
      <c r="K250" s="18"/>
    </row>
    <row r="251" spans="1:11" s="1" customFormat="1" ht="15" x14ac:dyDescent="0.2">
      <c r="C251" s="1" t="s">
        <v>183</v>
      </c>
      <c r="E251" s="25" t="s">
        <v>183</v>
      </c>
      <c r="F251" s="25" t="s">
        <v>215</v>
      </c>
      <c r="G251" s="25" t="s">
        <v>185</v>
      </c>
      <c r="H251" s="25" t="s">
        <v>186</v>
      </c>
      <c r="I251" s="25" t="s">
        <v>187</v>
      </c>
      <c r="J251" s="75"/>
      <c r="K251" s="3"/>
    </row>
    <row r="252" spans="1:11" s="1" customFormat="1" ht="15" x14ac:dyDescent="0.2">
      <c r="A252" s="1" t="s">
        <v>148</v>
      </c>
      <c r="C252" s="1" t="s">
        <v>188</v>
      </c>
      <c r="E252" s="39" t="s">
        <v>188</v>
      </c>
      <c r="F252" s="76">
        <f>SUMIFS(input_enduse!D:D,input_enduse!A:A,C252,input_enduse!B:B,$A$2,input_enduse!C:C,$A252)</f>
        <v>0.200622455486585</v>
      </c>
      <c r="G252" s="76">
        <f>SUMIFS(input_enduse!E:E,input_enduse!A:A,C252,input_enduse!B:B,$A$2,input_enduse!C:C,$A252)</f>
        <v>0.83371596086931998</v>
      </c>
      <c r="H252" s="76">
        <f>SUMIFS(input_enduse!F:F,input_enduse!A:A,C252,input_enduse!B:B,$A$2,input_enduse!C:C,$A252)</f>
        <v>0.16628403913067999</v>
      </c>
      <c r="I252" s="76">
        <f>SUMIFS(input_enduse!G:G,input_enduse!A:A,C252,input_enduse!B:B,$A$2,input_enduse!C:C,$A252)</f>
        <v>0</v>
      </c>
      <c r="J252" s="77"/>
      <c r="K252" s="19"/>
    </row>
    <row r="253" spans="1:11" s="1" customFormat="1" ht="15" x14ac:dyDescent="0.2">
      <c r="A253" s="1" t="s">
        <v>148</v>
      </c>
      <c r="C253" s="1" t="s">
        <v>189</v>
      </c>
      <c r="E253" s="39" t="s">
        <v>189</v>
      </c>
      <c r="F253" s="76">
        <f>SUMIFS(input_enduse!D:D,input_enduse!A:A,C253,input_enduse!B:B,$A$2,input_enduse!C:C,$A253)</f>
        <v>0.23509535443846499</v>
      </c>
      <c r="G253" s="76">
        <f>SUMIFS(input_enduse!E:E,input_enduse!A:A,C253,input_enduse!B:B,$A$2,input_enduse!C:C,$A253)</f>
        <v>1</v>
      </c>
      <c r="H253" s="76">
        <f>SUMIFS(input_enduse!F:F,input_enduse!A:A,C253,input_enduse!B:B,$A$2,input_enduse!C:C,$A253)</f>
        <v>0</v>
      </c>
      <c r="I253" s="76">
        <f>SUMIFS(input_enduse!G:G,input_enduse!A:A,C253,input_enduse!B:B,$A$2,input_enduse!C:C,$A253)</f>
        <v>0</v>
      </c>
      <c r="J253" s="77"/>
      <c r="K253" s="19"/>
    </row>
    <row r="254" spans="1:11" s="1" customFormat="1" ht="15" x14ac:dyDescent="0.2">
      <c r="A254" s="1" t="s">
        <v>148</v>
      </c>
      <c r="C254" s="1" t="s">
        <v>190</v>
      </c>
      <c r="E254" s="39" t="s">
        <v>190</v>
      </c>
      <c r="F254" s="76">
        <f>SUMIFS(input_enduse!D:D,input_enduse!A:A,C254,input_enduse!B:B,$A$2,input_enduse!C:C,$A254)</f>
        <v>0.33868701288068098</v>
      </c>
      <c r="G254" s="76">
        <v>1</v>
      </c>
      <c r="H254" s="76">
        <v>0</v>
      </c>
      <c r="I254" s="76">
        <v>0</v>
      </c>
      <c r="J254" s="77"/>
      <c r="K254" s="19"/>
    </row>
    <row r="255" spans="1:11" s="1" customFormat="1" ht="15" x14ac:dyDescent="0.2">
      <c r="A255" s="1" t="s">
        <v>148</v>
      </c>
      <c r="C255" s="1" t="s">
        <v>191</v>
      </c>
      <c r="E255" s="39" t="s">
        <v>191</v>
      </c>
      <c r="F255" s="76">
        <f>SUMIFS(input_enduse!D:D,input_enduse!A:A,C255,input_enduse!B:B,$A$2,input_enduse!C:C,$A255)</f>
        <v>0.34116967579438301</v>
      </c>
      <c r="G255" s="76">
        <v>1</v>
      </c>
      <c r="H255" s="76">
        <v>0</v>
      </c>
      <c r="I255" s="76">
        <v>0</v>
      </c>
      <c r="J255" s="77"/>
      <c r="K255" s="19"/>
    </row>
    <row r="256" spans="1:11" s="1" customFormat="1" ht="15" x14ac:dyDescent="0.2">
      <c r="A256" s="1" t="s">
        <v>148</v>
      </c>
      <c r="C256" s="1" t="s">
        <v>192</v>
      </c>
      <c r="E256" s="39" t="s">
        <v>192</v>
      </c>
      <c r="F256" s="76">
        <f>SUMIFS(input_enduse!D:D,input_enduse!A:A,C256,input_enduse!B:B,$A$2,input_enduse!C:C,$A256)</f>
        <v>0.201915468811252</v>
      </c>
      <c r="G256" s="76">
        <v>1</v>
      </c>
      <c r="H256" s="76">
        <v>0</v>
      </c>
      <c r="I256" s="76">
        <v>0</v>
      </c>
      <c r="J256" s="77"/>
      <c r="K256" s="19"/>
    </row>
    <row r="257" spans="1:11" s="1" customFormat="1" ht="15" x14ac:dyDescent="0.2">
      <c r="A257" s="1" t="s">
        <v>148</v>
      </c>
      <c r="C257" s="1" t="s">
        <v>193</v>
      </c>
      <c r="E257" s="39" t="s">
        <v>194</v>
      </c>
      <c r="F257" s="76">
        <f>SUMIFS(input_enduse!D:D,input_enduse!A:A,C257,input_enduse!B:B,$A$2,input_enduse!C:C,$A257)</f>
        <v>9.3376986701525797E-4</v>
      </c>
      <c r="G257" s="76">
        <f>SUMIFS(input_enduse!E:E,input_enduse!A:A,C257,input_enduse!B:B,$A$2,input_enduse!C:C,$A257)</f>
        <v>6.0498078916491997E-2</v>
      </c>
      <c r="H257" s="76">
        <f>SUMIFS(input_enduse!F:F,input_enduse!A:A,C257,input_enduse!B:B,$A$2,input_enduse!C:C,$A257)</f>
        <v>0.93950192108350805</v>
      </c>
      <c r="I257" s="76">
        <f>SUMIFS(input_enduse!G:G,input_enduse!A:A,C257,input_enduse!B:B,$A$2,input_enduse!C:C,$A257)</f>
        <v>0</v>
      </c>
      <c r="J257" s="77"/>
      <c r="K257" s="19"/>
    </row>
    <row r="258" spans="1:11" s="1" customFormat="1" ht="15" x14ac:dyDescent="0.2">
      <c r="A258" s="1" t="s">
        <v>148</v>
      </c>
      <c r="C258" s="1" t="s">
        <v>195</v>
      </c>
      <c r="E258" s="39" t="s">
        <v>195</v>
      </c>
      <c r="F258" s="76">
        <f>SUMIFS(input_enduse!D:D,input_enduse!A:A,C258,input_enduse!B:B,$A$2,input_enduse!C:C,$A258)</f>
        <v>0.91963611679600499</v>
      </c>
      <c r="G258" s="76">
        <f>SUMIFS(input_enduse!E:E,input_enduse!A:A,C258,input_enduse!B:B,$A$2,input_enduse!C:C,$A258)</f>
        <v>0.63697689893871901</v>
      </c>
      <c r="H258" s="76">
        <f>SUMIFS(input_enduse!F:F,input_enduse!A:A,C258,input_enduse!B:B,$A$2,input_enduse!C:C,$A258)</f>
        <v>0.36302310106128099</v>
      </c>
      <c r="I258" s="76">
        <f>SUMIFS(input_enduse!G:G,input_enduse!A:A,C258,input_enduse!B:B,$A$2,input_enduse!C:C,$A258)</f>
        <v>0</v>
      </c>
      <c r="J258" s="77"/>
      <c r="K258" s="19"/>
    </row>
    <row r="259" spans="1:11" s="1" customFormat="1" ht="15" x14ac:dyDescent="0.2">
      <c r="A259" s="1" t="s">
        <v>148</v>
      </c>
      <c r="E259" s="25" t="s">
        <v>183</v>
      </c>
      <c r="F259" s="25" t="s">
        <v>196</v>
      </c>
      <c r="G259" s="25" t="s">
        <v>185</v>
      </c>
      <c r="H259" s="25" t="s">
        <v>186</v>
      </c>
      <c r="I259" s="25" t="s">
        <v>187</v>
      </c>
      <c r="J259" s="75"/>
      <c r="K259" s="3"/>
    </row>
    <row r="260" spans="1:11" s="1" customFormat="1" ht="15" x14ac:dyDescent="0.2">
      <c r="A260" s="1" t="s">
        <v>148</v>
      </c>
      <c r="C260" s="1" t="s">
        <v>197</v>
      </c>
      <c r="E260" s="39" t="s">
        <v>197</v>
      </c>
      <c r="F260" s="76">
        <v>1</v>
      </c>
      <c r="G260" s="76">
        <v>1</v>
      </c>
      <c r="H260" s="76">
        <v>0</v>
      </c>
      <c r="I260" s="76">
        <v>0</v>
      </c>
      <c r="J260" s="77"/>
      <c r="K260" s="19"/>
    </row>
    <row r="261" spans="1:11" s="1" customFormat="1" ht="15" x14ac:dyDescent="0.2">
      <c r="A261" s="1" t="s">
        <v>148</v>
      </c>
      <c r="C261" s="1" t="s">
        <v>198</v>
      </c>
      <c r="E261" s="39" t="s">
        <v>198</v>
      </c>
      <c r="F261" s="76">
        <f>SUMIFS(input_enduse!D:D,input_enduse!A:A,C261,input_enduse!B:B,$A$2,input_enduse!C:C,$A261)</f>
        <v>0.96605406378370595</v>
      </c>
      <c r="G261" s="76">
        <v>1</v>
      </c>
      <c r="H261" s="76">
        <v>0</v>
      </c>
      <c r="I261" s="76">
        <v>0</v>
      </c>
      <c r="J261" s="77"/>
      <c r="K261" s="19"/>
    </row>
    <row r="262" spans="1:11" s="1" customFormat="1" ht="15" x14ac:dyDescent="0.2">
      <c r="A262" s="1" t="s">
        <v>148</v>
      </c>
      <c r="C262" s="1" t="s">
        <v>199</v>
      </c>
      <c r="E262" s="39" t="s">
        <v>199</v>
      </c>
      <c r="F262" s="76">
        <f>SUMIFS(input_enduse!D:D,input_enduse!A:A,C262,input_enduse!B:B,$A$2,input_enduse!C:C,$A262)</f>
        <v>1</v>
      </c>
      <c r="G262" s="76">
        <v>1</v>
      </c>
      <c r="H262" s="76">
        <v>0</v>
      </c>
      <c r="I262" s="76">
        <v>0</v>
      </c>
      <c r="J262" s="77"/>
      <c r="K262" s="19"/>
    </row>
    <row r="263" spans="1:11" s="1" customFormat="1" ht="15" x14ac:dyDescent="0.2">
      <c r="A263" s="1" t="s">
        <v>148</v>
      </c>
      <c r="C263" s="1" t="s">
        <v>200</v>
      </c>
      <c r="E263" s="39" t="s">
        <v>201</v>
      </c>
      <c r="F263" s="76">
        <f>SUMIFS(input_enduse!D:D,input_enduse!A:A,C263,input_enduse!B:B,$A$2,input_enduse!C:C,$A263)</f>
        <v>1</v>
      </c>
      <c r="G263" s="76">
        <f>SUMIFS(input_enduse!E:E,input_enduse!A:A,C263,input_enduse!B:B,$A$2,input_enduse!C:C,$A263)</f>
        <v>1</v>
      </c>
      <c r="H263" s="76">
        <f>SUMIFS(input_enduse!F:F,input_enduse!A:A,C263,input_enduse!B:B,$A$2,input_enduse!C:C,$A263)</f>
        <v>0</v>
      </c>
      <c r="I263" s="76">
        <f>SUMIFS(input_enduse!G:G,input_enduse!A:A,C263,input_enduse!B:B,$A$2,input_enduse!C:C,$A263)</f>
        <v>0</v>
      </c>
      <c r="J263" s="77"/>
      <c r="K263" s="19"/>
    </row>
    <row r="264" spans="1:11" s="1" customFormat="1" ht="15" x14ac:dyDescent="0.2">
      <c r="A264" s="1" t="s">
        <v>148</v>
      </c>
      <c r="C264" s="1" t="s">
        <v>202</v>
      </c>
      <c r="E264" s="39" t="s">
        <v>203</v>
      </c>
      <c r="F264" s="76">
        <f>SUMIFS(input_enduse!D:D,input_enduse!A:A,C264,input_enduse!B:B,$A$2,input_enduse!C:C,$A264)</f>
        <v>0.42289927019288998</v>
      </c>
      <c r="G264" s="76">
        <v>1</v>
      </c>
      <c r="H264" s="76">
        <v>0</v>
      </c>
      <c r="I264" s="76">
        <v>0</v>
      </c>
      <c r="J264" s="77"/>
      <c r="K264" s="19"/>
    </row>
    <row r="265" spans="1:11" s="1" customFormat="1" ht="15" x14ac:dyDescent="0.2">
      <c r="A265" s="1" t="s">
        <v>148</v>
      </c>
      <c r="C265" s="1" t="s">
        <v>204</v>
      </c>
      <c r="E265" s="39" t="s">
        <v>205</v>
      </c>
      <c r="F265" s="76">
        <f>SUMIFS(input_enduse!D:D,input_enduse!A:A,C265,input_enduse!B:B,$A$2,input_enduse!C:C,$A265)</f>
        <v>1</v>
      </c>
      <c r="G265" s="76">
        <v>1</v>
      </c>
      <c r="H265" s="76">
        <v>0</v>
      </c>
      <c r="I265" s="76">
        <v>0</v>
      </c>
      <c r="J265" s="77"/>
      <c r="K265" s="19"/>
    </row>
    <row r="266" spans="1:11" s="1" customFormat="1" ht="15" x14ac:dyDescent="0.2">
      <c r="A266" s="1" t="s">
        <v>148</v>
      </c>
      <c r="C266" s="1" t="s">
        <v>206</v>
      </c>
      <c r="E266" s="39" t="s">
        <v>207</v>
      </c>
      <c r="F266" s="76">
        <f>SUMIFS(input_enduse!D:D,input_enduse!A:A,C266,input_enduse!B:B,$A$2,input_enduse!C:C,$A266)</f>
        <v>1</v>
      </c>
      <c r="G266" s="76">
        <v>1</v>
      </c>
      <c r="H266" s="76">
        <v>0</v>
      </c>
      <c r="I266" s="76">
        <v>0</v>
      </c>
      <c r="J266" s="77"/>
      <c r="K266" s="19"/>
    </row>
    <row r="267" spans="1:11" s="1" customFormat="1" ht="15" x14ac:dyDescent="0.2">
      <c r="A267" s="1" t="s">
        <v>148</v>
      </c>
      <c r="C267" s="1" t="s">
        <v>141</v>
      </c>
      <c r="E267" s="39" t="s">
        <v>208</v>
      </c>
      <c r="F267" s="76">
        <f>SUMIFS(input_enduse!D:D,input_enduse!A:A,C267,input_enduse!B:B,$A$2,input_enduse!C:C,$A267)</f>
        <v>1</v>
      </c>
      <c r="G267" s="76">
        <v>1</v>
      </c>
      <c r="H267" s="76">
        <v>0</v>
      </c>
      <c r="I267" s="76">
        <v>0</v>
      </c>
      <c r="J267" s="77"/>
      <c r="K267" s="19"/>
    </row>
    <row r="268" spans="1:11" s="1" customFormat="1" ht="15" x14ac:dyDescent="0.2">
      <c r="A268" s="1" t="s">
        <v>148</v>
      </c>
      <c r="C268" s="1" t="s">
        <v>209</v>
      </c>
      <c r="E268" s="39" t="s">
        <v>209</v>
      </c>
      <c r="F268" s="76">
        <f>SUMIFS(input_enduse!D:D,input_enduse!A:A,C268,input_enduse!B:B,$A$2,input_enduse!C:C,$A268)</f>
        <v>0.49917465171511399</v>
      </c>
      <c r="G268" s="76">
        <v>1</v>
      </c>
      <c r="H268" s="76">
        <v>0</v>
      </c>
      <c r="I268" s="76">
        <v>0</v>
      </c>
      <c r="J268" s="77"/>
      <c r="K268" s="19"/>
    </row>
    <row r="269" spans="1:11" s="1" customFormat="1" ht="15" x14ac:dyDescent="0.2">
      <c r="A269" s="1" t="s">
        <v>148</v>
      </c>
      <c r="C269" s="1" t="s">
        <v>210</v>
      </c>
      <c r="E269" s="39" t="s">
        <v>210</v>
      </c>
      <c r="F269" s="76">
        <f>SUMIFS(input_enduse!D:D,input_enduse!A:A,C269,input_enduse!B:B,$A$2,input_enduse!C:C,$A269)</f>
        <v>0.289389311074641</v>
      </c>
      <c r="G269" s="76">
        <v>1</v>
      </c>
      <c r="H269" s="76">
        <v>0</v>
      </c>
      <c r="I269" s="76">
        <v>0</v>
      </c>
      <c r="J269" s="77"/>
      <c r="K269" s="19"/>
    </row>
    <row r="270" spans="1:11" s="1" customFormat="1" ht="15" x14ac:dyDescent="0.2">
      <c r="E270" s="78"/>
      <c r="F270" s="78"/>
      <c r="G270" s="78"/>
      <c r="H270" s="78"/>
      <c r="I270" s="78"/>
      <c r="J270" s="78"/>
      <c r="K270" s="8"/>
    </row>
    <row r="271" spans="1:11" s="1" customFormat="1" ht="15" x14ac:dyDescent="0.25">
      <c r="E271" s="87" t="s">
        <v>255</v>
      </c>
      <c r="F271" s="88"/>
      <c r="G271" s="88"/>
      <c r="H271" s="88"/>
      <c r="I271" s="89"/>
      <c r="J271" s="72"/>
      <c r="K271" s="18"/>
    </row>
    <row r="272" spans="1:11" s="1" customFormat="1" ht="15" x14ac:dyDescent="0.2">
      <c r="C272" s="1" t="s">
        <v>183</v>
      </c>
      <c r="E272" s="25" t="s">
        <v>183</v>
      </c>
      <c r="F272" s="25" t="s">
        <v>215</v>
      </c>
      <c r="G272" s="25" t="s">
        <v>185</v>
      </c>
      <c r="H272" s="25" t="s">
        <v>186</v>
      </c>
      <c r="I272" s="25" t="s">
        <v>187</v>
      </c>
      <c r="J272" s="75"/>
      <c r="K272" s="3"/>
    </row>
    <row r="273" spans="1:11" s="1" customFormat="1" ht="15" x14ac:dyDescent="0.2">
      <c r="A273" s="1" t="s">
        <v>149</v>
      </c>
      <c r="C273" s="1" t="s">
        <v>188</v>
      </c>
      <c r="E273" s="39" t="s">
        <v>188</v>
      </c>
      <c r="F273" s="76">
        <f>SUMIFS(input_enduse!D:D,input_enduse!A:A,C273,input_enduse!B:B,$A$2,input_enduse!C:C,$A273)</f>
        <v>0.249135882567872</v>
      </c>
      <c r="G273" s="76">
        <f>SUMIFS(input_enduse!E:E,input_enduse!A:A,C273,input_enduse!B:B,$A$2,input_enduse!C:C,$A273)</f>
        <v>0.58265448962851096</v>
      </c>
      <c r="H273" s="76">
        <f>SUMIFS(input_enduse!F:F,input_enduse!A:A,C273,input_enduse!B:B,$A$2,input_enduse!C:C,$A273)</f>
        <v>0.41734551037148898</v>
      </c>
      <c r="I273" s="76">
        <f>SUMIFS(input_enduse!G:G,input_enduse!A:A,C273,input_enduse!B:B,$A$2,input_enduse!C:C,$A273)</f>
        <v>0</v>
      </c>
      <c r="J273" s="77"/>
      <c r="K273" s="19"/>
    </row>
    <row r="274" spans="1:11" s="1" customFormat="1" ht="15" x14ac:dyDescent="0.2">
      <c r="A274" s="1" t="s">
        <v>149</v>
      </c>
      <c r="C274" s="1" t="s">
        <v>189</v>
      </c>
      <c r="E274" s="39" t="s">
        <v>189</v>
      </c>
      <c r="F274" s="76">
        <f>SUMIFS(input_enduse!D:D,input_enduse!A:A,C274,input_enduse!B:B,$A$2,input_enduse!C:C,$A274)</f>
        <v>0.25557754895754098</v>
      </c>
      <c r="G274" s="76">
        <f>SUMIFS(input_enduse!E:E,input_enduse!A:A,C274,input_enduse!B:B,$A$2,input_enduse!C:C,$A274)</f>
        <v>1</v>
      </c>
      <c r="H274" s="76">
        <f>SUMIFS(input_enduse!F:F,input_enduse!A:A,C274,input_enduse!B:B,$A$2,input_enduse!C:C,$A274)</f>
        <v>0</v>
      </c>
      <c r="I274" s="76">
        <f>SUMIFS(input_enduse!G:G,input_enduse!A:A,C274,input_enduse!B:B,$A$2,input_enduse!C:C,$A274)</f>
        <v>0</v>
      </c>
      <c r="J274" s="77"/>
      <c r="K274" s="19"/>
    </row>
    <row r="275" spans="1:11" s="1" customFormat="1" ht="15" x14ac:dyDescent="0.2">
      <c r="A275" s="1" t="s">
        <v>149</v>
      </c>
      <c r="C275" s="1" t="s">
        <v>190</v>
      </c>
      <c r="E275" s="39" t="s">
        <v>190</v>
      </c>
      <c r="F275" s="76">
        <f>SUMIFS(input_enduse!D:D,input_enduse!A:A,C275,input_enduse!B:B,$A$2,input_enduse!C:C,$A275)</f>
        <v>0.30182220629034801</v>
      </c>
      <c r="G275" s="76">
        <v>1</v>
      </c>
      <c r="H275" s="76">
        <v>0</v>
      </c>
      <c r="I275" s="76">
        <v>0</v>
      </c>
      <c r="J275" s="77"/>
      <c r="K275" s="19"/>
    </row>
    <row r="276" spans="1:11" s="1" customFormat="1" ht="15" x14ac:dyDescent="0.2">
      <c r="A276" s="1" t="s">
        <v>149</v>
      </c>
      <c r="C276" s="1" t="s">
        <v>191</v>
      </c>
      <c r="E276" s="39" t="s">
        <v>191</v>
      </c>
      <c r="F276" s="76">
        <f>SUMIFS(input_enduse!D:D,input_enduse!A:A,C276,input_enduse!B:B,$A$2,input_enduse!C:C,$A276)</f>
        <v>1.0535125826160801E-2</v>
      </c>
      <c r="G276" s="76">
        <v>1</v>
      </c>
      <c r="H276" s="76">
        <v>0</v>
      </c>
      <c r="I276" s="76">
        <v>0</v>
      </c>
      <c r="J276" s="77"/>
      <c r="K276" s="19"/>
    </row>
    <row r="277" spans="1:11" s="1" customFormat="1" ht="15" x14ac:dyDescent="0.2">
      <c r="A277" s="1" t="s">
        <v>149</v>
      </c>
      <c r="C277" s="1" t="s">
        <v>192</v>
      </c>
      <c r="E277" s="39" t="s">
        <v>192</v>
      </c>
      <c r="F277" s="76">
        <f>SUMIFS(input_enduse!D:D,input_enduse!A:A,C277,input_enduse!B:B,$A$2,input_enduse!C:C,$A277)</f>
        <v>2.4487695366936998E-3</v>
      </c>
      <c r="G277" s="76">
        <v>1</v>
      </c>
      <c r="H277" s="76">
        <v>0</v>
      </c>
      <c r="I277" s="76">
        <v>0</v>
      </c>
      <c r="J277" s="77"/>
      <c r="K277" s="19"/>
    </row>
    <row r="278" spans="1:11" s="1" customFormat="1" ht="15" x14ac:dyDescent="0.2">
      <c r="A278" s="1" t="s">
        <v>149</v>
      </c>
      <c r="C278" s="1" t="s">
        <v>193</v>
      </c>
      <c r="E278" s="39" t="s">
        <v>194</v>
      </c>
      <c r="F278" s="76">
        <f>SUMIFS(input_enduse!D:D,input_enduse!A:A,C278,input_enduse!B:B,$A$2,input_enduse!C:C,$A278)</f>
        <v>2.4744586015733398E-4</v>
      </c>
      <c r="G278" s="76">
        <f>SUMIFS(input_enduse!E:E,input_enduse!A:A,C278,input_enduse!B:B,$A$2,input_enduse!C:C,$A278)</f>
        <v>0.260194465334952</v>
      </c>
      <c r="H278" s="76">
        <f>SUMIFS(input_enduse!F:F,input_enduse!A:A,C278,input_enduse!B:B,$A$2,input_enduse!C:C,$A278)</f>
        <v>0.73980553466504795</v>
      </c>
      <c r="I278" s="76">
        <f>SUMIFS(input_enduse!G:G,input_enduse!A:A,C278,input_enduse!B:B,$A$2,input_enduse!C:C,$A278)</f>
        <v>0</v>
      </c>
      <c r="J278" s="77"/>
      <c r="K278" s="19"/>
    </row>
    <row r="279" spans="1:11" s="1" customFormat="1" ht="15" x14ac:dyDescent="0.2">
      <c r="A279" s="1" t="s">
        <v>149</v>
      </c>
      <c r="C279" s="1" t="s">
        <v>195</v>
      </c>
      <c r="E279" s="39" t="s">
        <v>195</v>
      </c>
      <c r="F279" s="76">
        <f>SUMIFS(input_enduse!D:D,input_enduse!A:A,C279,input_enduse!B:B,$A$2,input_enduse!C:C,$A279)</f>
        <v>0.90630050271127005</v>
      </c>
      <c r="G279" s="76">
        <f>SUMIFS(input_enduse!E:E,input_enduse!A:A,C279,input_enduse!B:B,$A$2,input_enduse!C:C,$A279)</f>
        <v>0.75280364076120898</v>
      </c>
      <c r="H279" s="76">
        <f>SUMIFS(input_enduse!F:F,input_enduse!A:A,C279,input_enduse!B:B,$A$2,input_enduse!C:C,$A279)</f>
        <v>0.24643858736459101</v>
      </c>
      <c r="I279" s="76">
        <f>SUMIFS(input_enduse!G:G,input_enduse!A:A,C279,input_enduse!B:B,$A$2,input_enduse!C:C,$A279)</f>
        <v>7.5777187419987402E-4</v>
      </c>
      <c r="J279" s="77"/>
      <c r="K279" s="19"/>
    </row>
    <row r="280" spans="1:11" s="1" customFormat="1" ht="15" x14ac:dyDescent="0.2">
      <c r="A280" s="1" t="s">
        <v>149</v>
      </c>
      <c r="E280" s="25" t="s">
        <v>183</v>
      </c>
      <c r="F280" s="25" t="s">
        <v>196</v>
      </c>
      <c r="G280" s="25" t="s">
        <v>185</v>
      </c>
      <c r="H280" s="25" t="s">
        <v>186</v>
      </c>
      <c r="I280" s="25" t="s">
        <v>187</v>
      </c>
      <c r="J280" s="75"/>
      <c r="K280" s="3"/>
    </row>
    <row r="281" spans="1:11" s="1" customFormat="1" ht="15" x14ac:dyDescent="0.2">
      <c r="A281" s="1" t="s">
        <v>149</v>
      </c>
      <c r="C281" s="1" t="s">
        <v>197</v>
      </c>
      <c r="E281" s="39" t="s">
        <v>197</v>
      </c>
      <c r="F281" s="76">
        <v>1</v>
      </c>
      <c r="G281" s="76">
        <v>1</v>
      </c>
      <c r="H281" s="76">
        <v>0</v>
      </c>
      <c r="I281" s="76">
        <v>0</v>
      </c>
      <c r="J281" s="77"/>
      <c r="K281" s="19"/>
    </row>
    <row r="282" spans="1:11" s="1" customFormat="1" ht="15" x14ac:dyDescent="0.2">
      <c r="A282" s="1" t="s">
        <v>149</v>
      </c>
      <c r="C282" s="1" t="s">
        <v>198</v>
      </c>
      <c r="E282" s="39" t="s">
        <v>198</v>
      </c>
      <c r="F282" s="76">
        <f>SUMIFS(input_enduse!D:D,input_enduse!A:A,C282,input_enduse!B:B,$A$2,input_enduse!C:C,$A282)</f>
        <v>0.73617541518276197</v>
      </c>
      <c r="G282" s="76">
        <v>1</v>
      </c>
      <c r="H282" s="76">
        <v>0</v>
      </c>
      <c r="I282" s="76">
        <v>0</v>
      </c>
      <c r="J282" s="77"/>
      <c r="K282" s="19"/>
    </row>
    <row r="283" spans="1:11" s="1" customFormat="1" ht="15" x14ac:dyDescent="0.2">
      <c r="A283" s="1" t="s">
        <v>149</v>
      </c>
      <c r="C283" s="1" t="s">
        <v>199</v>
      </c>
      <c r="E283" s="39" t="s">
        <v>199</v>
      </c>
      <c r="F283" s="76">
        <f>SUMIFS(input_enduse!D:D,input_enduse!A:A,C283,input_enduse!B:B,$A$2,input_enduse!C:C,$A283)</f>
        <v>0.99955230647266302</v>
      </c>
      <c r="G283" s="76">
        <v>1</v>
      </c>
      <c r="H283" s="76">
        <v>0</v>
      </c>
      <c r="I283" s="76">
        <v>0</v>
      </c>
      <c r="J283" s="77"/>
      <c r="K283" s="19"/>
    </row>
    <row r="284" spans="1:11" s="1" customFormat="1" ht="15" x14ac:dyDescent="0.2">
      <c r="A284" s="1" t="s">
        <v>149</v>
      </c>
      <c r="C284" s="1" t="s">
        <v>200</v>
      </c>
      <c r="E284" s="39" t="s">
        <v>201</v>
      </c>
      <c r="F284" s="76">
        <f>SUMIFS(input_enduse!D:D,input_enduse!A:A,C284,input_enduse!B:B,$A$2,input_enduse!C:C,$A284)</f>
        <v>0.96854435713220399</v>
      </c>
      <c r="G284" s="76">
        <f>SUMIFS(input_enduse!E:E,input_enduse!A:A,C284,input_enduse!B:B,$A$2,input_enduse!C:C,$A284)</f>
        <v>0.99378497421962497</v>
      </c>
      <c r="H284" s="76">
        <f>SUMIFS(input_enduse!F:F,input_enduse!A:A,C284,input_enduse!B:B,$A$2,input_enduse!C:C,$A284)</f>
        <v>6.2150257803747699E-3</v>
      </c>
      <c r="I284" s="76">
        <f>SUMIFS(input_enduse!G:G,input_enduse!A:A,C284,input_enduse!B:B,$A$2,input_enduse!C:C,$A284)</f>
        <v>0</v>
      </c>
      <c r="J284" s="77"/>
      <c r="K284" s="19"/>
    </row>
    <row r="285" spans="1:11" s="1" customFormat="1" ht="15" x14ac:dyDescent="0.2">
      <c r="A285" s="1" t="s">
        <v>149</v>
      </c>
      <c r="C285" s="1" t="s">
        <v>202</v>
      </c>
      <c r="E285" s="39" t="s">
        <v>203</v>
      </c>
      <c r="F285" s="76">
        <f>SUMIFS(input_enduse!D:D,input_enduse!A:A,C285,input_enduse!B:B,$A$2,input_enduse!C:C,$A285)</f>
        <v>6.6415144636136902E-2</v>
      </c>
      <c r="G285" s="76">
        <v>1</v>
      </c>
      <c r="H285" s="76">
        <v>0</v>
      </c>
      <c r="I285" s="76">
        <v>0</v>
      </c>
      <c r="J285" s="77"/>
      <c r="K285" s="19"/>
    </row>
    <row r="286" spans="1:11" s="1" customFormat="1" ht="15" x14ac:dyDescent="0.2">
      <c r="A286" s="1" t="s">
        <v>149</v>
      </c>
      <c r="C286" s="1" t="s">
        <v>204</v>
      </c>
      <c r="E286" s="39" t="s">
        <v>205</v>
      </c>
      <c r="F286" s="76">
        <f>SUMIFS(input_enduse!D:D,input_enduse!A:A,C286,input_enduse!B:B,$A$2,input_enduse!C:C,$A286)</f>
        <v>0.90642615251755798</v>
      </c>
      <c r="G286" s="76">
        <v>1</v>
      </c>
      <c r="H286" s="76">
        <v>0</v>
      </c>
      <c r="I286" s="76">
        <v>0</v>
      </c>
      <c r="J286" s="77"/>
      <c r="K286" s="19"/>
    </row>
    <row r="287" spans="1:11" s="1" customFormat="1" ht="15" x14ac:dyDescent="0.2">
      <c r="A287" s="1" t="s">
        <v>149</v>
      </c>
      <c r="C287" s="1" t="s">
        <v>206</v>
      </c>
      <c r="E287" s="39" t="s">
        <v>207</v>
      </c>
      <c r="F287" s="76">
        <f>SUMIFS(input_enduse!D:D,input_enduse!A:A,C287,input_enduse!B:B,$A$2,input_enduse!C:C,$A287)</f>
        <v>0.94287206211840602</v>
      </c>
      <c r="G287" s="76">
        <v>1</v>
      </c>
      <c r="H287" s="76">
        <v>0</v>
      </c>
      <c r="I287" s="76">
        <v>0</v>
      </c>
      <c r="J287" s="77"/>
      <c r="K287" s="19"/>
    </row>
    <row r="288" spans="1:11" s="1" customFormat="1" ht="15" x14ac:dyDescent="0.2">
      <c r="A288" s="1" t="s">
        <v>149</v>
      </c>
      <c r="C288" s="1" t="s">
        <v>141</v>
      </c>
      <c r="E288" s="39" t="s">
        <v>208</v>
      </c>
      <c r="F288" s="76">
        <f>SUMIFS(input_enduse!D:D,input_enduse!A:A,C288,input_enduse!B:B,$A$2,input_enduse!C:C,$A288)</f>
        <v>0.98445763824945298</v>
      </c>
      <c r="G288" s="76">
        <v>1</v>
      </c>
      <c r="H288" s="76">
        <v>0</v>
      </c>
      <c r="I288" s="76">
        <v>0</v>
      </c>
      <c r="J288" s="77"/>
      <c r="K288" s="19"/>
    </row>
    <row r="289" spans="1:11" s="1" customFormat="1" ht="15" x14ac:dyDescent="0.2">
      <c r="A289" s="1" t="s">
        <v>149</v>
      </c>
      <c r="C289" s="1" t="s">
        <v>209</v>
      </c>
      <c r="E289" s="39" t="s">
        <v>209</v>
      </c>
      <c r="F289" s="76">
        <f>SUMIFS(input_enduse!D:D,input_enduse!A:A,C289,input_enduse!B:B,$A$2,input_enduse!C:C,$A289)</f>
        <v>0.28909385872477</v>
      </c>
      <c r="G289" s="76">
        <v>1</v>
      </c>
      <c r="H289" s="76">
        <v>0</v>
      </c>
      <c r="I289" s="76">
        <v>0</v>
      </c>
      <c r="J289" s="77"/>
      <c r="K289" s="19"/>
    </row>
    <row r="290" spans="1:11" s="1" customFormat="1" ht="15" x14ac:dyDescent="0.2">
      <c r="A290" s="1" t="s">
        <v>149</v>
      </c>
      <c r="C290" s="1" t="s">
        <v>210</v>
      </c>
      <c r="E290" s="39" t="s">
        <v>210</v>
      </c>
      <c r="F290" s="76">
        <f>SUMIFS(input_enduse!D:D,input_enduse!A:A,C290,input_enduse!B:B,$A$2,input_enduse!C:C,$A290)</f>
        <v>0.35804824542736802</v>
      </c>
      <c r="G290" s="76">
        <v>1</v>
      </c>
      <c r="H290" s="76">
        <v>0</v>
      </c>
      <c r="I290" s="76">
        <v>0</v>
      </c>
      <c r="J290" s="77"/>
      <c r="K290" s="19"/>
    </row>
    <row r="291" spans="1:11" ht="15.6" x14ac:dyDescent="0.3">
      <c r="E291" s="74"/>
      <c r="F291" s="74"/>
      <c r="G291" s="74"/>
      <c r="H291" s="74"/>
      <c r="I291" s="74"/>
      <c r="J291" s="74"/>
    </row>
    <row r="292" spans="1:11" ht="15.6" x14ac:dyDescent="0.3">
      <c r="E292" s="74"/>
      <c r="F292" s="74"/>
      <c r="G292" s="74"/>
      <c r="H292" s="74"/>
      <c r="I292" s="74"/>
      <c r="J292" s="74"/>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42EAB-07AE-4A7C-A8B3-8F6823BA206B}">
  <sheetPr codeName="Sheet4"/>
  <dimension ref="A1:O291"/>
  <sheetViews>
    <sheetView topLeftCell="K20" zoomScale="72" zoomScaleNormal="100" workbookViewId="0">
      <selection activeCell="D1" sqref="D1"/>
    </sheetView>
  </sheetViews>
  <sheetFormatPr defaultColWidth="9.21875" defaultRowHeight="14.4" x14ac:dyDescent="0.3"/>
  <cols>
    <col min="1" max="1" width="12.5546875" style="9" hidden="1" customWidth="1"/>
    <col min="2" max="2" width="0" style="9" hidden="1" customWidth="1"/>
    <col min="3" max="3" width="22.77734375" style="9" hidden="1" customWidth="1"/>
    <col min="4" max="4" width="27.21875" style="9" bestFit="1" customWidth="1"/>
    <col min="5" max="5" width="30.77734375" style="9" bestFit="1" customWidth="1"/>
    <col min="6" max="6" width="25.21875" style="9" bestFit="1" customWidth="1"/>
    <col min="7" max="7" width="32.77734375" style="9" bestFit="1" customWidth="1"/>
    <col min="8" max="8" width="27.21875" style="9" bestFit="1" customWidth="1"/>
    <col min="9" max="9" width="17.44140625" style="9" bestFit="1" customWidth="1"/>
    <col min="10" max="11" width="17.44140625" style="9" customWidth="1"/>
    <col min="12" max="12" width="7.44140625" style="9" customWidth="1"/>
    <col min="13" max="13" width="18.44140625" style="9" bestFit="1" customWidth="1"/>
    <col min="14" max="14" width="7.77734375" style="9" bestFit="1" customWidth="1"/>
    <col min="15" max="16384" width="9.21875" style="9"/>
  </cols>
  <sheetData>
    <row r="1" spans="1:14" ht="15.6" x14ac:dyDescent="0.3">
      <c r="A1" s="9" t="s">
        <v>161</v>
      </c>
      <c r="E1" s="90" t="s">
        <v>256</v>
      </c>
      <c r="F1" s="90"/>
      <c r="G1" s="90"/>
      <c r="H1" s="90"/>
      <c r="I1" s="91"/>
      <c r="J1" s="91"/>
      <c r="K1" s="10"/>
      <c r="M1" s="11" t="s">
        <v>257</v>
      </c>
      <c r="N1" s="11"/>
    </row>
    <row r="2" spans="1:14" ht="45" x14ac:dyDescent="0.3">
      <c r="A2" s="9" t="s">
        <v>258</v>
      </c>
      <c r="E2" s="92" t="s">
        <v>166</v>
      </c>
      <c r="F2" s="92" t="s">
        <v>167</v>
      </c>
      <c r="G2" s="92" t="s">
        <v>168</v>
      </c>
      <c r="H2" s="92" t="s">
        <v>169</v>
      </c>
      <c r="I2" s="92" t="s">
        <v>170</v>
      </c>
      <c r="J2" s="92" t="s">
        <v>171</v>
      </c>
      <c r="K2" s="13"/>
      <c r="M2" s="12" t="s">
        <v>259</v>
      </c>
      <c r="N2" s="12" t="s">
        <v>172</v>
      </c>
    </row>
    <row r="3" spans="1:14" ht="15.6" x14ac:dyDescent="0.3">
      <c r="E3" s="73" t="s">
        <v>144</v>
      </c>
      <c r="F3" s="101">
        <f>SUMIFS(input_wholebuilding!C:C,input_wholebuilding!A:A,SDGE!E3,input_wholebuilding!B:B,$A$2)</f>
        <v>47530.9637145706</v>
      </c>
      <c r="G3" s="103">
        <f>SUMIFS(input_wholebuilding!D:D,input_wholebuilding!A:A,SDGE!E3,input_wholebuilding!B:B,$A$2)</f>
        <v>11.3939130575048</v>
      </c>
      <c r="H3" s="101">
        <f>SUMIFS(input_wholebuilding!E:E,input_wholebuilding!A:A,SDGE!E3,input_wholebuilding!B:B,$A$2)</f>
        <v>541.56366810323004</v>
      </c>
      <c r="I3" s="103">
        <f>SUMIFS(input_wholebuilding_gas!D:D,input_wholebuilding_gas!A:A,PGE!E3,input_wholebuilding_gas!B:B,$A$2)</f>
        <v>54.826664944706401</v>
      </c>
      <c r="J3" s="103">
        <f>SUMIFS(input_wholebuilding_gas!E:E,input_wholebuilding_gas!A:A,PGE!E3,input_wholebuilding_gas!B:B,$A$2)/1000000</f>
        <v>23.613148335815701</v>
      </c>
      <c r="K3" s="15"/>
      <c r="M3" s="14" t="s">
        <v>144</v>
      </c>
      <c r="N3" s="16">
        <f>SUMIFS(input_figure!D:D,input_figure!A:A,SDGE!M3,input_figure!B:B,$A$2)</f>
        <v>5.6238508410648702E-2</v>
      </c>
    </row>
    <row r="4" spans="1:14" ht="15.6" x14ac:dyDescent="0.3">
      <c r="E4" s="73" t="s">
        <v>142</v>
      </c>
      <c r="F4" s="101">
        <f>SUMIFS(input_wholebuilding!C:C,input_wholebuilding!A:A,SDGE!E4,input_wholebuilding!B:B,$A$2)</f>
        <v>21647.831738553101</v>
      </c>
      <c r="G4" s="103">
        <f>SUMIFS(input_wholebuilding!D:D,input_wholebuilding!A:A,SDGE!E4,input_wholebuilding!B:B,$A$2)</f>
        <v>39.440340013996199</v>
      </c>
      <c r="H4" s="101">
        <f>SUMIFS(input_wholebuilding!E:E,input_wholebuilding!A:A,SDGE!E4,input_wholebuilding!B:B,$A$2)</f>
        <v>853.79784433431303</v>
      </c>
      <c r="I4" s="103">
        <f>SUMIFS(input_wholebuilding_gas!D:D,input_wholebuilding_gas!A:A,PGE!E4,input_wholebuilding_gas!B:B,$A$2)</f>
        <v>60.273079047492899</v>
      </c>
      <c r="J4" s="103">
        <f>SUMIFS(input_wholebuilding_gas!E:E,input_wholebuilding_gas!A:A,PGE!E4,input_wholebuilding_gas!B:B,$A$2)/1000000</f>
        <v>13.0478147358464</v>
      </c>
      <c r="K4" s="15"/>
      <c r="M4" s="14" t="s">
        <v>142</v>
      </c>
      <c r="N4" s="16">
        <f>SUMIFS(input_figure!D:D,input_figure!A:A,SDGE!M4,input_figure!B:B,$A$2)</f>
        <v>8.8662368023617794E-2</v>
      </c>
    </row>
    <row r="5" spans="1:14" ht="15.6" x14ac:dyDescent="0.3">
      <c r="E5" s="73" t="s">
        <v>143</v>
      </c>
      <c r="F5" s="101">
        <f>SUMIFS(input_wholebuilding!C:C,input_wholebuilding!A:A,SDGE!E5,input_wholebuilding!B:B,$A$2)</f>
        <v>50557.502450310101</v>
      </c>
      <c r="G5" s="103">
        <f>SUMIFS(input_wholebuilding!D:D,input_wholebuilding!A:A,SDGE!E5,input_wholebuilding!B:B,$A$2)</f>
        <v>21.935438510419999</v>
      </c>
      <c r="H5" s="101">
        <f>SUMIFS(input_wholebuilding!E:E,input_wholebuilding!A:A,SDGE!E5,input_wholebuilding!B:B,$A$2)</f>
        <v>1109.0009862391801</v>
      </c>
      <c r="I5" s="103">
        <f>SUMIFS(input_wholebuilding_gas!D:D,input_wholebuilding_gas!A:A,PGE!E5,input_wholebuilding_gas!B:B,$A$2)</f>
        <v>48.5405120061696</v>
      </c>
      <c r="J5" s="103">
        <f>SUMIFS(input_wholebuilding_gas!E:E,input_wholebuilding_gas!A:A,PGE!E5,input_wholebuilding_gas!B:B,$A$2)/1000000</f>
        <v>22.9966408079089</v>
      </c>
      <c r="K5" s="15"/>
      <c r="M5" s="14" t="s">
        <v>143</v>
      </c>
      <c r="N5" s="16">
        <f>SUMIFS(input_figure!D:D,input_figure!A:A,SDGE!M5,input_figure!B:B,$A$2)</f>
        <v>0.115163857853444</v>
      </c>
    </row>
    <row r="6" spans="1:14" ht="15.6" x14ac:dyDescent="0.3">
      <c r="E6" s="73" t="s">
        <v>139</v>
      </c>
      <c r="F6" s="101">
        <f>SUMIFS(input_wholebuilding!C:C,input_wholebuilding!A:A,SDGE!E6,input_wholebuilding!B:B,$A$2)</f>
        <v>59444.3176179601</v>
      </c>
      <c r="G6" s="103">
        <f>SUMIFS(input_wholebuilding!D:D,input_wholebuilding!A:A,SDGE!E6,input_wholebuilding!B:B,$A$2)</f>
        <v>11.6918472600446</v>
      </c>
      <c r="H6" s="101">
        <f>SUMIFS(input_wholebuilding!E:E,input_wholebuilding!A:A,SDGE!E6,input_wholebuilding!B:B,$A$2)</f>
        <v>695.01388206676995</v>
      </c>
      <c r="I6" s="103">
        <f>SUMIFS(input_wholebuilding_gas!D:D,input_wholebuilding_gas!A:A,PGE!E6,input_wholebuilding_gas!B:B,$A$2)</f>
        <v>30.641731262151499</v>
      </c>
      <c r="J6" s="103">
        <f>SUMIFS(input_wholebuilding_gas!E:E,input_wholebuilding_gas!A:A,PGE!E6,input_wholebuilding_gas!B:B,$A$2)/1000000</f>
        <v>18.214768055115101</v>
      </c>
      <c r="K6" s="15"/>
      <c r="M6" s="14" t="s">
        <v>139</v>
      </c>
      <c r="N6" s="16">
        <f>SUMIFS(input_figure!D:D,input_figure!A:A,SDGE!M6,input_figure!B:B,$A$2)</f>
        <v>7.2173497511430498E-2</v>
      </c>
    </row>
    <row r="7" spans="1:14" ht="15.6" x14ac:dyDescent="0.3">
      <c r="E7" s="73" t="s">
        <v>141</v>
      </c>
      <c r="F7" s="101">
        <f>SUMIFS(input_wholebuilding!C:C,input_wholebuilding!A:A,SDGE!E7,input_wholebuilding!B:B,$A$2)</f>
        <v>168390.17771159601</v>
      </c>
      <c r="G7" s="103">
        <f>SUMIFS(input_wholebuilding!D:D,input_wholebuilding!A:A,SDGE!E7,input_wholebuilding!B:B,$A$2)</f>
        <v>6.7334070371641896</v>
      </c>
      <c r="H7" s="101">
        <f>SUMIFS(input_wholebuilding!E:E,input_wholebuilding!A:A,SDGE!E7,input_wholebuilding!B:B,$A$2)</f>
        <v>1133.83960759259</v>
      </c>
      <c r="I7" s="103">
        <f>SUMIFS(input_wholebuilding_gas!D:D,input_wholebuilding_gas!A:A,PGE!E7,input_wholebuilding_gas!B:B,$A$2)</f>
        <v>39.3380431418909</v>
      </c>
      <c r="J7" s="103">
        <f>SUMIFS(input_wholebuilding_gas!E:E,input_wholebuilding_gas!A:A,PGE!E7,input_wholebuilding_gas!B:B,$A$2)/1000000</f>
        <v>65.271135879272492</v>
      </c>
      <c r="K7" s="15"/>
      <c r="M7" s="14" t="s">
        <v>141</v>
      </c>
      <c r="N7" s="16">
        <f>SUMIFS(input_figure!D:D,input_figure!A:A,SDGE!M7,input_figure!B:B,$A$2)</f>
        <v>0.11774321665863299</v>
      </c>
    </row>
    <row r="8" spans="1:14" ht="15.6" x14ac:dyDescent="0.3">
      <c r="E8" s="73" t="s">
        <v>146</v>
      </c>
      <c r="F8" s="101">
        <f>SUMIFS(input_wholebuilding!C:C,input_wholebuilding!A:A,SDGE!E8,input_wholebuilding!B:B,$A$2)</f>
        <v>122134.74043003</v>
      </c>
      <c r="G8" s="103">
        <f>SUMIFS(input_wholebuilding!D:D,input_wholebuilding!A:A,SDGE!E8,input_wholebuilding!B:B,$A$2)</f>
        <v>14.8341349686931</v>
      </c>
      <c r="H8" s="101">
        <f>SUMIFS(input_wholebuilding!E:E,input_wholebuilding!A:A,SDGE!E8,input_wholebuilding!B:B,$A$2)</f>
        <v>1811.7632239053701</v>
      </c>
      <c r="I8" s="103">
        <f>SUMIFS(input_wholebuilding_gas!D:D,input_wholebuilding_gas!A:A,PGE!E8,input_wholebuilding_gas!B:B,$A$2)</f>
        <v>32.356486005334098</v>
      </c>
      <c r="J8" s="103">
        <f>SUMIFS(input_wholebuilding_gas!E:E,input_wholebuilding_gas!A:A,PGE!E8,input_wholebuilding_gas!B:B,$A$2)/1000000</f>
        <v>38.996022077432698</v>
      </c>
      <c r="K8" s="15"/>
      <c r="M8" s="14" t="s">
        <v>146</v>
      </c>
      <c r="N8" s="16">
        <f>SUMIFS(input_figure!D:D,input_figure!A:A,SDGE!M8,input_figure!B:B,$A$2)</f>
        <v>0.18814198090977599</v>
      </c>
    </row>
    <row r="9" spans="1:14" ht="15.6" x14ac:dyDescent="0.3">
      <c r="E9" s="73" t="s">
        <v>147</v>
      </c>
      <c r="F9" s="101">
        <f>SUMIFS(input_wholebuilding!C:C,input_wholebuilding!A:A,SDGE!E9,input_wholebuilding!B:B,$A$2)</f>
        <v>87567.132225726804</v>
      </c>
      <c r="G9" s="103">
        <f>SUMIFS(input_wholebuilding!D:D,input_wholebuilding!A:A,SDGE!E9,input_wholebuilding!B:B,$A$2)</f>
        <v>10.6140422877916</v>
      </c>
      <c r="H9" s="101">
        <f>SUMIFS(input_wholebuilding!E:E,input_wholebuilding!A:A,SDGE!E9,input_wholebuilding!B:B,$A$2)</f>
        <v>929.44124446449996</v>
      </c>
      <c r="I9" s="103">
        <f>SUMIFS(input_wholebuilding_gas!D:D,input_wholebuilding_gas!A:A,PGE!E9,input_wholebuilding_gas!B:B,$A$2)</f>
        <v>23.197897355299499</v>
      </c>
      <c r="J9" s="103">
        <f>SUMIFS(input_wholebuilding_gas!E:E,input_wholebuilding_gas!A:A,PGE!E9,input_wholebuilding_gas!B:B,$A$2)/1000000</f>
        <v>20.313733450703502</v>
      </c>
      <c r="K9" s="15"/>
      <c r="M9" s="14" t="s">
        <v>147</v>
      </c>
      <c r="N9" s="16">
        <f>SUMIFS(input_figure!D:D,input_figure!A:A,SDGE!M9,input_figure!B:B,$A$2)</f>
        <v>9.6517533066965394E-2</v>
      </c>
    </row>
    <row r="10" spans="1:14" ht="15.6" x14ac:dyDescent="0.3">
      <c r="E10" s="73" t="s">
        <v>148</v>
      </c>
      <c r="F10" s="101">
        <f>SUMIFS(input_wholebuilding!C:C,input_wholebuilding!A:A,SDGE!E10,input_wholebuilding!B:B,$A$2)</f>
        <v>4323.2015680178602</v>
      </c>
      <c r="G10" s="103">
        <f>SUMIFS(input_wholebuilding!D:D,input_wholebuilding!A:A,SDGE!E10,input_wholebuilding!B:B,$A$2)</f>
        <v>32.752730534668501</v>
      </c>
      <c r="H10" s="101">
        <f>SUMIFS(input_wholebuilding!E:E,input_wholebuilding!A:A,SDGE!E10,input_wholebuilding!B:B,$A$2)</f>
        <v>141.59665600434499</v>
      </c>
      <c r="I10" s="103">
        <f>SUMIFS(input_wholebuilding_gas!D:D,input_wholebuilding_gas!A:A,PGE!E10,input_wholebuilding_gas!B:B,$A$2)</f>
        <v>7.1106100004086503</v>
      </c>
      <c r="J10" s="103">
        <f>SUMIFS(input_wholebuilding_gas!E:E,input_wholebuilding_gas!A:A,PGE!E10,input_wholebuilding_gas!B:B,$A$2)/1000000</f>
        <v>0.30138584552751402</v>
      </c>
      <c r="K10" s="15"/>
      <c r="M10" s="14" t="s">
        <v>148</v>
      </c>
      <c r="N10" s="16">
        <f>SUMIFS(input_figure!D:D,input_figure!A:A,SDGE!M10,input_figure!B:B,$A$2)</f>
        <v>1.4704060110809001E-2</v>
      </c>
    </row>
    <row r="11" spans="1:14" ht="15.6" x14ac:dyDescent="0.3">
      <c r="E11" s="73" t="s">
        <v>138</v>
      </c>
      <c r="F11" s="101">
        <f>SUMIFS(input_wholebuilding!C:C,input_wholebuilding!A:A,SDGE!E11,input_wholebuilding!B:B,$A$2)</f>
        <v>18269.7908196672</v>
      </c>
      <c r="G11" s="103">
        <f>SUMIFS(input_wholebuilding!D:D,input_wholebuilding!A:A,SDGE!E11,input_wholebuilding!B:B,$A$2)</f>
        <v>41.010255185532898</v>
      </c>
      <c r="H11" s="101">
        <f>SUMIFS(input_wholebuilding!E:E,input_wholebuilding!A:A,SDGE!E11,input_wholebuilding!B:B,$A$2)</f>
        <v>749.24878370085901</v>
      </c>
      <c r="I11" s="103">
        <f>SUMIFS(input_wholebuilding_gas!D:D,input_wholebuilding_gas!A:A,PGE!E11,input_wholebuilding_gas!B:B,$A$2)</f>
        <v>228.28007811162101</v>
      </c>
      <c r="J11" s="103">
        <f>SUMIFS(input_wholebuilding_gas!E:E,input_wholebuilding_gas!A:A,PGE!E11,input_wholebuilding_gas!B:B,$A$2)/1000000</f>
        <v>41.706292753966196</v>
      </c>
      <c r="K11" s="15"/>
      <c r="M11" s="14" t="s">
        <v>138</v>
      </c>
      <c r="N11" s="16">
        <f>SUMIFS(input_figure!D:D,input_figure!A:A,SDGE!M11,input_figure!B:B,$A$2)</f>
        <v>7.7805503776514795E-2</v>
      </c>
    </row>
    <row r="12" spans="1:14" ht="15.6" x14ac:dyDescent="0.3">
      <c r="E12" s="73" t="s">
        <v>140</v>
      </c>
      <c r="F12" s="101">
        <f>SUMIFS(input_wholebuilding!C:C,input_wholebuilding!A:A,SDGE!E12,input_wholebuilding!B:B,$A$2)</f>
        <v>101055.316568215</v>
      </c>
      <c r="G12" s="103">
        <f>SUMIFS(input_wholebuilding!D:D,input_wholebuilding!A:A,SDGE!E12,input_wholebuilding!B:B,$A$2)</f>
        <v>10.256475043460799</v>
      </c>
      <c r="H12" s="101">
        <f>SUMIFS(input_wholebuilding!E:E,input_wholebuilding!A:A,SDGE!E12,input_wholebuilding!B:B,$A$2)</f>
        <v>1036.47133239093</v>
      </c>
      <c r="I12" s="103">
        <f>SUMIFS(input_wholebuilding_gas!D:D,input_wholebuilding_gas!A:A,PGE!E12,input_wholebuilding_gas!B:B,$A$2)</f>
        <v>3.4247548564897499</v>
      </c>
      <c r="J12" s="103">
        <f>SUMIFS(input_wholebuilding_gas!E:E,input_wholebuilding_gas!A:A,PGE!E12,input_wholebuilding_gas!B:B,$A$2)/1000000</f>
        <v>3.2035441880419597</v>
      </c>
      <c r="K12" s="15"/>
      <c r="M12" s="14" t="s">
        <v>140</v>
      </c>
      <c r="N12" s="16">
        <f>SUMIFS(input_figure!D:D,input_figure!A:A,SDGE!M12,input_figure!B:B,$A$2)</f>
        <v>0.107632038811275</v>
      </c>
    </row>
    <row r="13" spans="1:14" ht="15.6" x14ac:dyDescent="0.3">
      <c r="E13" s="73" t="s">
        <v>145</v>
      </c>
      <c r="F13" s="101">
        <f>SUMIFS(input_wholebuilding!C:C,input_wholebuilding!A:A,SDGE!E13,input_wholebuilding!B:B,$A$2)</f>
        <v>55964.423402018801</v>
      </c>
      <c r="G13" s="103">
        <f>SUMIFS(input_wholebuilding!D:D,input_wholebuilding!A:A,SDGE!E13,input_wholebuilding!B:B,$A$2)</f>
        <v>7.2823472035450996</v>
      </c>
      <c r="H13" s="101">
        <f>SUMIFS(input_wholebuilding!E:E,input_wholebuilding!A:A,SDGE!E13,input_wholebuilding!B:B,$A$2)</f>
        <v>407.55236225970498</v>
      </c>
      <c r="I13" s="103">
        <f>SUMIFS(input_wholebuilding_gas!D:D,input_wholebuilding_gas!A:A,PGE!E13,input_wholebuilding_gas!B:B,$A$2)</f>
        <v>6.97003907159898</v>
      </c>
      <c r="J13" s="103">
        <f>SUMIFS(input_wholebuilding_gas!E:E,input_wholebuilding_gas!A:A,PGE!E13,input_wholebuilding_gas!B:B,$A$2)/1000000</f>
        <v>3.9007421773157902</v>
      </c>
      <c r="K13" s="15"/>
      <c r="M13" s="14" t="s">
        <v>145</v>
      </c>
      <c r="N13" s="16">
        <f>SUMIFS(input_figure!D:D,input_figure!A:A,SDGE!M13,input_figure!B:B,$A$2)</f>
        <v>4.2322146596350398E-2</v>
      </c>
    </row>
    <row r="14" spans="1:14" ht="15.6" x14ac:dyDescent="0.3">
      <c r="E14" s="73" t="s">
        <v>149</v>
      </c>
      <c r="F14" s="101">
        <f>SUMIFS(input_wholebuilding!C:C,input_wholebuilding!A:A,SDGE!E14,input_wholebuilding!B:B,$A$2)</f>
        <v>34740.647975213898</v>
      </c>
      <c r="G14" s="103">
        <f>SUMIFS(input_wholebuilding!D:D,input_wholebuilding!A:A,SDGE!E14,input_wholebuilding!B:B,$A$2)</f>
        <v>6.3463486753471701</v>
      </c>
      <c r="H14" s="101">
        <f>SUMIFS(input_wholebuilding!E:E,input_wholebuilding!A:A,SDGE!E14,input_wholebuilding!B:B,$A$2)</f>
        <v>220.47626525820101</v>
      </c>
      <c r="I14" s="103">
        <f>SUMIFS(input_wholebuilding_gas!D:D,input_wholebuilding_gas!A:A,PGE!E14,input_wholebuilding_gas!B:B,$A$2)</f>
        <v>3.5469906874378601</v>
      </c>
      <c r="J14" s="103">
        <f>SUMIFS(input_wholebuilding_gas!E:E,input_wholebuilding_gas!A:A,PGE!E14,input_wholebuilding_gas!B:B,$A$2)/1000000</f>
        <v>1.2322475484364099</v>
      </c>
      <c r="K14" s="15"/>
      <c r="M14" s="14" t="s">
        <v>149</v>
      </c>
      <c r="N14" s="16">
        <f>SUMIFS(input_figure!D:D,input_figure!A:A,SDGE!M14,input_figure!B:B,$A$2)</f>
        <v>2.2895288270535E-2</v>
      </c>
    </row>
    <row r="15" spans="1:14" ht="15.6" x14ac:dyDescent="0.3">
      <c r="E15" s="73" t="s">
        <v>179</v>
      </c>
      <c r="F15" s="102">
        <f>SUMIFS(input_wholebuilding!C:C,input_wholebuilding!A:A,SMUD!E15,input_wholebuilding!B:B,$A$2)</f>
        <v>771626.04622188106</v>
      </c>
      <c r="G15" s="104">
        <f>SUMIFS(input_wholebuilding!D:D,input_wholebuilding!A:A,SMUD!E15,input_wholebuilding!B:B,$A$2)</f>
        <v>12.479835152623901</v>
      </c>
      <c r="H15" s="102">
        <f>SUMIFS(input_wholebuilding!E:E,input_wholebuilding!A:A,SMUD!E15,input_wholebuilding!B:B,$A$2)</f>
        <v>9629.7658563200002</v>
      </c>
      <c r="I15" s="104">
        <f>SUMIFS(input_wholebuilding_gas!D:D,input_wholebuilding_gas!A:A,PGE!E15,input_wholebuilding_gas!B:B,$A$2)</f>
        <v>33.6031873249322</v>
      </c>
      <c r="J15" s="104">
        <f>SUM(J3:J14)</f>
        <v>252.79747585538266</v>
      </c>
      <c r="K15" s="17"/>
    </row>
    <row r="16" spans="1:14" ht="15.6" x14ac:dyDescent="0.3">
      <c r="E16" s="73" t="s">
        <v>180</v>
      </c>
      <c r="F16" s="102">
        <f>SUMIFS(input_wholebuilding!C:C,input_wholebuilding!A:A,SMUD!E16,input_wholebuilding!B:B,$A$2)</f>
        <v>209701.872655757</v>
      </c>
      <c r="G16" s="104">
        <f>SUMIFS(input_wholebuilding!D:D,input_wholebuilding!A:A,SMUD!E16,input_wholebuilding!B:B,$A$2)</f>
        <v>13.0719122039973</v>
      </c>
      <c r="H16" s="102">
        <f>SUMIFS(input_wholebuilding!E:E,input_wholebuilding!A:A,SMUD!E16,input_wholebuilding!B:B,$A$2)</f>
        <v>2741.20446836987</v>
      </c>
      <c r="I16" s="104">
        <f>SUMIFS(input_wholebuilding_gas!D:D,input_wholebuilding_gas!A:A,PGE!E16,input_wholebuilding_gas!B:B,$A$2)</f>
        <v>28.502372049806599</v>
      </c>
      <c r="J16" s="104">
        <f>J8+J9</f>
        <v>59.309755528136201</v>
      </c>
      <c r="K16" s="17"/>
    </row>
    <row r="17" spans="1:11" ht="15.6" x14ac:dyDescent="0.3">
      <c r="E17" s="73" t="s">
        <v>181</v>
      </c>
      <c r="F17" s="102">
        <f>SUMIFS(input_wholebuilding!C:C,input_wholebuilding!A:A,SMUD!E17,input_wholebuilding!B:B,$A$2)</f>
        <v>39063.849543231801</v>
      </c>
      <c r="G17" s="104">
        <f>SUMIFS(input_wholebuilding!D:D,input_wholebuilding!A:A,SMUD!E17,input_wholebuilding!B:B,$A$2)</f>
        <v>9.2687465648218303</v>
      </c>
      <c r="H17" s="102">
        <f>SUMIFS(input_wholebuilding!E:E,input_wholebuilding!A:A,SMUD!E17,input_wholebuilding!B:B,$A$2)</f>
        <v>362.072921262546</v>
      </c>
      <c r="I17" s="104">
        <f>SUMIFS(input_wholebuilding_gas!D:D,input_wholebuilding_gas!A:A,PGE!E17,input_wholebuilding_gas!B:B,$A$2)</f>
        <v>3.9344932161941601</v>
      </c>
      <c r="J17" s="104">
        <f>J14+J10</f>
        <v>1.533633393963924</v>
      </c>
      <c r="K17" s="17"/>
    </row>
    <row r="18" spans="1:11" ht="15.6" x14ac:dyDescent="0.3">
      <c r="E18" s="74"/>
      <c r="F18" s="74"/>
      <c r="G18" s="74"/>
      <c r="H18" s="74"/>
      <c r="I18" s="74"/>
      <c r="J18" s="74"/>
    </row>
    <row r="19" spans="1:11" s="1" customFormat="1" ht="15" x14ac:dyDescent="0.25">
      <c r="E19" s="87" t="s">
        <v>260</v>
      </c>
      <c r="F19" s="88"/>
      <c r="G19" s="88"/>
      <c r="H19" s="88"/>
      <c r="I19" s="89"/>
      <c r="J19" s="72"/>
      <c r="K19" s="18"/>
    </row>
    <row r="20" spans="1:11" s="1" customFormat="1" ht="15" x14ac:dyDescent="0.2">
      <c r="C20" s="1" t="s">
        <v>183</v>
      </c>
      <c r="E20" s="25" t="s">
        <v>183</v>
      </c>
      <c r="F20" s="25" t="s">
        <v>184</v>
      </c>
      <c r="G20" s="25" t="s">
        <v>185</v>
      </c>
      <c r="H20" s="25" t="s">
        <v>186</v>
      </c>
      <c r="I20" s="25" t="s">
        <v>187</v>
      </c>
      <c r="J20" s="75"/>
      <c r="K20" s="3"/>
    </row>
    <row r="21" spans="1:11" s="1" customFormat="1" ht="15" x14ac:dyDescent="0.2">
      <c r="A21" s="1" t="s">
        <v>179</v>
      </c>
      <c r="C21" s="1" t="s">
        <v>188</v>
      </c>
      <c r="E21" s="39" t="s">
        <v>188</v>
      </c>
      <c r="F21" s="76">
        <f>SUMIFS(input_enduse!D:D,input_enduse!A:A,C21,input_enduse!B:B,$A$2,input_enduse!C:C,$A21)</f>
        <v>0.803304259303524</v>
      </c>
      <c r="G21" s="76">
        <f>SUMIFS(input_enduse!E:E,input_enduse!A:A,C21,input_enduse!B:B,$A$2,input_enduse!C:C,$A21)</f>
        <v>0.28734156086877699</v>
      </c>
      <c r="H21" s="76">
        <f>SUMIFS(input_enduse!F:F,input_enduse!A:A,C21,input_enduse!B:B,$A$2,input_enduse!C:C,$A21)</f>
        <v>0.70563419513870995</v>
      </c>
      <c r="I21" s="76">
        <f>SUMIFS(input_enduse!G:G,input_enduse!A:A,C21,input_enduse!B:B,$A$2,input_enduse!C:C,$A21)</f>
        <v>7.0242439925139299E-3</v>
      </c>
      <c r="J21" s="77"/>
      <c r="K21" s="19"/>
    </row>
    <row r="22" spans="1:11" s="1" customFormat="1" ht="15" x14ac:dyDescent="0.2">
      <c r="A22" s="1" t="s">
        <v>179</v>
      </c>
      <c r="C22" s="1" t="s">
        <v>189</v>
      </c>
      <c r="E22" s="39" t="s">
        <v>189</v>
      </c>
      <c r="F22" s="76">
        <f>SUMIFS(input_enduse!D:D,input_enduse!A:A,C22,input_enduse!B:B,$A$2,input_enduse!C:C,$A22)</f>
        <v>0.79432409500019396</v>
      </c>
      <c r="G22" s="76">
        <f>SUMIFS(input_enduse!E:E,input_enduse!A:A,C22,input_enduse!B:B,$A$2,input_enduse!C:C,$A22)</f>
        <v>0.999871462836884</v>
      </c>
      <c r="H22" s="76">
        <f>SUMIFS(input_enduse!F:F,input_enduse!A:A,C22,input_enduse!B:B,$A$2,input_enduse!C:C,$A22)</f>
        <v>0</v>
      </c>
      <c r="I22" s="76">
        <f>SUMIFS(input_enduse!G:G,input_enduse!A:A,C22,input_enduse!B:B,$A$2,input_enduse!C:C,$A22)</f>
        <v>1.2853716311573101E-4</v>
      </c>
      <c r="J22" s="77"/>
      <c r="K22" s="19"/>
    </row>
    <row r="23" spans="1:11" s="1" customFormat="1" ht="15" x14ac:dyDescent="0.2">
      <c r="A23" s="1" t="s">
        <v>179</v>
      </c>
      <c r="C23" s="1" t="s">
        <v>190</v>
      </c>
      <c r="E23" s="39" t="s">
        <v>190</v>
      </c>
      <c r="F23" s="76">
        <f>SUMIFS(input_enduse!D:D,input_enduse!A:A,C23,input_enduse!B:B,$A$2,input_enduse!C:C,$A23)</f>
        <v>0.81783855407890405</v>
      </c>
      <c r="G23" s="76">
        <v>1</v>
      </c>
      <c r="H23" s="76">
        <v>0</v>
      </c>
      <c r="I23" s="76">
        <v>0</v>
      </c>
      <c r="J23" s="77"/>
      <c r="K23" s="19"/>
    </row>
    <row r="24" spans="1:11" s="1" customFormat="1" ht="15" x14ac:dyDescent="0.2">
      <c r="A24" s="1" t="s">
        <v>179</v>
      </c>
      <c r="C24" s="1" t="s">
        <v>191</v>
      </c>
      <c r="E24" s="39" t="s">
        <v>191</v>
      </c>
      <c r="F24" s="76">
        <f>SUMIFS(input_enduse!D:D,input_enduse!A:A,C24,input_enduse!B:B,$A$2,input_enduse!C:C,$A24)</f>
        <v>5.04946225971473E-3</v>
      </c>
      <c r="G24" s="76">
        <v>1</v>
      </c>
      <c r="H24" s="76">
        <v>0</v>
      </c>
      <c r="I24" s="76">
        <v>0</v>
      </c>
      <c r="J24" s="77"/>
      <c r="K24" s="19"/>
    </row>
    <row r="25" spans="1:11" s="1" customFormat="1" ht="15" x14ac:dyDescent="0.2">
      <c r="A25" s="1" t="s">
        <v>179</v>
      </c>
      <c r="C25" s="1" t="s">
        <v>192</v>
      </c>
      <c r="E25" s="39" t="s">
        <v>192</v>
      </c>
      <c r="F25" s="76">
        <f>SUMIFS(input_enduse!D:D,input_enduse!A:A,C25,input_enduse!B:B,$A$2,input_enduse!C:C,$A25)</f>
        <v>2.2070538265226598E-3</v>
      </c>
      <c r="G25" s="76">
        <v>1</v>
      </c>
      <c r="H25" s="76">
        <v>0</v>
      </c>
      <c r="I25" s="76">
        <v>0</v>
      </c>
      <c r="J25" s="77"/>
      <c r="K25" s="19"/>
    </row>
    <row r="26" spans="1:11" s="1" customFormat="1" ht="15" x14ac:dyDescent="0.2">
      <c r="A26" s="1" t="s">
        <v>179</v>
      </c>
      <c r="C26" s="1" t="s">
        <v>193</v>
      </c>
      <c r="E26" s="39" t="s">
        <v>194</v>
      </c>
      <c r="F26" s="76">
        <f>SUMIFS(input_enduse!D:D,input_enduse!A:A,C26,input_enduse!B:B,$A$2,input_enduse!C:C,$A26)</f>
        <v>3.5934336135027597E-2</v>
      </c>
      <c r="G26" s="76">
        <f>SUMIFS(input_enduse!E:E,input_enduse!A:A,C26,input_enduse!B:B,$A$2,input_enduse!C:C,$A26)</f>
        <v>0.29363469097178702</v>
      </c>
      <c r="H26" s="76">
        <f>SUMIFS(input_enduse!F:F,input_enduse!A:A,C26,input_enduse!B:B,$A$2,input_enduse!C:C,$A26)</f>
        <v>0.69151480559728795</v>
      </c>
      <c r="I26" s="76">
        <f>SUMIFS(input_enduse!G:G,input_enduse!A:A,C26,input_enduse!B:B,$A$2,input_enduse!C:C,$A26)</f>
        <v>1.4850503430925401E-2</v>
      </c>
      <c r="J26" s="77"/>
      <c r="K26" s="19"/>
    </row>
    <row r="27" spans="1:11" s="1" customFormat="1" ht="15" x14ac:dyDescent="0.2">
      <c r="A27" s="1" t="s">
        <v>179</v>
      </c>
      <c r="C27" s="1" t="s">
        <v>195</v>
      </c>
      <c r="E27" s="39" t="s">
        <v>195</v>
      </c>
      <c r="F27" s="76">
        <f>SUMIFS(input_enduse!D:D,input_enduse!A:A,C27,input_enduse!B:B,$A$2,input_enduse!C:C,$A27)</f>
        <v>0.95395559867367496</v>
      </c>
      <c r="G27" s="76">
        <f>SUMIFS(input_enduse!E:E,input_enduse!A:A,C27,input_enduse!B:B,$A$2,input_enduse!C:C,$A27)</f>
        <v>0.42078616146023401</v>
      </c>
      <c r="H27" s="76">
        <f>SUMIFS(input_enduse!F:F,input_enduse!A:A,C27,input_enduse!B:B,$A$2,input_enduse!C:C,$A27)</f>
        <v>0.56199761982898999</v>
      </c>
      <c r="I27" s="76">
        <f>SUMIFS(input_enduse!G:G,input_enduse!A:A,C27,input_enduse!B:B,$A$2,input_enduse!C:C,$A27)</f>
        <v>1.7216218710776301E-2</v>
      </c>
      <c r="J27" s="77"/>
      <c r="K27" s="19"/>
    </row>
    <row r="28" spans="1:11" s="1" customFormat="1" ht="15" x14ac:dyDescent="0.2">
      <c r="A28" s="1" t="s">
        <v>179</v>
      </c>
      <c r="E28" s="25" t="s">
        <v>183</v>
      </c>
      <c r="F28" s="25" t="s">
        <v>196</v>
      </c>
      <c r="G28" s="25" t="s">
        <v>185</v>
      </c>
      <c r="H28" s="25" t="s">
        <v>186</v>
      </c>
      <c r="I28" s="25" t="s">
        <v>187</v>
      </c>
      <c r="J28" s="75"/>
      <c r="K28" s="3"/>
    </row>
    <row r="29" spans="1:11" s="1" customFormat="1" ht="15" x14ac:dyDescent="0.2">
      <c r="A29" s="1" t="s">
        <v>179</v>
      </c>
      <c r="C29" s="1" t="s">
        <v>197</v>
      </c>
      <c r="E29" s="39" t="s">
        <v>197</v>
      </c>
      <c r="F29" s="76">
        <v>1</v>
      </c>
      <c r="G29" s="76">
        <v>1</v>
      </c>
      <c r="H29" s="76">
        <v>0</v>
      </c>
      <c r="I29" s="76">
        <v>0</v>
      </c>
      <c r="J29" s="77"/>
      <c r="K29" s="19"/>
    </row>
    <row r="30" spans="1:11" s="1" customFormat="1" ht="15" x14ac:dyDescent="0.2">
      <c r="A30" s="1" t="s">
        <v>179</v>
      </c>
      <c r="C30" s="1" t="s">
        <v>198</v>
      </c>
      <c r="E30" s="39" t="s">
        <v>198</v>
      </c>
      <c r="F30" s="76">
        <f>SUMIFS(input_enduse!D:D,input_enduse!A:A,C30,input_enduse!B:B,$A$2,input_enduse!C:C,$A30)</f>
        <v>0.71079204688770403</v>
      </c>
      <c r="G30" s="76">
        <v>1</v>
      </c>
      <c r="H30" s="76">
        <v>0</v>
      </c>
      <c r="I30" s="76">
        <v>0</v>
      </c>
      <c r="J30" s="77"/>
      <c r="K30" s="19"/>
    </row>
    <row r="31" spans="1:11" s="1" customFormat="1" ht="15" x14ac:dyDescent="0.2">
      <c r="A31" s="1" t="s">
        <v>179</v>
      </c>
      <c r="C31" s="1" t="s">
        <v>199</v>
      </c>
      <c r="E31" s="39" t="s">
        <v>199</v>
      </c>
      <c r="F31" s="76">
        <f>SUMIFS(input_enduse!D:D,input_enduse!A:A,C31,input_enduse!B:B,$A$2,input_enduse!C:C,$A31)</f>
        <v>0.99853994603900098</v>
      </c>
      <c r="G31" s="76">
        <v>1</v>
      </c>
      <c r="H31" s="76">
        <v>0</v>
      </c>
      <c r="I31" s="76">
        <v>0</v>
      </c>
      <c r="J31" s="77"/>
      <c r="K31" s="19"/>
    </row>
    <row r="32" spans="1:11" s="1" customFormat="1" ht="15" x14ac:dyDescent="0.2">
      <c r="A32" s="1" t="s">
        <v>179</v>
      </c>
      <c r="C32" s="1" t="s">
        <v>200</v>
      </c>
      <c r="E32" s="39" t="s">
        <v>201</v>
      </c>
      <c r="F32" s="76">
        <f>SUMIFS(input_enduse!D:D,input_enduse!A:A,C32,input_enduse!B:B,$A$2,input_enduse!C:C,$A32)</f>
        <v>0.95965459024560795</v>
      </c>
      <c r="G32" s="76">
        <f>SUMIFS(input_enduse!E:E,input_enduse!A:A,C32,input_enduse!B:B,$A$2,input_enduse!C:C,$A32)</f>
        <v>0.98724290110659096</v>
      </c>
      <c r="H32" s="76">
        <f>SUMIFS(input_enduse!F:F,input_enduse!A:A,C32,input_enduse!B:B,$A$2,input_enduse!C:C,$A32)</f>
        <v>1.2757098893408699E-2</v>
      </c>
      <c r="I32" s="76">
        <f>SUMIFS(input_enduse!G:G,input_enduse!A:A,C32,input_enduse!B:B,$A$2,input_enduse!C:C,$A32)</f>
        <v>0</v>
      </c>
      <c r="J32" s="77"/>
      <c r="K32" s="19"/>
    </row>
    <row r="33" spans="1:14" s="1" customFormat="1" ht="15" x14ac:dyDescent="0.2">
      <c r="A33" s="1" t="s">
        <v>179</v>
      </c>
      <c r="C33" s="1" t="s">
        <v>202</v>
      </c>
      <c r="E33" s="39" t="s">
        <v>203</v>
      </c>
      <c r="F33" s="76">
        <f>SUMIFS(input_enduse!D:D,input_enduse!A:A,C33,input_enduse!B:B,$A$2,input_enduse!C:C,$A33)</f>
        <v>0.26221372545876298</v>
      </c>
      <c r="G33" s="76">
        <v>1</v>
      </c>
      <c r="H33" s="76">
        <v>0</v>
      </c>
      <c r="I33" s="76">
        <v>0</v>
      </c>
      <c r="J33" s="77"/>
      <c r="K33" s="19"/>
      <c r="M33" s="2" t="s">
        <v>164</v>
      </c>
      <c r="N33" s="2"/>
    </row>
    <row r="34" spans="1:14" s="1" customFormat="1" ht="15" x14ac:dyDescent="0.25">
      <c r="A34" s="1" t="s">
        <v>179</v>
      </c>
      <c r="C34" s="1" t="s">
        <v>204</v>
      </c>
      <c r="E34" s="39" t="s">
        <v>205</v>
      </c>
      <c r="F34" s="76">
        <f>SUMIFS(input_enduse!D:D,input_enduse!A:A,C34,input_enduse!B:B,$A$2,input_enduse!C:C,$A34)</f>
        <v>0.87494385809952901</v>
      </c>
      <c r="G34" s="76">
        <v>1</v>
      </c>
      <c r="H34" s="76">
        <v>0</v>
      </c>
      <c r="I34" s="76">
        <v>0</v>
      </c>
      <c r="J34" s="77"/>
      <c r="K34" s="19"/>
      <c r="M34" s="4" t="s">
        <v>259</v>
      </c>
      <c r="N34" s="4" t="s">
        <v>172</v>
      </c>
    </row>
    <row r="35" spans="1:14" s="1" customFormat="1" ht="15" x14ac:dyDescent="0.2">
      <c r="A35" s="1" t="s">
        <v>179</v>
      </c>
      <c r="C35" s="1" t="s">
        <v>206</v>
      </c>
      <c r="E35" s="39" t="s">
        <v>207</v>
      </c>
      <c r="F35" s="76">
        <f>SUMIFS(input_enduse!D:D,input_enduse!A:A,C35,input_enduse!B:B,$A$2,input_enduse!C:C,$A35)</f>
        <v>0.84583454567611405</v>
      </c>
      <c r="G35" s="76">
        <v>1</v>
      </c>
      <c r="H35" s="76">
        <v>0</v>
      </c>
      <c r="I35" s="76">
        <v>0</v>
      </c>
      <c r="J35" s="77"/>
      <c r="K35" s="19"/>
      <c r="M35" s="6" t="s">
        <v>144</v>
      </c>
      <c r="N35" s="7">
        <f>SUMIFS(input_figure_gas!D:D,input_figure_gas!A:A,M35,input_figure_gas!B:B,$A$2)</f>
        <v>9.3407373851011305E-2</v>
      </c>
    </row>
    <row r="36" spans="1:14" s="1" customFormat="1" ht="15" x14ac:dyDescent="0.2">
      <c r="A36" s="1" t="s">
        <v>179</v>
      </c>
      <c r="C36" s="1" t="s">
        <v>141</v>
      </c>
      <c r="E36" s="39" t="s">
        <v>208</v>
      </c>
      <c r="F36" s="76">
        <f>SUMIFS(input_enduse!D:D,input_enduse!A:A,C36,input_enduse!B:B,$A$2,input_enduse!C:C,$A36)</f>
        <v>0.95051145223782196</v>
      </c>
      <c r="G36" s="76">
        <v>1</v>
      </c>
      <c r="H36" s="76">
        <v>0</v>
      </c>
      <c r="I36" s="76">
        <v>0</v>
      </c>
      <c r="J36" s="77"/>
      <c r="K36" s="19"/>
      <c r="M36" s="6" t="s">
        <v>142</v>
      </c>
      <c r="N36" s="7">
        <f>SUMIFS(input_figure_gas!D:D,input_figure_gas!A:A,M36,input_figure_gas!B:B,$A$2)</f>
        <v>5.1613706551843101E-2</v>
      </c>
    </row>
    <row r="37" spans="1:14" s="1" customFormat="1" ht="15" x14ac:dyDescent="0.2">
      <c r="A37" s="1" t="s">
        <v>179</v>
      </c>
      <c r="C37" s="1" t="s">
        <v>209</v>
      </c>
      <c r="E37" s="39" t="s">
        <v>209</v>
      </c>
      <c r="F37" s="76">
        <f>SUMIFS(input_enduse!D:D,input_enduse!A:A,C37,input_enduse!B:B,$A$2,input_enduse!C:C,$A37)</f>
        <v>0.246967297505295</v>
      </c>
      <c r="G37" s="76">
        <v>1</v>
      </c>
      <c r="H37" s="76">
        <v>0</v>
      </c>
      <c r="I37" s="76">
        <v>0</v>
      </c>
      <c r="J37" s="77"/>
      <c r="K37" s="19"/>
      <c r="M37" s="6" t="s">
        <v>143</v>
      </c>
      <c r="N37" s="7">
        <f>SUMIFS(input_figure_gas!D:D,input_figure_gas!A:A,M37,input_figure_gas!B:B,$A$2)</f>
        <v>9.0968633013822395E-2</v>
      </c>
    </row>
    <row r="38" spans="1:14" s="1" customFormat="1" ht="15" x14ac:dyDescent="0.2">
      <c r="A38" s="1" t="s">
        <v>179</v>
      </c>
      <c r="C38" s="1" t="s">
        <v>210</v>
      </c>
      <c r="E38" s="39" t="s">
        <v>210</v>
      </c>
      <c r="F38" s="76">
        <f>SUMIFS(input_enduse!D:D,input_enduse!A:A,C38,input_enduse!B:B,$A$2,input_enduse!C:C,$A38)</f>
        <v>0.25420769401536503</v>
      </c>
      <c r="G38" s="76">
        <v>1</v>
      </c>
      <c r="H38" s="76">
        <v>0</v>
      </c>
      <c r="I38" s="76">
        <v>0</v>
      </c>
      <c r="J38" s="77"/>
      <c r="K38" s="19"/>
      <c r="M38" s="6" t="s">
        <v>139</v>
      </c>
      <c r="N38" s="7">
        <f>SUMIFS(input_figure_gas!D:D,input_figure_gas!A:A,M38,input_figure_gas!B:B,$A$2)</f>
        <v>7.2052808254838702E-2</v>
      </c>
    </row>
    <row r="39" spans="1:14" s="1" customFormat="1" ht="15" x14ac:dyDescent="0.2">
      <c r="E39" s="78"/>
      <c r="F39" s="78"/>
      <c r="G39" s="78"/>
      <c r="H39" s="78"/>
      <c r="I39" s="78"/>
      <c r="J39" s="78"/>
      <c r="K39" s="8"/>
      <c r="M39" s="6" t="s">
        <v>141</v>
      </c>
      <c r="N39" s="7">
        <f>SUMIFS(input_figure_gas!D:D,input_figure_gas!A:A,M39,input_figure_gas!B:B,$A$2)</f>
        <v>0.25819536234852303</v>
      </c>
    </row>
    <row r="40" spans="1:14" s="1" customFormat="1" ht="15" x14ac:dyDescent="0.25">
      <c r="E40" s="87" t="s">
        <v>261</v>
      </c>
      <c r="F40" s="88"/>
      <c r="G40" s="88"/>
      <c r="H40" s="88"/>
      <c r="I40" s="89"/>
      <c r="J40" s="72"/>
      <c r="K40" s="18"/>
      <c r="M40" s="6" t="s">
        <v>146</v>
      </c>
      <c r="N40" s="7">
        <f>SUMIFS(input_figure_gas!D:D,input_figure_gas!A:A,M40,input_figure_gas!B:B,$A$2)</f>
        <v>0.15425795667256201</v>
      </c>
    </row>
    <row r="41" spans="1:14" s="1" customFormat="1" ht="15" x14ac:dyDescent="0.2">
      <c r="C41" s="1" t="s">
        <v>183</v>
      </c>
      <c r="E41" s="25" t="s">
        <v>183</v>
      </c>
      <c r="F41" s="25" t="s">
        <v>184</v>
      </c>
      <c r="G41" s="25" t="s">
        <v>185</v>
      </c>
      <c r="H41" s="25" t="s">
        <v>186</v>
      </c>
      <c r="I41" s="25" t="s">
        <v>187</v>
      </c>
      <c r="J41" s="75"/>
      <c r="K41" s="3"/>
      <c r="M41" s="6" t="s">
        <v>147</v>
      </c>
      <c r="N41" s="7">
        <f>SUMIFS(input_figure_gas!D:D,input_figure_gas!A:A,M41,input_figure_gas!B:B,$A$2)</f>
        <v>8.0355760602310297E-2</v>
      </c>
    </row>
    <row r="42" spans="1:14" s="1" customFormat="1" ht="15" x14ac:dyDescent="0.2">
      <c r="A42" s="1" t="s">
        <v>144</v>
      </c>
      <c r="C42" s="1" t="s">
        <v>188</v>
      </c>
      <c r="E42" s="39" t="s">
        <v>188</v>
      </c>
      <c r="F42" s="76">
        <f>SUMIFS(input_enduse!D:D,input_enduse!A:A,C42,input_enduse!B:B,$A$2,input_enduse!C:C,$A42)</f>
        <v>0.98206844636165003</v>
      </c>
      <c r="G42" s="76">
        <f>SUMIFS(input_enduse!E:E,input_enduse!A:A,C42,input_enduse!B:B,$A$2,input_enduse!C:C,$A42)</f>
        <v>0.16526527282567999</v>
      </c>
      <c r="H42" s="76">
        <f>SUMIFS(input_enduse!F:F,input_enduse!A:A,C42,input_enduse!B:B,$A$2,input_enduse!C:C,$A42)</f>
        <v>0.83473472717431996</v>
      </c>
      <c r="I42" s="76">
        <f>SUMIFS(input_enduse!G:G,input_enduse!A:A,C42,input_enduse!B:B,$A$2,input_enduse!C:C,$A42)</f>
        <v>0</v>
      </c>
      <c r="J42" s="77"/>
      <c r="K42" s="19"/>
      <c r="M42" s="5" t="s">
        <v>148</v>
      </c>
      <c r="N42" s="7">
        <f>SUMIFS(input_figure_gas!D:D,input_figure_gas!A:A,M42,input_figure_gas!B:B,$A$2)</f>
        <v>1.19220274849551E-3</v>
      </c>
    </row>
    <row r="43" spans="1:14" s="1" customFormat="1" ht="15" x14ac:dyDescent="0.2">
      <c r="A43" s="1" t="s">
        <v>144</v>
      </c>
      <c r="C43" s="1" t="s">
        <v>189</v>
      </c>
      <c r="E43" s="39" t="s">
        <v>189</v>
      </c>
      <c r="F43" s="76">
        <f>SUMIFS(input_enduse!D:D,input_enduse!A:A,C43,input_enduse!B:B,$A$2,input_enduse!C:C,$A43)</f>
        <v>0.80440947575569699</v>
      </c>
      <c r="G43" s="76">
        <f>SUMIFS(input_enduse!E:E,input_enduse!A:A,C43,input_enduse!B:B,$A$2,input_enduse!C:C,$A43)</f>
        <v>1</v>
      </c>
      <c r="H43" s="76">
        <f>SUMIFS(input_enduse!F:F,input_enduse!A:A,C43,input_enduse!B:B,$A$2,input_enduse!C:C,$A43)</f>
        <v>0</v>
      </c>
      <c r="I43" s="76">
        <f>SUMIFS(input_enduse!G:G,input_enduse!A:A,C43,input_enduse!B:B,$A$2,input_enduse!C:C,$A43)</f>
        <v>0</v>
      </c>
      <c r="J43" s="77"/>
      <c r="K43" s="19"/>
      <c r="M43" s="6" t="s">
        <v>138</v>
      </c>
      <c r="N43" s="7">
        <f>SUMIFS(input_figure_gas!D:D,input_figure_gas!A:A,M43,input_figure_gas!B:B,$A$2)</f>
        <v>0.16497907114319799</v>
      </c>
    </row>
    <row r="44" spans="1:14" s="1" customFormat="1" ht="15" x14ac:dyDescent="0.2">
      <c r="A44" s="1" t="s">
        <v>144</v>
      </c>
      <c r="C44" s="1" t="s">
        <v>190</v>
      </c>
      <c r="E44" s="39" t="s">
        <v>190</v>
      </c>
      <c r="F44" s="76">
        <f>SUMIFS(input_enduse!D:D,input_enduse!A:A,C44,input_enduse!B:B,$A$2,input_enduse!C:C,$A44)</f>
        <v>0.984961970747249</v>
      </c>
      <c r="G44" s="76">
        <v>1</v>
      </c>
      <c r="H44" s="76">
        <v>0</v>
      </c>
      <c r="I44" s="76">
        <v>0</v>
      </c>
      <c r="J44" s="77"/>
      <c r="K44" s="19"/>
      <c r="M44" s="6" t="s">
        <v>140</v>
      </c>
      <c r="N44" s="7">
        <f>SUMIFS(input_figure_gas!D:D,input_figure_gas!A:A,M44,input_figure_gas!B:B,$A$2)</f>
        <v>1.2672374109758199E-2</v>
      </c>
    </row>
    <row r="45" spans="1:14" s="1" customFormat="1" ht="15" x14ac:dyDescent="0.2">
      <c r="A45" s="1" t="s">
        <v>144</v>
      </c>
      <c r="C45" s="1" t="s">
        <v>191</v>
      </c>
      <c r="E45" s="39" t="s">
        <v>191</v>
      </c>
      <c r="F45" s="76">
        <f>SUMIFS(input_enduse!D:D,input_enduse!A:A,C45,input_enduse!B:B,$A$2,input_enduse!C:C,$A45)</f>
        <v>0</v>
      </c>
      <c r="G45" s="76">
        <v>1</v>
      </c>
      <c r="H45" s="76">
        <v>0</v>
      </c>
      <c r="I45" s="76">
        <v>0</v>
      </c>
      <c r="J45" s="77"/>
      <c r="K45" s="19"/>
      <c r="M45" s="6" t="s">
        <v>145</v>
      </c>
      <c r="N45" s="7">
        <f>SUMIFS(input_figure_gas!D:D,input_figure_gas!A:A,M45,input_figure_gas!B:B,$A$2)</f>
        <v>1.54303050855907E-2</v>
      </c>
    </row>
    <row r="46" spans="1:14" s="1" customFormat="1" ht="15" x14ac:dyDescent="0.2">
      <c r="A46" s="1" t="s">
        <v>144</v>
      </c>
      <c r="C46" s="1" t="s">
        <v>192</v>
      </c>
      <c r="E46" s="39" t="s">
        <v>192</v>
      </c>
      <c r="F46" s="76">
        <f>SUMIFS(input_enduse!D:D,input_enduse!A:A,C46,input_enduse!B:B,$A$2,input_enduse!C:C,$A46)</f>
        <v>0</v>
      </c>
      <c r="G46" s="76">
        <v>1</v>
      </c>
      <c r="H46" s="76">
        <v>0</v>
      </c>
      <c r="I46" s="76">
        <v>0</v>
      </c>
      <c r="J46" s="77"/>
      <c r="K46" s="19"/>
      <c r="M46" s="6" t="s">
        <v>149</v>
      </c>
      <c r="N46" s="7">
        <f>SUMIFS(input_figure_gas!D:D,input_figure_gas!A:A,M46,input_figure_gas!B:B,$A$2)</f>
        <v>4.8744456180462E-3</v>
      </c>
    </row>
    <row r="47" spans="1:14" s="1" customFormat="1" ht="15" x14ac:dyDescent="0.2">
      <c r="A47" s="1" t="s">
        <v>144</v>
      </c>
      <c r="C47" s="1" t="s">
        <v>193</v>
      </c>
      <c r="E47" s="39" t="s">
        <v>194</v>
      </c>
      <c r="F47" s="76">
        <f>SUMIFS(input_enduse!D:D,input_enduse!A:A,C47,input_enduse!B:B,$A$2,input_enduse!C:C,$A47)</f>
        <v>1.5755652007261301E-2</v>
      </c>
      <c r="G47" s="76">
        <f>SUMIFS(input_enduse!E:E,input_enduse!A:A,C47,input_enduse!B:B,$A$2,input_enduse!C:C,$A47)</f>
        <v>0.16390570805757601</v>
      </c>
      <c r="H47" s="76">
        <f>SUMIFS(input_enduse!F:F,input_enduse!A:A,C47,input_enduse!B:B,$A$2,input_enduse!C:C,$A47)</f>
        <v>0.83609429194242402</v>
      </c>
      <c r="I47" s="76">
        <f>SUMIFS(input_enduse!G:G,input_enduse!A:A,C47,input_enduse!B:B,$A$2,input_enduse!C:C,$A47)</f>
        <v>0</v>
      </c>
      <c r="J47" s="77"/>
      <c r="K47" s="19"/>
    </row>
    <row r="48" spans="1:14" s="1" customFormat="1" ht="15" x14ac:dyDescent="0.2">
      <c r="A48" s="1" t="s">
        <v>144</v>
      </c>
      <c r="C48" s="1" t="s">
        <v>195</v>
      </c>
      <c r="E48" s="39" t="s">
        <v>195</v>
      </c>
      <c r="F48" s="76">
        <f>SUMIFS(input_enduse!D:D,input_enduse!A:A,C48,input_enduse!B:B,$A$2,input_enduse!C:C,$A48)</f>
        <v>0.98960408662274502</v>
      </c>
      <c r="G48" s="76">
        <f>SUMIFS(input_enduse!E:E,input_enduse!A:A,C48,input_enduse!B:B,$A$2,input_enduse!C:C,$A48)</f>
        <v>0.154511248929459</v>
      </c>
      <c r="H48" s="76">
        <f>SUMIFS(input_enduse!F:F,input_enduse!A:A,C48,input_enduse!B:B,$A$2,input_enduse!C:C,$A48)</f>
        <v>0.80531135546309696</v>
      </c>
      <c r="I48" s="76">
        <f>SUMIFS(input_enduse!G:G,input_enduse!A:A,C48,input_enduse!B:B,$A$2,input_enduse!C:C,$A48)</f>
        <v>4.0177395607443801E-2</v>
      </c>
      <c r="J48" s="77"/>
      <c r="K48" s="19"/>
    </row>
    <row r="49" spans="1:15" s="1" customFormat="1" ht="15" x14ac:dyDescent="0.2">
      <c r="A49" s="1" t="s">
        <v>144</v>
      </c>
      <c r="E49" s="25" t="s">
        <v>183</v>
      </c>
      <c r="F49" s="25" t="s">
        <v>196</v>
      </c>
      <c r="G49" s="25" t="s">
        <v>185</v>
      </c>
      <c r="H49" s="25" t="s">
        <v>186</v>
      </c>
      <c r="I49" s="25" t="s">
        <v>187</v>
      </c>
      <c r="J49" s="75"/>
      <c r="K49" s="3"/>
    </row>
    <row r="50" spans="1:15" s="1" customFormat="1" ht="15" x14ac:dyDescent="0.2">
      <c r="A50" s="1" t="s">
        <v>144</v>
      </c>
      <c r="C50" s="1" t="s">
        <v>197</v>
      </c>
      <c r="E50" s="39" t="s">
        <v>197</v>
      </c>
      <c r="F50" s="76">
        <v>1</v>
      </c>
      <c r="G50" s="76">
        <v>1</v>
      </c>
      <c r="H50" s="76">
        <v>0</v>
      </c>
      <c r="I50" s="76">
        <v>0</v>
      </c>
      <c r="J50" s="77"/>
      <c r="K50" s="19"/>
    </row>
    <row r="51" spans="1:15" s="1" customFormat="1" ht="15" x14ac:dyDescent="0.2">
      <c r="A51" s="1" t="s">
        <v>144</v>
      </c>
      <c r="C51" s="1" t="s">
        <v>198</v>
      </c>
      <c r="E51" s="39" t="s">
        <v>198</v>
      </c>
      <c r="F51" s="76">
        <f>SUMIFS(input_enduse!D:D,input_enduse!A:A,C51,input_enduse!B:B,$A$2,input_enduse!C:C,$A51)</f>
        <v>0.626993891557585</v>
      </c>
      <c r="G51" s="76">
        <v>1</v>
      </c>
      <c r="H51" s="76">
        <v>0</v>
      </c>
      <c r="I51" s="76">
        <v>0</v>
      </c>
      <c r="J51" s="77"/>
      <c r="K51" s="19"/>
    </row>
    <row r="52" spans="1:15" s="1" customFormat="1" ht="15" x14ac:dyDescent="0.2">
      <c r="A52" s="1" t="s">
        <v>144</v>
      </c>
      <c r="C52" s="1" t="s">
        <v>199</v>
      </c>
      <c r="E52" s="39" t="s">
        <v>199</v>
      </c>
      <c r="F52" s="76">
        <f>SUMIFS(input_enduse!D:D,input_enduse!A:A,C52,input_enduse!B:B,$A$2,input_enduse!C:C,$A52)</f>
        <v>1</v>
      </c>
      <c r="G52" s="76">
        <v>1</v>
      </c>
      <c r="H52" s="76">
        <v>0</v>
      </c>
      <c r="I52" s="76">
        <v>0</v>
      </c>
      <c r="J52" s="77"/>
      <c r="K52" s="19"/>
    </row>
    <row r="53" spans="1:15" s="1" customFormat="1" ht="15" x14ac:dyDescent="0.2">
      <c r="A53" s="1" t="s">
        <v>144</v>
      </c>
      <c r="C53" s="1" t="s">
        <v>200</v>
      </c>
      <c r="E53" s="39" t="s">
        <v>201</v>
      </c>
      <c r="F53" s="76">
        <f>SUMIFS(input_enduse!D:D,input_enduse!A:A,C53,input_enduse!B:B,$A$2,input_enduse!C:C,$A53)</f>
        <v>0.87964833988812796</v>
      </c>
      <c r="G53" s="76">
        <f>SUMIFS(input_enduse!E:E,input_enduse!A:A,C53,input_enduse!B:B,$A$2,input_enduse!C:C,$A53)</f>
        <v>1</v>
      </c>
      <c r="H53" s="76">
        <f>SUMIFS(input_enduse!F:F,input_enduse!A:A,C53,input_enduse!B:B,$A$2,input_enduse!C:C,$A53)</f>
        <v>0</v>
      </c>
      <c r="I53" s="76">
        <f>SUMIFS(input_enduse!G:G,input_enduse!A:A,C53,input_enduse!B:B,$A$2,input_enduse!C:C,$A53)</f>
        <v>0</v>
      </c>
      <c r="J53" s="77"/>
      <c r="K53" s="19"/>
    </row>
    <row r="54" spans="1:15" s="1" customFormat="1" ht="15" x14ac:dyDescent="0.2">
      <c r="A54" s="1" t="s">
        <v>144</v>
      </c>
      <c r="C54" s="1" t="s">
        <v>202</v>
      </c>
      <c r="E54" s="39" t="s">
        <v>203</v>
      </c>
      <c r="F54" s="76">
        <f>SUMIFS(input_enduse!D:D,input_enduse!A:A,C54,input_enduse!B:B,$A$2,input_enduse!C:C,$A54)</f>
        <v>4.2007629052582998E-2</v>
      </c>
      <c r="G54" s="76">
        <v>1</v>
      </c>
      <c r="H54" s="76">
        <v>0</v>
      </c>
      <c r="I54" s="76">
        <v>0</v>
      </c>
      <c r="J54" s="77"/>
      <c r="K54" s="19"/>
    </row>
    <row r="55" spans="1:15" s="1" customFormat="1" ht="15" x14ac:dyDescent="0.2">
      <c r="A55" s="1" t="s">
        <v>144</v>
      </c>
      <c r="C55" s="1" t="s">
        <v>204</v>
      </c>
      <c r="E55" s="39" t="s">
        <v>205</v>
      </c>
      <c r="F55" s="76">
        <f>SUMIFS(input_enduse!D:D,input_enduse!A:A,C55,input_enduse!B:B,$A$2,input_enduse!C:C,$A55)</f>
        <v>0.82041323734385196</v>
      </c>
      <c r="G55" s="76">
        <v>1</v>
      </c>
      <c r="H55" s="76">
        <v>0</v>
      </c>
      <c r="I55" s="76">
        <v>0</v>
      </c>
      <c r="J55" s="77"/>
      <c r="K55" s="19"/>
    </row>
    <row r="56" spans="1:15" s="1" customFormat="1" ht="15" x14ac:dyDescent="0.2">
      <c r="A56" s="1" t="s">
        <v>144</v>
      </c>
      <c r="C56" s="1" t="s">
        <v>206</v>
      </c>
      <c r="E56" s="39" t="s">
        <v>207</v>
      </c>
      <c r="F56" s="76">
        <f>SUMIFS(input_enduse!D:D,input_enduse!A:A,C56,input_enduse!B:B,$A$2,input_enduse!C:C,$A56)</f>
        <v>0.87964833988812796</v>
      </c>
      <c r="G56" s="76">
        <v>1</v>
      </c>
      <c r="H56" s="76">
        <v>0</v>
      </c>
      <c r="I56" s="76">
        <v>0</v>
      </c>
      <c r="J56" s="77"/>
      <c r="K56" s="19"/>
    </row>
    <row r="57" spans="1:15" s="1" customFormat="1" ht="15" x14ac:dyDescent="0.2">
      <c r="A57" s="1" t="s">
        <v>144</v>
      </c>
      <c r="C57" s="1" t="s">
        <v>141</v>
      </c>
      <c r="E57" s="39" t="s">
        <v>208</v>
      </c>
      <c r="F57" s="76">
        <f>SUMIFS(input_enduse!D:D,input_enduse!A:A,C57,input_enduse!B:B,$A$2,input_enduse!C:C,$A57)</f>
        <v>0.94441271138313299</v>
      </c>
      <c r="G57" s="76">
        <v>1</v>
      </c>
      <c r="H57" s="76">
        <v>0</v>
      </c>
      <c r="I57" s="76">
        <v>0</v>
      </c>
      <c r="J57" s="77"/>
      <c r="K57" s="19"/>
    </row>
    <row r="58" spans="1:15" s="1" customFormat="1" ht="15" x14ac:dyDescent="0.2">
      <c r="A58" s="1" t="s">
        <v>144</v>
      </c>
      <c r="C58" s="1" t="s">
        <v>209</v>
      </c>
      <c r="E58" s="39" t="s">
        <v>209</v>
      </c>
      <c r="F58" s="76">
        <f>SUMIFS(input_enduse!D:D,input_enduse!A:A,C58,input_enduse!B:B,$A$2,input_enduse!C:C,$A58)</f>
        <v>0.19351032895561199</v>
      </c>
      <c r="G58" s="76">
        <v>1</v>
      </c>
      <c r="H58" s="76">
        <v>0</v>
      </c>
      <c r="I58" s="76">
        <v>0</v>
      </c>
      <c r="J58" s="77"/>
      <c r="K58" s="19"/>
      <c r="M58" s="95" t="str">
        <f>E40</f>
        <v>Table 9-3: College End-Use Penetration/Saturation and Fuel Share</v>
      </c>
      <c r="N58" s="96">
        <f>F45</f>
        <v>0</v>
      </c>
      <c r="O58" s="96">
        <f>F46</f>
        <v>0</v>
      </c>
    </row>
    <row r="59" spans="1:15" s="1" customFormat="1" ht="15" x14ac:dyDescent="0.2">
      <c r="A59" s="1" t="s">
        <v>144</v>
      </c>
      <c r="C59" s="1" t="s">
        <v>210</v>
      </c>
      <c r="E59" s="39" t="s">
        <v>210</v>
      </c>
      <c r="F59" s="76">
        <f>SUMIFS(input_enduse!D:D,input_enduse!A:A,C59,input_enduse!B:B,$A$2,input_enduse!C:C,$A59)</f>
        <v>5.39371048975541E-2</v>
      </c>
      <c r="G59" s="76">
        <v>1</v>
      </c>
      <c r="H59" s="76">
        <v>0</v>
      </c>
      <c r="I59" s="76">
        <v>0</v>
      </c>
      <c r="J59" s="77"/>
      <c r="K59" s="19"/>
      <c r="M59" s="95" t="str">
        <f>E61</f>
        <v>Table 9-4: Food Stores End-Use Penetration/Saturation and Fuel Share</v>
      </c>
      <c r="N59" s="97">
        <f>F66</f>
        <v>4.14930393455532E-2</v>
      </c>
      <c r="O59" s="96">
        <f>F67</f>
        <v>3.9148615588356299E-2</v>
      </c>
    </row>
    <row r="60" spans="1:15" s="1" customFormat="1" ht="15" x14ac:dyDescent="0.2">
      <c r="E60" s="78"/>
      <c r="F60" s="78"/>
      <c r="G60" s="78"/>
      <c r="H60" s="78"/>
      <c r="I60" s="78"/>
      <c r="J60" s="78"/>
      <c r="K60" s="8"/>
      <c r="M60" s="95" t="str">
        <f>E82</f>
        <v>Table 9-5: Health Care End-Use Penetration/Saturation and Fuel Share</v>
      </c>
      <c r="N60" s="96">
        <f>F87</f>
        <v>0</v>
      </c>
      <c r="O60" s="96">
        <f>F88</f>
        <v>0</v>
      </c>
    </row>
    <row r="61" spans="1:15" s="1" customFormat="1" ht="15" x14ac:dyDescent="0.25">
      <c r="E61" s="87" t="s">
        <v>262</v>
      </c>
      <c r="F61" s="88"/>
      <c r="G61" s="88"/>
      <c r="H61" s="88"/>
      <c r="I61" s="89"/>
      <c r="J61" s="72"/>
      <c r="K61" s="18"/>
      <c r="M61" s="95" t="str">
        <f>E103</f>
        <v>Table 9-6: Lodging End-Use Penetration/Saturation and Fuel Share</v>
      </c>
      <c r="N61" s="96">
        <f>F108</f>
        <v>0</v>
      </c>
      <c r="O61" s="96">
        <f>F109</f>
        <v>0</v>
      </c>
    </row>
    <row r="62" spans="1:15" s="1" customFormat="1" ht="15" x14ac:dyDescent="0.2">
      <c r="C62" s="1" t="s">
        <v>183</v>
      </c>
      <c r="E62" s="25" t="s">
        <v>183</v>
      </c>
      <c r="F62" s="25" t="s">
        <v>184</v>
      </c>
      <c r="G62" s="25" t="s">
        <v>185</v>
      </c>
      <c r="H62" s="25" t="s">
        <v>186</v>
      </c>
      <c r="I62" s="25" t="s">
        <v>187</v>
      </c>
      <c r="J62" s="75"/>
      <c r="K62" s="3"/>
      <c r="M62" s="95" t="str">
        <f>E124</f>
        <v>Table 9-7: Miscellaneous End-Use Penetration/Saturation and Fuel Share</v>
      </c>
      <c r="N62" s="96">
        <f>F129</f>
        <v>0</v>
      </c>
      <c r="O62" s="96">
        <f>F130</f>
        <v>0</v>
      </c>
    </row>
    <row r="63" spans="1:15" s="1" customFormat="1" ht="15" x14ac:dyDescent="0.2">
      <c r="A63" s="1" t="s">
        <v>142</v>
      </c>
      <c r="C63" s="1" t="s">
        <v>188</v>
      </c>
      <c r="E63" s="39" t="s">
        <v>188</v>
      </c>
      <c r="F63" s="76">
        <f>SUMIFS(input_enduse!D:D,input_enduse!A:A,C63,input_enduse!B:B,$A$2,input_enduse!C:C,$A63)</f>
        <v>0.79734110874387798</v>
      </c>
      <c r="G63" s="76">
        <f>SUMIFS(input_enduse!E:E,input_enduse!A:A,C63,input_enduse!B:B,$A$2,input_enduse!C:C,$A63)</f>
        <v>0.24816792572114399</v>
      </c>
      <c r="H63" s="76">
        <f>SUMIFS(input_enduse!F:F,input_enduse!A:A,C63,input_enduse!B:B,$A$2,input_enduse!C:C,$A63)</f>
        <v>0.75183207427885601</v>
      </c>
      <c r="I63" s="76">
        <f>SUMIFS(input_enduse!G:G,input_enduse!A:A,C63,input_enduse!B:B,$A$2,input_enduse!C:C,$A63)</f>
        <v>0</v>
      </c>
      <c r="J63" s="77"/>
      <c r="K63" s="19"/>
      <c r="M63" s="95" t="str">
        <f>E145</f>
        <v>Table 9-8: Large Office End-Use Penetration/Saturation and Fuel Share</v>
      </c>
      <c r="N63" s="96">
        <f>F150</f>
        <v>2.1277023354771499E-3</v>
      </c>
      <c r="O63" s="96">
        <f>F151</f>
        <v>1.1285564925273999E-3</v>
      </c>
    </row>
    <row r="64" spans="1:15" s="1" customFormat="1" ht="15" x14ac:dyDescent="0.2">
      <c r="A64" s="1" t="s">
        <v>142</v>
      </c>
      <c r="C64" s="1" t="s">
        <v>189</v>
      </c>
      <c r="E64" s="39" t="s">
        <v>189</v>
      </c>
      <c r="F64" s="76">
        <f>SUMIFS(input_enduse!D:D,input_enduse!A:A,C64,input_enduse!B:B,$A$2,input_enduse!C:C,$A64)</f>
        <v>0.84434008976847696</v>
      </c>
      <c r="G64" s="76">
        <f>SUMIFS(input_enduse!E:E,input_enduse!A:A,C64,input_enduse!B:B,$A$2,input_enduse!C:C,$A64)</f>
        <v>1</v>
      </c>
      <c r="H64" s="76">
        <f>SUMIFS(input_enduse!F:F,input_enduse!A:A,C64,input_enduse!B:B,$A$2,input_enduse!C:C,$A64)</f>
        <v>0</v>
      </c>
      <c r="I64" s="76">
        <f>SUMIFS(input_enduse!G:G,input_enduse!A:A,C64,input_enduse!B:B,$A$2,input_enduse!C:C,$A64)</f>
        <v>0</v>
      </c>
      <c r="J64" s="77"/>
      <c r="K64" s="19"/>
      <c r="M64" s="95" t="str">
        <f>E166</f>
        <v>Table 9-9: Small Office End-Use Penetration/Saturation and Fuel Share</v>
      </c>
      <c r="N64" s="96">
        <f>F171</f>
        <v>0</v>
      </c>
      <c r="O64" s="96">
        <f>F172</f>
        <v>0</v>
      </c>
    </row>
    <row r="65" spans="1:15" s="1" customFormat="1" ht="15" x14ac:dyDescent="0.2">
      <c r="A65" s="1" t="s">
        <v>142</v>
      </c>
      <c r="C65" s="1" t="s">
        <v>190</v>
      </c>
      <c r="E65" s="39" t="s">
        <v>190</v>
      </c>
      <c r="F65" s="76">
        <f>SUMIFS(input_enduse!D:D,input_enduse!A:A,C65,input_enduse!B:B,$A$2,input_enduse!C:C,$A65)</f>
        <v>0.86324691614660898</v>
      </c>
      <c r="G65" s="76">
        <v>1</v>
      </c>
      <c r="H65" s="76">
        <v>0</v>
      </c>
      <c r="I65" s="76">
        <v>0</v>
      </c>
      <c r="J65" s="77"/>
      <c r="K65" s="19"/>
      <c r="M65" s="95" t="str">
        <f>E187</f>
        <v>Table 9-10: Restaurant End-Use Penetration/Saturation and Fuel Share</v>
      </c>
      <c r="N65" s="96">
        <f>F192</f>
        <v>2.2180463370931901E-2</v>
      </c>
      <c r="O65" s="96">
        <f>F193</f>
        <v>1.3963556502698701E-2</v>
      </c>
    </row>
    <row r="66" spans="1:15" s="1" customFormat="1" ht="15" x14ac:dyDescent="0.2">
      <c r="A66" s="1" t="s">
        <v>142</v>
      </c>
      <c r="C66" s="1" t="s">
        <v>191</v>
      </c>
      <c r="E66" s="39" t="s">
        <v>191</v>
      </c>
      <c r="F66" s="76">
        <f>SUMIFS(input_enduse!D:D,input_enduse!A:A,C66,input_enduse!B:B,$A$2,input_enduse!C:C,$A66)</f>
        <v>4.14930393455532E-2</v>
      </c>
      <c r="G66" s="76">
        <v>1</v>
      </c>
      <c r="H66" s="76">
        <v>0</v>
      </c>
      <c r="I66" s="76">
        <v>0</v>
      </c>
      <c r="J66" s="77"/>
      <c r="K66" s="19"/>
      <c r="M66" s="95" t="str">
        <f>E208</f>
        <v>Table 9-11: Retail End-Use Penetration/Saturation and Fuel Share</v>
      </c>
      <c r="N66" s="96">
        <f>F213</f>
        <v>0</v>
      </c>
      <c r="O66" s="96">
        <f>F214</f>
        <v>0</v>
      </c>
    </row>
    <row r="67" spans="1:15" s="1" customFormat="1" ht="15" x14ac:dyDescent="0.2">
      <c r="A67" s="1" t="s">
        <v>142</v>
      </c>
      <c r="C67" s="1" t="s">
        <v>192</v>
      </c>
      <c r="E67" s="39" t="s">
        <v>192</v>
      </c>
      <c r="F67" s="76">
        <f>SUMIFS(input_enduse!D:D,input_enduse!A:A,C67,input_enduse!B:B,$A$2,input_enduse!C:C,$A67)</f>
        <v>3.9148615588356299E-2</v>
      </c>
      <c r="G67" s="76">
        <v>1</v>
      </c>
      <c r="H67" s="76">
        <v>0</v>
      </c>
      <c r="I67" s="76">
        <v>0</v>
      </c>
      <c r="J67" s="77"/>
      <c r="K67" s="19"/>
      <c r="M67" s="95" t="str">
        <f>E229</f>
        <v>Table 9-12: School End-Use Penetration/Saturation and Fuel Share</v>
      </c>
      <c r="N67" s="96">
        <f>F234</f>
        <v>0</v>
      </c>
      <c r="O67" s="96">
        <f>F235</f>
        <v>0</v>
      </c>
    </row>
    <row r="68" spans="1:15" s="1" customFormat="1" ht="15" x14ac:dyDescent="0.2">
      <c r="A68" s="1" t="s">
        <v>142</v>
      </c>
      <c r="C68" s="1" t="s">
        <v>193</v>
      </c>
      <c r="E68" s="39" t="s">
        <v>194</v>
      </c>
      <c r="F68" s="76">
        <f>SUMIFS(input_enduse!D:D,input_enduse!A:A,C68,input_enduse!B:B,$A$2,input_enduse!C:C,$A68)</f>
        <v>2.9302433953158201E-2</v>
      </c>
      <c r="G68" s="76">
        <f>SUMIFS(input_enduse!E:E,input_enduse!A:A,C68,input_enduse!B:B,$A$2,input_enduse!C:C,$A68)</f>
        <v>0.26118819659874498</v>
      </c>
      <c r="H68" s="76">
        <f>SUMIFS(input_enduse!F:F,input_enduse!A:A,C68,input_enduse!B:B,$A$2,input_enduse!C:C,$A68)</f>
        <v>0.73729075222873497</v>
      </c>
      <c r="I68" s="76">
        <f>SUMIFS(input_enduse!G:G,input_enduse!A:A,C68,input_enduse!B:B,$A$2,input_enduse!C:C,$A68)</f>
        <v>1.5210511725198899E-3</v>
      </c>
      <c r="J68" s="77"/>
      <c r="K68" s="19"/>
      <c r="M68" s="95" t="str">
        <f>E250</f>
        <v>Table 9-13: Refrigerated Warehouse End-Use Penetration/Saturation and Fuel Share</v>
      </c>
      <c r="N68" s="96">
        <f>F255</f>
        <v>0.46290248874713702</v>
      </c>
      <c r="O68" s="96">
        <f>F256</f>
        <v>7.3558604071409003E-2</v>
      </c>
    </row>
    <row r="69" spans="1:15" s="1" customFormat="1" ht="15" x14ac:dyDescent="0.2">
      <c r="A69" s="1" t="s">
        <v>142</v>
      </c>
      <c r="C69" s="1" t="s">
        <v>195</v>
      </c>
      <c r="E69" s="39" t="s">
        <v>195</v>
      </c>
      <c r="F69" s="76">
        <f>SUMIFS(input_enduse!D:D,input_enduse!A:A,C69,input_enduse!B:B,$A$2,input_enduse!C:C,$A69)</f>
        <v>0.99146212825880797</v>
      </c>
      <c r="G69" s="76">
        <f>SUMIFS(input_enduse!E:E,input_enduse!A:A,C69,input_enduse!B:B,$A$2,input_enduse!C:C,$A69)</f>
        <v>0.48183080997559502</v>
      </c>
      <c r="H69" s="76">
        <f>SUMIFS(input_enduse!F:F,input_enduse!A:A,C69,input_enduse!B:B,$A$2,input_enduse!C:C,$A69)</f>
        <v>0.51690558597879599</v>
      </c>
      <c r="I69" s="76">
        <f>SUMIFS(input_enduse!G:G,input_enduse!A:A,C69,input_enduse!B:B,$A$2,input_enduse!C:C,$A69)</f>
        <v>1.2636040456095201E-3</v>
      </c>
      <c r="J69" s="77"/>
      <c r="K69" s="19"/>
      <c r="M69" s="95" t="str">
        <f>E271</f>
        <v>Table 9-14: Unrefrigerated Warehouse End-Use Penetration/Saturation and Fuel Share</v>
      </c>
      <c r="N69" s="96">
        <f>F276</f>
        <v>9.5491224417053999E-3</v>
      </c>
      <c r="O69" s="96">
        <f>F277</f>
        <v>4.1617442445685297E-3</v>
      </c>
    </row>
    <row r="70" spans="1:15" s="1" customFormat="1" ht="15" x14ac:dyDescent="0.2">
      <c r="A70" s="1" t="s">
        <v>142</v>
      </c>
      <c r="E70" s="25" t="s">
        <v>183</v>
      </c>
      <c r="F70" s="25" t="s">
        <v>196</v>
      </c>
      <c r="G70" s="25" t="s">
        <v>185</v>
      </c>
      <c r="H70" s="25" t="s">
        <v>186</v>
      </c>
      <c r="I70" s="25" t="s">
        <v>187</v>
      </c>
      <c r="J70" s="75"/>
      <c r="K70" s="3"/>
    </row>
    <row r="71" spans="1:15" s="1" customFormat="1" ht="15" x14ac:dyDescent="0.2">
      <c r="A71" s="1" t="s">
        <v>142</v>
      </c>
      <c r="C71" s="1" t="s">
        <v>197</v>
      </c>
      <c r="E71" s="39" t="s">
        <v>197</v>
      </c>
      <c r="F71" s="76">
        <v>1</v>
      </c>
      <c r="G71" s="76">
        <v>1</v>
      </c>
      <c r="H71" s="76">
        <v>0</v>
      </c>
      <c r="I71" s="76">
        <v>0</v>
      </c>
      <c r="J71" s="77"/>
      <c r="K71" s="19"/>
    </row>
    <row r="72" spans="1:15" s="1" customFormat="1" ht="15" x14ac:dyDescent="0.2">
      <c r="A72" s="1" t="s">
        <v>142</v>
      </c>
      <c r="C72" s="1" t="s">
        <v>198</v>
      </c>
      <c r="E72" s="39" t="s">
        <v>198</v>
      </c>
      <c r="F72" s="76">
        <f>SUMIFS(input_enduse!D:D,input_enduse!A:A,C72,input_enduse!B:B,$A$2,input_enduse!C:C,$A72)</f>
        <v>0.88605105123837802</v>
      </c>
      <c r="G72" s="76">
        <v>1</v>
      </c>
      <c r="H72" s="76">
        <v>0</v>
      </c>
      <c r="I72" s="76">
        <v>0</v>
      </c>
      <c r="J72" s="77"/>
      <c r="K72" s="19"/>
    </row>
    <row r="73" spans="1:15" s="1" customFormat="1" ht="15" x14ac:dyDescent="0.2">
      <c r="A73" s="1" t="s">
        <v>142</v>
      </c>
      <c r="C73" s="1" t="s">
        <v>199</v>
      </c>
      <c r="E73" s="39" t="s">
        <v>199</v>
      </c>
      <c r="F73" s="76">
        <f>SUMIFS(input_enduse!D:D,input_enduse!A:A,C73,input_enduse!B:B,$A$2,input_enduse!C:C,$A73)</f>
        <v>1</v>
      </c>
      <c r="G73" s="76">
        <v>1</v>
      </c>
      <c r="H73" s="76">
        <v>0</v>
      </c>
      <c r="I73" s="76">
        <v>0</v>
      </c>
      <c r="J73" s="77"/>
      <c r="K73" s="19"/>
    </row>
    <row r="74" spans="1:15" s="1" customFormat="1" ht="15" x14ac:dyDescent="0.2">
      <c r="A74" s="1" t="s">
        <v>142</v>
      </c>
      <c r="C74" s="1" t="s">
        <v>200</v>
      </c>
      <c r="E74" s="39" t="s">
        <v>201</v>
      </c>
      <c r="F74" s="76">
        <f>SUMIFS(input_enduse!D:D,input_enduse!A:A,C74,input_enduse!B:B,$A$2,input_enduse!C:C,$A74)</f>
        <v>1</v>
      </c>
      <c r="G74" s="76">
        <f>SUMIFS(input_enduse!E:E,input_enduse!A:A,C74,input_enduse!B:B,$A$2,input_enduse!C:C,$A74)</f>
        <v>0.99570695418609101</v>
      </c>
      <c r="H74" s="76">
        <f>SUMIFS(input_enduse!F:F,input_enduse!A:A,C74,input_enduse!B:B,$A$2,input_enduse!C:C,$A74)</f>
        <v>4.2930458139088098E-3</v>
      </c>
      <c r="I74" s="76">
        <f>SUMIFS(input_enduse!G:G,input_enduse!A:A,C74,input_enduse!B:B,$A$2,input_enduse!C:C,$A74)</f>
        <v>0</v>
      </c>
      <c r="J74" s="77"/>
      <c r="K74" s="19"/>
    </row>
    <row r="75" spans="1:15" s="1" customFormat="1" ht="15" x14ac:dyDescent="0.2">
      <c r="A75" s="1" t="s">
        <v>142</v>
      </c>
      <c r="C75" s="1" t="s">
        <v>202</v>
      </c>
      <c r="E75" s="39" t="s">
        <v>203</v>
      </c>
      <c r="F75" s="76">
        <f>SUMIFS(input_enduse!D:D,input_enduse!A:A,C75,input_enduse!B:B,$A$2,input_enduse!C:C,$A75)</f>
        <v>0.91980198550056702</v>
      </c>
      <c r="G75" s="76">
        <v>1</v>
      </c>
      <c r="H75" s="76">
        <v>0</v>
      </c>
      <c r="I75" s="76">
        <v>0</v>
      </c>
      <c r="J75" s="77"/>
      <c r="K75" s="19"/>
    </row>
    <row r="76" spans="1:15" s="1" customFormat="1" ht="15" x14ac:dyDescent="0.2">
      <c r="A76" s="1" t="s">
        <v>142</v>
      </c>
      <c r="C76" s="1" t="s">
        <v>204</v>
      </c>
      <c r="E76" s="39" t="s">
        <v>205</v>
      </c>
      <c r="F76" s="76">
        <f>SUMIFS(input_enduse!D:D,input_enduse!A:A,C76,input_enduse!B:B,$A$2,input_enduse!C:C,$A76)</f>
        <v>1</v>
      </c>
      <c r="G76" s="76">
        <v>1</v>
      </c>
      <c r="H76" s="76">
        <v>0</v>
      </c>
      <c r="I76" s="76">
        <v>0</v>
      </c>
      <c r="J76" s="77"/>
      <c r="K76" s="19"/>
    </row>
    <row r="77" spans="1:15" s="1" customFormat="1" ht="15" x14ac:dyDescent="0.2">
      <c r="A77" s="1" t="s">
        <v>142</v>
      </c>
      <c r="C77" s="1" t="s">
        <v>206</v>
      </c>
      <c r="E77" s="39" t="s">
        <v>207</v>
      </c>
      <c r="F77" s="76">
        <f>SUMIFS(input_enduse!D:D,input_enduse!A:A,C77,input_enduse!B:B,$A$2,input_enduse!C:C,$A77)</f>
        <v>1</v>
      </c>
      <c r="G77" s="76">
        <v>1</v>
      </c>
      <c r="H77" s="76">
        <v>0</v>
      </c>
      <c r="I77" s="76">
        <v>0</v>
      </c>
      <c r="J77" s="77"/>
      <c r="K77" s="19"/>
    </row>
    <row r="78" spans="1:15" s="1" customFormat="1" ht="15" x14ac:dyDescent="0.2">
      <c r="A78" s="1" t="s">
        <v>142</v>
      </c>
      <c r="C78" s="1" t="s">
        <v>141</v>
      </c>
      <c r="E78" s="39" t="s">
        <v>208</v>
      </c>
      <c r="F78" s="76">
        <f>SUMIFS(input_enduse!D:D,input_enduse!A:A,C78,input_enduse!B:B,$A$2,input_enduse!C:C,$A78)</f>
        <v>0.98315213732849305</v>
      </c>
      <c r="G78" s="76">
        <v>1</v>
      </c>
      <c r="H78" s="76">
        <v>0</v>
      </c>
      <c r="I78" s="76">
        <v>0</v>
      </c>
      <c r="J78" s="77"/>
      <c r="K78" s="19"/>
    </row>
    <row r="79" spans="1:15" s="1" customFormat="1" ht="15" x14ac:dyDescent="0.2">
      <c r="A79" s="1" t="s">
        <v>142</v>
      </c>
      <c r="C79" s="1" t="s">
        <v>209</v>
      </c>
      <c r="E79" s="39" t="s">
        <v>209</v>
      </c>
      <c r="F79" s="76">
        <f>SUMIFS(input_enduse!D:D,input_enduse!A:A,C79,input_enduse!B:B,$A$2,input_enduse!C:C,$A79)</f>
        <v>0.23212976484803</v>
      </c>
      <c r="G79" s="76">
        <v>1</v>
      </c>
      <c r="H79" s="76">
        <v>0</v>
      </c>
      <c r="I79" s="76">
        <v>0</v>
      </c>
      <c r="J79" s="77"/>
      <c r="K79" s="19"/>
    </row>
    <row r="80" spans="1:15" s="1" customFormat="1" ht="15" x14ac:dyDescent="0.2">
      <c r="A80" s="1" t="s">
        <v>142</v>
      </c>
      <c r="C80" s="1" t="s">
        <v>210</v>
      </c>
      <c r="E80" s="39" t="s">
        <v>210</v>
      </c>
      <c r="F80" s="76">
        <f>SUMIFS(input_enduse!D:D,input_enduse!A:A,C80,input_enduse!B:B,$A$2,input_enduse!C:C,$A80)</f>
        <v>0.32282633152402901</v>
      </c>
      <c r="G80" s="76">
        <v>1</v>
      </c>
      <c r="H80" s="76">
        <v>0</v>
      </c>
      <c r="I80" s="76">
        <v>0</v>
      </c>
      <c r="J80" s="77"/>
      <c r="K80" s="19"/>
    </row>
    <row r="81" spans="1:11" s="1" customFormat="1" ht="15" x14ac:dyDescent="0.2">
      <c r="E81" s="78"/>
      <c r="F81" s="78"/>
      <c r="G81" s="78"/>
      <c r="H81" s="78"/>
      <c r="I81" s="78"/>
      <c r="J81" s="78"/>
      <c r="K81" s="8"/>
    </row>
    <row r="82" spans="1:11" s="1" customFormat="1" ht="15" x14ac:dyDescent="0.25">
      <c r="E82" s="87" t="s">
        <v>263</v>
      </c>
      <c r="F82" s="88"/>
      <c r="G82" s="88"/>
      <c r="H82" s="88"/>
      <c r="I82" s="89"/>
      <c r="J82" s="72"/>
      <c r="K82" s="18"/>
    </row>
    <row r="83" spans="1:11" s="1" customFormat="1" ht="15" x14ac:dyDescent="0.2">
      <c r="C83" s="1" t="s">
        <v>183</v>
      </c>
      <c r="E83" s="25" t="s">
        <v>183</v>
      </c>
      <c r="F83" s="25" t="s">
        <v>184</v>
      </c>
      <c r="G83" s="25" t="s">
        <v>185</v>
      </c>
      <c r="H83" s="25" t="s">
        <v>186</v>
      </c>
      <c r="I83" s="25" t="s">
        <v>187</v>
      </c>
      <c r="J83" s="75"/>
      <c r="K83" s="3"/>
    </row>
    <row r="84" spans="1:11" s="1" customFormat="1" ht="15" x14ac:dyDescent="0.2">
      <c r="A84" s="1" t="s">
        <v>143</v>
      </c>
      <c r="C84" s="1" t="s">
        <v>188</v>
      </c>
      <c r="E84" s="39" t="s">
        <v>188</v>
      </c>
      <c r="F84" s="76">
        <f>SUMIFS(input_enduse!D:D,input_enduse!A:A,C84,input_enduse!B:B,$A$2,input_enduse!C:C,$A84)</f>
        <v>0.99189326400465705</v>
      </c>
      <c r="G84" s="76">
        <f>SUMIFS(input_enduse!E:E,input_enduse!A:A,C84,input_enduse!B:B,$A$2,input_enduse!C:C,$A84)</f>
        <v>0.15667919880154299</v>
      </c>
      <c r="H84" s="76">
        <f>SUMIFS(input_enduse!F:F,input_enduse!A:A,C84,input_enduse!B:B,$A$2,input_enduse!C:C,$A84)</f>
        <v>0.84332080119845698</v>
      </c>
      <c r="I84" s="76">
        <f>SUMIFS(input_enduse!G:G,input_enduse!A:A,C84,input_enduse!B:B,$A$2,input_enduse!C:C,$A84)</f>
        <v>0</v>
      </c>
      <c r="J84" s="77"/>
      <c r="K84" s="19"/>
    </row>
    <row r="85" spans="1:11" s="1" customFormat="1" ht="15" x14ac:dyDescent="0.2">
      <c r="A85" s="1" t="s">
        <v>143</v>
      </c>
      <c r="C85" s="1" t="s">
        <v>189</v>
      </c>
      <c r="E85" s="39" t="s">
        <v>189</v>
      </c>
      <c r="F85" s="76">
        <f>SUMIFS(input_enduse!D:D,input_enduse!A:A,C85,input_enduse!B:B,$A$2,input_enduse!C:C,$A85)</f>
        <v>0.990879226926909</v>
      </c>
      <c r="G85" s="76">
        <f>SUMIFS(input_enduse!E:E,input_enduse!A:A,C85,input_enduse!B:B,$A$2,input_enduse!C:C,$A85)</f>
        <v>1</v>
      </c>
      <c r="H85" s="76">
        <f>SUMIFS(input_enduse!F:F,input_enduse!A:A,C85,input_enduse!B:B,$A$2,input_enduse!C:C,$A85)</f>
        <v>0</v>
      </c>
      <c r="I85" s="76">
        <f>SUMIFS(input_enduse!G:G,input_enduse!A:A,C85,input_enduse!B:B,$A$2,input_enduse!C:C,$A85)</f>
        <v>0</v>
      </c>
      <c r="J85" s="77"/>
      <c r="K85" s="19"/>
    </row>
    <row r="86" spans="1:11" s="1" customFormat="1" ht="15" x14ac:dyDescent="0.2">
      <c r="A86" s="1" t="s">
        <v>143</v>
      </c>
      <c r="C86" s="1" t="s">
        <v>190</v>
      </c>
      <c r="E86" s="39" t="s">
        <v>190</v>
      </c>
      <c r="F86" s="76">
        <f>SUMIFS(input_enduse!D:D,input_enduse!A:A,C86,input_enduse!B:B,$A$2,input_enduse!C:C,$A86)</f>
        <v>0.99236392549876795</v>
      </c>
      <c r="G86" s="76">
        <v>1</v>
      </c>
      <c r="H86" s="76">
        <v>0</v>
      </c>
      <c r="I86" s="76">
        <v>0</v>
      </c>
      <c r="J86" s="77"/>
      <c r="K86" s="19"/>
    </row>
    <row r="87" spans="1:11" s="1" customFormat="1" ht="15" x14ac:dyDescent="0.2">
      <c r="A87" s="1" t="s">
        <v>143</v>
      </c>
      <c r="C87" s="1" t="s">
        <v>191</v>
      </c>
      <c r="E87" s="39" t="s">
        <v>191</v>
      </c>
      <c r="F87" s="76">
        <f>SUMIFS(input_enduse!D:D,input_enduse!A:A,C87,input_enduse!B:B,$A$2,input_enduse!C:C,$A87)</f>
        <v>0</v>
      </c>
      <c r="G87" s="76">
        <v>1</v>
      </c>
      <c r="H87" s="76">
        <v>0</v>
      </c>
      <c r="I87" s="76">
        <v>0</v>
      </c>
      <c r="J87" s="77"/>
      <c r="K87" s="19"/>
    </row>
    <row r="88" spans="1:11" s="1" customFormat="1" ht="15" x14ac:dyDescent="0.2">
      <c r="A88" s="1" t="s">
        <v>143</v>
      </c>
      <c r="C88" s="1" t="s">
        <v>192</v>
      </c>
      <c r="E88" s="39" t="s">
        <v>192</v>
      </c>
      <c r="F88" s="76">
        <f>SUMIFS(input_enduse!D:D,input_enduse!A:A,C88,input_enduse!B:B,$A$2,input_enduse!C:C,$A88)</f>
        <v>0</v>
      </c>
      <c r="G88" s="76">
        <v>1</v>
      </c>
      <c r="H88" s="76">
        <v>0</v>
      </c>
      <c r="I88" s="76">
        <v>0</v>
      </c>
      <c r="J88" s="77"/>
      <c r="K88" s="19"/>
    </row>
    <row r="89" spans="1:11" s="1" customFormat="1" ht="15" x14ac:dyDescent="0.2">
      <c r="A89" s="1" t="s">
        <v>143</v>
      </c>
      <c r="C89" s="1" t="s">
        <v>193</v>
      </c>
      <c r="E89" s="39" t="s">
        <v>194</v>
      </c>
      <c r="F89" s="76">
        <f>SUMIFS(input_enduse!D:D,input_enduse!A:A,C89,input_enduse!B:B,$A$2,input_enduse!C:C,$A89)</f>
        <v>2.7885725096376601E-2</v>
      </c>
      <c r="G89" s="76">
        <f>SUMIFS(input_enduse!E:E,input_enduse!A:A,C89,input_enduse!B:B,$A$2,input_enduse!C:C,$A89)</f>
        <v>0.300429538285923</v>
      </c>
      <c r="H89" s="76">
        <f>SUMIFS(input_enduse!F:F,input_enduse!A:A,C89,input_enduse!B:B,$A$2,input_enduse!C:C,$A89)</f>
        <v>0.68244211232438901</v>
      </c>
      <c r="I89" s="76">
        <f>SUMIFS(input_enduse!G:G,input_enduse!A:A,C89,input_enduse!B:B,$A$2,input_enduse!C:C,$A89)</f>
        <v>1.71283493896878E-2</v>
      </c>
      <c r="J89" s="77"/>
      <c r="K89" s="19"/>
    </row>
    <row r="90" spans="1:11" s="1" customFormat="1" ht="15" x14ac:dyDescent="0.2">
      <c r="A90" s="1" t="s">
        <v>143</v>
      </c>
      <c r="C90" s="1" t="s">
        <v>195</v>
      </c>
      <c r="E90" s="39" t="s">
        <v>195</v>
      </c>
      <c r="F90" s="76">
        <f>SUMIFS(input_enduse!D:D,input_enduse!A:A,C90,input_enduse!B:B,$A$2,input_enduse!C:C,$A90)</f>
        <v>1</v>
      </c>
      <c r="G90" s="76">
        <f>SUMIFS(input_enduse!E:E,input_enduse!A:A,C90,input_enduse!B:B,$A$2,input_enduse!C:C,$A90)</f>
        <v>0.23530160944577799</v>
      </c>
      <c r="H90" s="76">
        <f>SUMIFS(input_enduse!F:F,input_enduse!A:A,C90,input_enduse!B:B,$A$2,input_enduse!C:C,$A90)</f>
        <v>0.76235791337312697</v>
      </c>
      <c r="I90" s="76">
        <f>SUMIFS(input_enduse!G:G,input_enduse!A:A,C90,input_enduse!B:B,$A$2,input_enduse!C:C,$A90)</f>
        <v>2.3404771810949499E-3</v>
      </c>
      <c r="J90" s="77"/>
      <c r="K90" s="19"/>
    </row>
    <row r="91" spans="1:11" s="1" customFormat="1" ht="15" x14ac:dyDescent="0.2">
      <c r="A91" s="1" t="s">
        <v>143</v>
      </c>
      <c r="E91" s="25" t="s">
        <v>183</v>
      </c>
      <c r="F91" s="25" t="s">
        <v>196</v>
      </c>
      <c r="G91" s="25" t="s">
        <v>185</v>
      </c>
      <c r="H91" s="25" t="s">
        <v>186</v>
      </c>
      <c r="I91" s="25" t="s">
        <v>187</v>
      </c>
      <c r="J91" s="75"/>
      <c r="K91" s="3"/>
    </row>
    <row r="92" spans="1:11" s="1" customFormat="1" ht="15" x14ac:dyDescent="0.2">
      <c r="A92" s="1" t="s">
        <v>143</v>
      </c>
      <c r="C92" s="1" t="s">
        <v>197</v>
      </c>
      <c r="E92" s="39" t="s">
        <v>197</v>
      </c>
      <c r="F92" s="76">
        <v>1</v>
      </c>
      <c r="G92" s="76">
        <v>1</v>
      </c>
      <c r="H92" s="76">
        <v>0</v>
      </c>
      <c r="I92" s="76">
        <v>0</v>
      </c>
      <c r="J92" s="77"/>
      <c r="K92" s="19"/>
    </row>
    <row r="93" spans="1:11" s="1" customFormat="1" ht="15" x14ac:dyDescent="0.2">
      <c r="A93" s="1" t="s">
        <v>143</v>
      </c>
      <c r="C93" s="1" t="s">
        <v>198</v>
      </c>
      <c r="E93" s="39" t="s">
        <v>198</v>
      </c>
      <c r="F93" s="76">
        <f>SUMIFS(input_enduse!D:D,input_enduse!A:A,C93,input_enduse!B:B,$A$2,input_enduse!C:C,$A93)</f>
        <v>0.86216830318912596</v>
      </c>
      <c r="G93" s="76">
        <v>1</v>
      </c>
      <c r="H93" s="76">
        <v>0</v>
      </c>
      <c r="I93" s="76">
        <v>0</v>
      </c>
      <c r="J93" s="77"/>
      <c r="K93" s="19"/>
    </row>
    <row r="94" spans="1:11" s="1" customFormat="1" ht="15" x14ac:dyDescent="0.2">
      <c r="A94" s="1" t="s">
        <v>143</v>
      </c>
      <c r="C94" s="1" t="s">
        <v>199</v>
      </c>
      <c r="E94" s="39" t="s">
        <v>199</v>
      </c>
      <c r="F94" s="76">
        <f>SUMIFS(input_enduse!D:D,input_enduse!A:A,C94,input_enduse!B:B,$A$2,input_enduse!C:C,$A94)</f>
        <v>1</v>
      </c>
      <c r="G94" s="76">
        <v>1</v>
      </c>
      <c r="H94" s="76">
        <v>0</v>
      </c>
      <c r="I94" s="76">
        <v>0</v>
      </c>
      <c r="J94" s="77"/>
      <c r="K94" s="19"/>
    </row>
    <row r="95" spans="1:11" s="1" customFormat="1" ht="15" x14ac:dyDescent="0.2">
      <c r="A95" s="1" t="s">
        <v>143</v>
      </c>
      <c r="C95" s="1" t="s">
        <v>200</v>
      </c>
      <c r="E95" s="39" t="s">
        <v>201</v>
      </c>
      <c r="F95" s="76">
        <f>SUMIFS(input_enduse!D:D,input_enduse!A:A,C95,input_enduse!B:B,$A$2,input_enduse!C:C,$A95)</f>
        <v>1</v>
      </c>
      <c r="G95" s="76">
        <f>SUMIFS(input_enduse!E:E,input_enduse!A:A,C95,input_enduse!B:B,$A$2,input_enduse!C:C,$A95)</f>
        <v>0.98388615736771301</v>
      </c>
      <c r="H95" s="76">
        <f>SUMIFS(input_enduse!F:F,input_enduse!A:A,C95,input_enduse!B:B,$A$2,input_enduse!C:C,$A95)</f>
        <v>1.6113842632286501E-2</v>
      </c>
      <c r="I95" s="76">
        <f>SUMIFS(input_enduse!G:G,input_enduse!A:A,C95,input_enduse!B:B,$A$2,input_enduse!C:C,$A95)</f>
        <v>0</v>
      </c>
      <c r="J95" s="77"/>
      <c r="K95" s="19"/>
    </row>
    <row r="96" spans="1:11" s="1" customFormat="1" ht="15" x14ac:dyDescent="0.2">
      <c r="A96" s="1" t="s">
        <v>143</v>
      </c>
      <c r="C96" s="1" t="s">
        <v>202</v>
      </c>
      <c r="E96" s="39" t="s">
        <v>203</v>
      </c>
      <c r="F96" s="76">
        <f>SUMIFS(input_enduse!D:D,input_enduse!A:A,C96,input_enduse!B:B,$A$2,input_enduse!C:C,$A96)</f>
        <v>0.46690647687797798</v>
      </c>
      <c r="G96" s="76">
        <v>1</v>
      </c>
      <c r="H96" s="76">
        <v>0</v>
      </c>
      <c r="I96" s="76">
        <v>0</v>
      </c>
      <c r="J96" s="77"/>
      <c r="K96" s="19"/>
    </row>
    <row r="97" spans="1:11" s="1" customFormat="1" ht="15" x14ac:dyDescent="0.2">
      <c r="A97" s="1" t="s">
        <v>143</v>
      </c>
      <c r="C97" s="1" t="s">
        <v>204</v>
      </c>
      <c r="E97" s="39" t="s">
        <v>205</v>
      </c>
      <c r="F97" s="76">
        <f>SUMIFS(input_enduse!D:D,input_enduse!A:A,C97,input_enduse!B:B,$A$2,input_enduse!C:C,$A97)</f>
        <v>1</v>
      </c>
      <c r="G97" s="76">
        <v>1</v>
      </c>
      <c r="H97" s="76">
        <v>0</v>
      </c>
      <c r="I97" s="76">
        <v>0</v>
      </c>
      <c r="J97" s="77"/>
      <c r="K97" s="19"/>
    </row>
    <row r="98" spans="1:11" s="1" customFormat="1" ht="15" x14ac:dyDescent="0.2">
      <c r="A98" s="1" t="s">
        <v>143</v>
      </c>
      <c r="C98" s="1" t="s">
        <v>206</v>
      </c>
      <c r="E98" s="39" t="s">
        <v>207</v>
      </c>
      <c r="F98" s="76">
        <f>SUMIFS(input_enduse!D:D,input_enduse!A:A,C98,input_enduse!B:B,$A$2,input_enduse!C:C,$A98)</f>
        <v>1</v>
      </c>
      <c r="G98" s="76">
        <v>1</v>
      </c>
      <c r="H98" s="76">
        <v>0</v>
      </c>
      <c r="I98" s="76">
        <v>0</v>
      </c>
      <c r="J98" s="77"/>
      <c r="K98" s="19"/>
    </row>
    <row r="99" spans="1:11" s="1" customFormat="1" ht="15" x14ac:dyDescent="0.2">
      <c r="A99" s="1" t="s">
        <v>143</v>
      </c>
      <c r="C99" s="1" t="s">
        <v>141</v>
      </c>
      <c r="E99" s="39" t="s">
        <v>208</v>
      </c>
      <c r="F99" s="76">
        <f>SUMIFS(input_enduse!D:D,input_enduse!A:A,C99,input_enduse!B:B,$A$2,input_enduse!C:C,$A99)</f>
        <v>1</v>
      </c>
      <c r="G99" s="76">
        <v>1</v>
      </c>
      <c r="H99" s="76">
        <v>0</v>
      </c>
      <c r="I99" s="76">
        <v>0</v>
      </c>
      <c r="J99" s="77"/>
      <c r="K99" s="19"/>
    </row>
    <row r="100" spans="1:11" s="1" customFormat="1" ht="15" x14ac:dyDescent="0.2">
      <c r="A100" s="1" t="s">
        <v>143</v>
      </c>
      <c r="C100" s="1" t="s">
        <v>209</v>
      </c>
      <c r="E100" s="39" t="s">
        <v>209</v>
      </c>
      <c r="F100" s="76">
        <f>SUMIFS(input_enduse!D:D,input_enduse!A:A,C100,input_enduse!B:B,$A$2,input_enduse!C:C,$A100)</f>
        <v>0.39975612240749397</v>
      </c>
      <c r="G100" s="76">
        <v>1</v>
      </c>
      <c r="H100" s="76">
        <v>0</v>
      </c>
      <c r="I100" s="76">
        <v>0</v>
      </c>
      <c r="J100" s="77"/>
      <c r="K100" s="19"/>
    </row>
    <row r="101" spans="1:11" s="1" customFormat="1" ht="15" x14ac:dyDescent="0.2">
      <c r="A101" s="1" t="s">
        <v>143</v>
      </c>
      <c r="C101" s="1" t="s">
        <v>210</v>
      </c>
      <c r="E101" s="39" t="s">
        <v>210</v>
      </c>
      <c r="F101" s="76">
        <f>SUMIFS(input_enduse!D:D,input_enduse!A:A,C101,input_enduse!B:B,$A$2,input_enduse!C:C,$A101)</f>
        <v>0.24581894048802999</v>
      </c>
      <c r="G101" s="76">
        <v>1</v>
      </c>
      <c r="H101" s="76">
        <v>0</v>
      </c>
      <c r="I101" s="76">
        <v>0</v>
      </c>
      <c r="J101" s="77"/>
      <c r="K101" s="19"/>
    </row>
    <row r="102" spans="1:11" s="1" customFormat="1" ht="15" x14ac:dyDescent="0.2">
      <c r="E102" s="78"/>
      <c r="F102" s="78"/>
      <c r="G102" s="78"/>
      <c r="H102" s="78"/>
      <c r="I102" s="78"/>
      <c r="J102" s="78"/>
      <c r="K102" s="8"/>
    </row>
    <row r="103" spans="1:11" s="1" customFormat="1" ht="15" x14ac:dyDescent="0.25">
      <c r="E103" s="87" t="s">
        <v>264</v>
      </c>
      <c r="F103" s="88"/>
      <c r="G103" s="88"/>
      <c r="H103" s="88"/>
      <c r="I103" s="89"/>
      <c r="J103" s="72"/>
      <c r="K103" s="18"/>
    </row>
    <row r="104" spans="1:11" s="1" customFormat="1" ht="15" x14ac:dyDescent="0.2">
      <c r="C104" s="1" t="s">
        <v>183</v>
      </c>
      <c r="E104" s="25" t="s">
        <v>183</v>
      </c>
      <c r="F104" s="25" t="s">
        <v>215</v>
      </c>
      <c r="G104" s="25" t="s">
        <v>185</v>
      </c>
      <c r="H104" s="25" t="s">
        <v>186</v>
      </c>
      <c r="I104" s="25" t="s">
        <v>187</v>
      </c>
      <c r="J104" s="75"/>
      <c r="K104" s="3"/>
    </row>
    <row r="105" spans="1:11" s="1" customFormat="1" ht="15" x14ac:dyDescent="0.2">
      <c r="A105" s="1" t="s">
        <v>139</v>
      </c>
      <c r="C105" s="1" t="s">
        <v>188</v>
      </c>
      <c r="E105" s="39" t="s">
        <v>188</v>
      </c>
      <c r="F105" s="76">
        <f>SUMIFS(input_enduse!D:D,input_enduse!A:A,C105,input_enduse!B:B,$A$2,input_enduse!C:C,$A105)</f>
        <v>0.99476447511633703</v>
      </c>
      <c r="G105" s="76">
        <f>SUMIFS(input_enduse!E:E,input_enduse!A:A,C105,input_enduse!B:B,$A$2,input_enduse!C:C,$A105)</f>
        <v>0.30203874916929002</v>
      </c>
      <c r="H105" s="76">
        <f>SUMIFS(input_enduse!F:F,input_enduse!A:A,C105,input_enduse!B:B,$A$2,input_enduse!C:C,$A105)</f>
        <v>0.69745393585802395</v>
      </c>
      <c r="I105" s="76">
        <f>SUMIFS(input_enduse!G:G,input_enduse!A:A,C105,input_enduse!B:B,$A$2,input_enduse!C:C,$A105)</f>
        <v>5.0731497268663797E-4</v>
      </c>
      <c r="J105" s="77"/>
      <c r="K105" s="19"/>
    </row>
    <row r="106" spans="1:11" s="1" customFormat="1" ht="15" x14ac:dyDescent="0.2">
      <c r="A106" s="1" t="s">
        <v>139</v>
      </c>
      <c r="C106" s="1" t="s">
        <v>189</v>
      </c>
      <c r="E106" s="39" t="s">
        <v>189</v>
      </c>
      <c r="F106" s="76">
        <f>SUMIFS(input_enduse!D:D,input_enduse!A:A,C106,input_enduse!B:B,$A$2,input_enduse!C:C,$A106)</f>
        <v>0.99187880247422799</v>
      </c>
      <c r="G106" s="76">
        <f>SUMIFS(input_enduse!E:E,input_enduse!A:A,C106,input_enduse!B:B,$A$2,input_enduse!C:C,$A106)</f>
        <v>1</v>
      </c>
      <c r="H106" s="76">
        <f>SUMIFS(input_enduse!F:F,input_enduse!A:A,C106,input_enduse!B:B,$A$2,input_enduse!C:C,$A106)</f>
        <v>0</v>
      </c>
      <c r="I106" s="76">
        <f>SUMIFS(input_enduse!G:G,input_enduse!A:A,C106,input_enduse!B:B,$A$2,input_enduse!C:C,$A106)</f>
        <v>0</v>
      </c>
      <c r="J106" s="77"/>
      <c r="K106" s="19"/>
    </row>
    <row r="107" spans="1:11" s="1" customFormat="1" ht="15" x14ac:dyDescent="0.2">
      <c r="A107" s="1" t="s">
        <v>139</v>
      </c>
      <c r="C107" s="1" t="s">
        <v>190</v>
      </c>
      <c r="E107" s="39" t="s">
        <v>190</v>
      </c>
      <c r="F107" s="76">
        <f>SUMIFS(input_enduse!D:D,input_enduse!A:A,C107,input_enduse!B:B,$A$2,input_enduse!C:C,$A107)</f>
        <v>0.99487799567465596</v>
      </c>
      <c r="G107" s="76">
        <v>1</v>
      </c>
      <c r="H107" s="76">
        <v>0</v>
      </c>
      <c r="I107" s="76">
        <v>0</v>
      </c>
      <c r="J107" s="77"/>
      <c r="K107" s="19"/>
    </row>
    <row r="108" spans="1:11" s="1" customFormat="1" ht="15" x14ac:dyDescent="0.2">
      <c r="A108" s="1" t="s">
        <v>139</v>
      </c>
      <c r="C108" s="1" t="s">
        <v>191</v>
      </c>
      <c r="E108" s="39" t="s">
        <v>191</v>
      </c>
      <c r="F108" s="76">
        <f>SUMIFS(input_enduse!D:D,input_enduse!A:A,C108,input_enduse!B:B,$A$2,input_enduse!C:C,$A108)</f>
        <v>0</v>
      </c>
      <c r="G108" s="76">
        <v>1</v>
      </c>
      <c r="H108" s="76">
        <v>0</v>
      </c>
      <c r="I108" s="76">
        <v>0</v>
      </c>
      <c r="J108" s="77"/>
      <c r="K108" s="19"/>
    </row>
    <row r="109" spans="1:11" s="1" customFormat="1" ht="15" x14ac:dyDescent="0.2">
      <c r="A109" s="1" t="s">
        <v>139</v>
      </c>
      <c r="C109" s="1" t="s">
        <v>192</v>
      </c>
      <c r="E109" s="39" t="s">
        <v>192</v>
      </c>
      <c r="F109" s="76">
        <f>SUMIFS(input_enduse!D:D,input_enduse!A:A,C109,input_enduse!B:B,$A$2,input_enduse!C:C,$A109)</f>
        <v>0</v>
      </c>
      <c r="G109" s="76">
        <v>1</v>
      </c>
      <c r="H109" s="76">
        <v>0</v>
      </c>
      <c r="I109" s="76">
        <v>0</v>
      </c>
      <c r="J109" s="77"/>
      <c r="K109" s="19"/>
    </row>
    <row r="110" spans="1:11" s="1" customFormat="1" ht="15" x14ac:dyDescent="0.2">
      <c r="A110" s="1" t="s">
        <v>139</v>
      </c>
      <c r="C110" s="1" t="s">
        <v>193</v>
      </c>
      <c r="E110" s="39" t="s">
        <v>194</v>
      </c>
      <c r="F110" s="76">
        <f>SUMIFS(input_enduse!D:D,input_enduse!A:A,C110,input_enduse!B:B,$A$2,input_enduse!C:C,$A110)</f>
        <v>1.7787611891310801E-2</v>
      </c>
      <c r="G110" s="76">
        <f>SUMIFS(input_enduse!E:E,input_enduse!A:A,C110,input_enduse!B:B,$A$2,input_enduse!C:C,$A110)</f>
        <v>0.26751882544373301</v>
      </c>
      <c r="H110" s="76">
        <f>SUMIFS(input_enduse!F:F,input_enduse!A:A,C110,input_enduse!B:B,$A$2,input_enduse!C:C,$A110)</f>
        <v>0.66947006119353702</v>
      </c>
      <c r="I110" s="76">
        <f>SUMIFS(input_enduse!G:G,input_enduse!A:A,C110,input_enduse!B:B,$A$2,input_enduse!C:C,$A110)</f>
        <v>6.3011113362730506E-2</v>
      </c>
      <c r="J110" s="77"/>
      <c r="K110" s="19"/>
    </row>
    <row r="111" spans="1:11" s="1" customFormat="1" ht="15" x14ac:dyDescent="0.2">
      <c r="A111" s="1" t="s">
        <v>139</v>
      </c>
      <c r="C111" s="1" t="s">
        <v>195</v>
      </c>
      <c r="E111" s="39" t="s">
        <v>195</v>
      </c>
      <c r="F111" s="76">
        <f>SUMIFS(input_enduse!D:D,input_enduse!A:A,C111,input_enduse!B:B,$A$2,input_enduse!C:C,$A111)</f>
        <v>1</v>
      </c>
      <c r="G111" s="76">
        <f>SUMIFS(input_enduse!E:E,input_enduse!A:A,C111,input_enduse!B:B,$A$2,input_enduse!C:C,$A111)</f>
        <v>9.0592478894005304E-2</v>
      </c>
      <c r="H111" s="76">
        <f>SUMIFS(input_enduse!F:F,input_enduse!A:A,C111,input_enduse!B:B,$A$2,input_enduse!C:C,$A111)</f>
        <v>0.86467446857074304</v>
      </c>
      <c r="I111" s="76">
        <f>SUMIFS(input_enduse!G:G,input_enduse!A:A,C111,input_enduse!B:B,$A$2,input_enduse!C:C,$A111)</f>
        <v>4.4733052535251401E-2</v>
      </c>
      <c r="J111" s="77"/>
      <c r="K111" s="19"/>
    </row>
    <row r="112" spans="1:11" s="1" customFormat="1" ht="15" x14ac:dyDescent="0.2">
      <c r="A112" s="1" t="s">
        <v>139</v>
      </c>
      <c r="E112" s="25" t="s">
        <v>183</v>
      </c>
      <c r="F112" s="25" t="s">
        <v>196</v>
      </c>
      <c r="G112" s="25" t="s">
        <v>185</v>
      </c>
      <c r="H112" s="25" t="s">
        <v>186</v>
      </c>
      <c r="I112" s="25" t="s">
        <v>187</v>
      </c>
      <c r="J112" s="75"/>
      <c r="K112" s="3"/>
    </row>
    <row r="113" spans="1:11" s="1" customFormat="1" ht="15" x14ac:dyDescent="0.2">
      <c r="A113" s="1" t="s">
        <v>139</v>
      </c>
      <c r="C113" s="1" t="s">
        <v>197</v>
      </c>
      <c r="E113" s="39" t="s">
        <v>197</v>
      </c>
      <c r="F113" s="76">
        <v>1</v>
      </c>
      <c r="G113" s="76">
        <v>1</v>
      </c>
      <c r="H113" s="76">
        <v>0</v>
      </c>
      <c r="I113" s="76">
        <v>0</v>
      </c>
      <c r="J113" s="77"/>
      <c r="K113" s="19"/>
    </row>
    <row r="114" spans="1:11" s="1" customFormat="1" ht="15" x14ac:dyDescent="0.2">
      <c r="A114" s="1" t="s">
        <v>139</v>
      </c>
      <c r="C114" s="1" t="s">
        <v>198</v>
      </c>
      <c r="E114" s="39" t="s">
        <v>198</v>
      </c>
      <c r="F114" s="76">
        <f>SUMIFS(input_enduse!D:D,input_enduse!A:A,C114,input_enduse!B:B,$A$2,input_enduse!C:C,$A114)</f>
        <v>0.99503502538101796</v>
      </c>
      <c r="G114" s="76">
        <v>1</v>
      </c>
      <c r="H114" s="76">
        <v>0</v>
      </c>
      <c r="I114" s="76">
        <v>0</v>
      </c>
      <c r="J114" s="77"/>
      <c r="K114" s="19"/>
    </row>
    <row r="115" spans="1:11" s="1" customFormat="1" ht="15" x14ac:dyDescent="0.2">
      <c r="A115" s="1" t="s">
        <v>139</v>
      </c>
      <c r="C115" s="1" t="s">
        <v>199</v>
      </c>
      <c r="E115" s="39" t="s">
        <v>199</v>
      </c>
      <c r="F115" s="76">
        <f>SUMIFS(input_enduse!D:D,input_enduse!A:A,C115,input_enduse!B:B,$A$2,input_enduse!C:C,$A115)</f>
        <v>1</v>
      </c>
      <c r="G115" s="76">
        <v>1</v>
      </c>
      <c r="H115" s="76">
        <v>0</v>
      </c>
      <c r="I115" s="76">
        <v>0</v>
      </c>
      <c r="J115" s="77"/>
      <c r="K115" s="19"/>
    </row>
    <row r="116" spans="1:11" s="1" customFormat="1" ht="15" x14ac:dyDescent="0.2">
      <c r="A116" s="1" t="s">
        <v>139</v>
      </c>
      <c r="C116" s="1" t="s">
        <v>200</v>
      </c>
      <c r="E116" s="39" t="s">
        <v>201</v>
      </c>
      <c r="F116" s="76">
        <f>SUMIFS(input_enduse!D:D,input_enduse!A:A,C116,input_enduse!B:B,$A$2,input_enduse!C:C,$A116)</f>
        <v>1</v>
      </c>
      <c r="G116" s="76">
        <f>SUMIFS(input_enduse!E:E,input_enduse!A:A,C116,input_enduse!B:B,$A$2,input_enduse!C:C,$A116)</f>
        <v>0.991544766214839</v>
      </c>
      <c r="H116" s="76">
        <f>SUMIFS(input_enduse!F:F,input_enduse!A:A,C116,input_enduse!B:B,$A$2,input_enduse!C:C,$A116)</f>
        <v>8.45523378516117E-3</v>
      </c>
      <c r="I116" s="76">
        <f>SUMIFS(input_enduse!G:G,input_enduse!A:A,C116,input_enduse!B:B,$A$2,input_enduse!C:C,$A116)</f>
        <v>0</v>
      </c>
      <c r="J116" s="77"/>
      <c r="K116" s="19"/>
    </row>
    <row r="117" spans="1:11" s="1" customFormat="1" ht="15" x14ac:dyDescent="0.2">
      <c r="A117" s="1" t="s">
        <v>139</v>
      </c>
      <c r="C117" s="1" t="s">
        <v>202</v>
      </c>
      <c r="E117" s="39" t="s">
        <v>203</v>
      </c>
      <c r="F117" s="76">
        <f>SUMIFS(input_enduse!D:D,input_enduse!A:A,C117,input_enduse!B:B,$A$2,input_enduse!C:C,$A117)</f>
        <v>0.713450401221146</v>
      </c>
      <c r="G117" s="76">
        <v>1</v>
      </c>
      <c r="H117" s="76">
        <v>0</v>
      </c>
      <c r="I117" s="76">
        <v>0</v>
      </c>
      <c r="J117" s="77"/>
      <c r="K117" s="19"/>
    </row>
    <row r="118" spans="1:11" s="1" customFormat="1" ht="15" x14ac:dyDescent="0.2">
      <c r="A118" s="1" t="s">
        <v>139</v>
      </c>
      <c r="C118" s="1" t="s">
        <v>204</v>
      </c>
      <c r="E118" s="39" t="s">
        <v>205</v>
      </c>
      <c r="F118" s="76">
        <f>SUMIFS(input_enduse!D:D,input_enduse!A:A,C118,input_enduse!B:B,$A$2,input_enduse!C:C,$A118)</f>
        <v>1</v>
      </c>
      <c r="G118" s="76">
        <v>1</v>
      </c>
      <c r="H118" s="76">
        <v>0</v>
      </c>
      <c r="I118" s="76">
        <v>0</v>
      </c>
      <c r="J118" s="77"/>
      <c r="K118" s="19"/>
    </row>
    <row r="119" spans="1:11" s="1" customFormat="1" ht="15" x14ac:dyDescent="0.2">
      <c r="A119" s="1" t="s">
        <v>139</v>
      </c>
      <c r="C119" s="1" t="s">
        <v>206</v>
      </c>
      <c r="E119" s="39" t="s">
        <v>207</v>
      </c>
      <c r="F119" s="76">
        <f>SUMIFS(input_enduse!D:D,input_enduse!A:A,C119,input_enduse!B:B,$A$2,input_enduse!C:C,$A119)</f>
        <v>1</v>
      </c>
      <c r="G119" s="76">
        <v>1</v>
      </c>
      <c r="H119" s="76">
        <v>0</v>
      </c>
      <c r="I119" s="76">
        <v>0</v>
      </c>
      <c r="J119" s="77"/>
      <c r="K119" s="19"/>
    </row>
    <row r="120" spans="1:11" s="1" customFormat="1" ht="15" x14ac:dyDescent="0.2">
      <c r="A120" s="1" t="s">
        <v>139</v>
      </c>
      <c r="C120" s="1" t="s">
        <v>141</v>
      </c>
      <c r="E120" s="39" t="s">
        <v>208</v>
      </c>
      <c r="F120" s="76">
        <f>SUMIFS(input_enduse!D:D,input_enduse!A:A,C120,input_enduse!B:B,$A$2,input_enduse!C:C,$A120)</f>
        <v>1</v>
      </c>
      <c r="G120" s="76">
        <v>1</v>
      </c>
      <c r="H120" s="76">
        <v>0</v>
      </c>
      <c r="I120" s="76">
        <v>0</v>
      </c>
      <c r="J120" s="77"/>
      <c r="K120" s="19"/>
    </row>
    <row r="121" spans="1:11" s="1" customFormat="1" ht="15" x14ac:dyDescent="0.2">
      <c r="A121" s="1" t="s">
        <v>139</v>
      </c>
      <c r="C121" s="1" t="s">
        <v>209</v>
      </c>
      <c r="E121" s="39" t="s">
        <v>209</v>
      </c>
      <c r="F121" s="76">
        <f>SUMIFS(input_enduse!D:D,input_enduse!A:A,C121,input_enduse!B:B,$A$2,input_enduse!C:C,$A121)</f>
        <v>0.80751287295722396</v>
      </c>
      <c r="G121" s="76">
        <v>1</v>
      </c>
      <c r="H121" s="76">
        <v>0</v>
      </c>
      <c r="I121" s="76">
        <v>0</v>
      </c>
      <c r="J121" s="77"/>
      <c r="K121" s="19"/>
    </row>
    <row r="122" spans="1:11" s="1" customFormat="1" ht="15" x14ac:dyDescent="0.2">
      <c r="A122" s="1" t="s">
        <v>139</v>
      </c>
      <c r="C122" s="1" t="s">
        <v>210</v>
      </c>
      <c r="E122" s="39" t="s">
        <v>210</v>
      </c>
      <c r="F122" s="76">
        <f>SUMIFS(input_enduse!D:D,input_enduse!A:A,C122,input_enduse!B:B,$A$2,input_enduse!C:C,$A122)</f>
        <v>0.222460538803607</v>
      </c>
      <c r="G122" s="76">
        <v>1</v>
      </c>
      <c r="H122" s="76">
        <v>0</v>
      </c>
      <c r="I122" s="76">
        <v>0</v>
      </c>
      <c r="J122" s="77"/>
      <c r="K122" s="19"/>
    </row>
    <row r="123" spans="1:11" s="1" customFormat="1" ht="15" x14ac:dyDescent="0.2">
      <c r="E123" s="78"/>
      <c r="F123" s="78"/>
      <c r="G123" s="78"/>
      <c r="H123" s="78"/>
      <c r="I123" s="78"/>
      <c r="J123" s="78"/>
      <c r="K123" s="8"/>
    </row>
    <row r="124" spans="1:11" s="1" customFormat="1" ht="15" x14ac:dyDescent="0.25">
      <c r="E124" s="87" t="s">
        <v>265</v>
      </c>
      <c r="F124" s="88"/>
      <c r="G124" s="88"/>
      <c r="H124" s="88"/>
      <c r="I124" s="89"/>
      <c r="J124" s="72"/>
      <c r="K124" s="18"/>
    </row>
    <row r="125" spans="1:11" s="1" customFormat="1" ht="15" x14ac:dyDescent="0.2">
      <c r="C125" s="1" t="s">
        <v>183</v>
      </c>
      <c r="E125" s="25" t="s">
        <v>183</v>
      </c>
      <c r="F125" s="25" t="s">
        <v>215</v>
      </c>
      <c r="G125" s="25" t="s">
        <v>185</v>
      </c>
      <c r="H125" s="25" t="s">
        <v>186</v>
      </c>
      <c r="I125" s="25" t="s">
        <v>187</v>
      </c>
      <c r="J125" s="75"/>
      <c r="K125" s="3"/>
    </row>
    <row r="126" spans="1:11" s="1" customFormat="1" ht="15" x14ac:dyDescent="0.2">
      <c r="A126" s="1" t="s">
        <v>141</v>
      </c>
      <c r="C126" s="1" t="s">
        <v>188</v>
      </c>
      <c r="E126" s="39" t="s">
        <v>188</v>
      </c>
      <c r="F126" s="76">
        <f>SUMIFS(input_enduse!D:D,input_enduse!A:A,C126,input_enduse!B:B,$A$2,input_enduse!C:C,$A126)</f>
        <v>0.50689396388477304</v>
      </c>
      <c r="G126" s="76">
        <f>SUMIFS(input_enduse!E:E,input_enduse!A:A,C126,input_enduse!B:B,$A$2,input_enduse!C:C,$A126)</f>
        <v>0.24408285219387299</v>
      </c>
      <c r="H126" s="76">
        <f>SUMIFS(input_enduse!F:F,input_enduse!A:A,C126,input_enduse!B:B,$A$2,input_enduse!C:C,$A126)</f>
        <v>0.73031187870519498</v>
      </c>
      <c r="I126" s="76">
        <f>SUMIFS(input_enduse!G:G,input_enduse!A:A,C126,input_enduse!B:B,$A$2,input_enduse!C:C,$A126)</f>
        <v>2.5605269100932498E-2</v>
      </c>
      <c r="J126" s="77"/>
      <c r="K126" s="19"/>
    </row>
    <row r="127" spans="1:11" s="1" customFormat="1" ht="15" x14ac:dyDescent="0.2">
      <c r="A127" s="1" t="s">
        <v>141</v>
      </c>
      <c r="C127" s="1" t="s">
        <v>189</v>
      </c>
      <c r="E127" s="39" t="s">
        <v>189</v>
      </c>
      <c r="F127" s="76">
        <f>SUMIFS(input_enduse!D:D,input_enduse!A:A,C127,input_enduse!B:B,$A$2,input_enduse!C:C,$A127)</f>
        <v>0.50862873341852399</v>
      </c>
      <c r="G127" s="76">
        <f>SUMIFS(input_enduse!E:E,input_enduse!A:A,C127,input_enduse!B:B,$A$2,input_enduse!C:C,$A127)</f>
        <v>1</v>
      </c>
      <c r="H127" s="76">
        <f>SUMIFS(input_enduse!F:F,input_enduse!A:A,C127,input_enduse!B:B,$A$2,input_enduse!C:C,$A127)</f>
        <v>0</v>
      </c>
      <c r="I127" s="76">
        <f>SUMIFS(input_enduse!G:G,input_enduse!A:A,C127,input_enduse!B:B,$A$2,input_enduse!C:C,$A127)</f>
        <v>0</v>
      </c>
      <c r="J127" s="77"/>
      <c r="K127" s="19"/>
    </row>
    <row r="128" spans="1:11" s="1" customFormat="1" ht="15" x14ac:dyDescent="0.2">
      <c r="A128" s="1" t="s">
        <v>141</v>
      </c>
      <c r="C128" s="1" t="s">
        <v>190</v>
      </c>
      <c r="E128" s="39" t="s">
        <v>190</v>
      </c>
      <c r="F128" s="76">
        <f>SUMIFS(input_enduse!D:D,input_enduse!A:A,C128,input_enduse!B:B,$A$2,input_enduse!C:C,$A128)</f>
        <v>0.53251576217761198</v>
      </c>
      <c r="G128" s="76">
        <v>1</v>
      </c>
      <c r="H128" s="76">
        <v>0</v>
      </c>
      <c r="I128" s="76">
        <v>0</v>
      </c>
      <c r="J128" s="77"/>
      <c r="K128" s="19"/>
    </row>
    <row r="129" spans="1:11" s="1" customFormat="1" ht="15" x14ac:dyDescent="0.2">
      <c r="A129" s="1" t="s">
        <v>141</v>
      </c>
      <c r="C129" s="1" t="s">
        <v>191</v>
      </c>
      <c r="E129" s="39" t="s">
        <v>191</v>
      </c>
      <c r="F129" s="76">
        <f>SUMIFS(input_enduse!D:D,input_enduse!A:A,C129,input_enduse!B:B,$A$2,input_enduse!C:C,$A129)</f>
        <v>0</v>
      </c>
      <c r="G129" s="76">
        <v>1</v>
      </c>
      <c r="H129" s="76">
        <v>0</v>
      </c>
      <c r="I129" s="76">
        <v>0</v>
      </c>
      <c r="J129" s="77"/>
      <c r="K129" s="19"/>
    </row>
    <row r="130" spans="1:11" s="1" customFormat="1" ht="15" x14ac:dyDescent="0.2">
      <c r="A130" s="1" t="s">
        <v>141</v>
      </c>
      <c r="C130" s="1" t="s">
        <v>192</v>
      </c>
      <c r="E130" s="39" t="s">
        <v>192</v>
      </c>
      <c r="F130" s="76">
        <f>SUMIFS(input_enduse!D:D,input_enduse!A:A,C130,input_enduse!B:B,$A$2,input_enduse!C:C,$A130)</f>
        <v>0</v>
      </c>
      <c r="G130" s="76">
        <v>1</v>
      </c>
      <c r="H130" s="76">
        <v>0</v>
      </c>
      <c r="I130" s="76">
        <v>0</v>
      </c>
      <c r="J130" s="77"/>
      <c r="K130" s="19"/>
    </row>
    <row r="131" spans="1:11" s="1" customFormat="1" ht="15" x14ac:dyDescent="0.2">
      <c r="A131" s="1" t="s">
        <v>141</v>
      </c>
      <c r="C131" s="1" t="s">
        <v>193</v>
      </c>
      <c r="E131" s="39" t="s">
        <v>194</v>
      </c>
      <c r="F131" s="76">
        <f>SUMIFS(input_enduse!D:D,input_enduse!A:A,C131,input_enduse!B:B,$A$2,input_enduse!C:C,$A131)</f>
        <v>1.301160811051E-2</v>
      </c>
      <c r="G131" s="76">
        <f>SUMIFS(input_enduse!E:E,input_enduse!A:A,C131,input_enduse!B:B,$A$2,input_enduse!C:C,$A131)</f>
        <v>0.28772849172221199</v>
      </c>
      <c r="H131" s="76">
        <f>SUMIFS(input_enduse!F:F,input_enduse!A:A,C131,input_enduse!B:B,$A$2,input_enduse!C:C,$A131)</f>
        <v>0.63717963178890102</v>
      </c>
      <c r="I131" s="76">
        <f>SUMIFS(input_enduse!G:G,input_enduse!A:A,C131,input_enduse!B:B,$A$2,input_enduse!C:C,$A131)</f>
        <v>7.5091876488886794E-2</v>
      </c>
      <c r="J131" s="77"/>
      <c r="K131" s="19"/>
    </row>
    <row r="132" spans="1:11" s="1" customFormat="1" ht="15" x14ac:dyDescent="0.2">
      <c r="A132" s="1" t="s">
        <v>141</v>
      </c>
      <c r="C132" s="1" t="s">
        <v>195</v>
      </c>
      <c r="E132" s="39" t="s">
        <v>195</v>
      </c>
      <c r="F132" s="76">
        <f>SUMIFS(input_enduse!D:D,input_enduse!A:A,C132,input_enduse!B:B,$A$2,input_enduse!C:C,$A132)</f>
        <v>0.93824250827179401</v>
      </c>
      <c r="G132" s="76">
        <f>SUMIFS(input_enduse!E:E,input_enduse!A:A,C132,input_enduse!B:B,$A$2,input_enduse!C:C,$A132)</f>
        <v>0.53648819704946604</v>
      </c>
      <c r="H132" s="76">
        <f>SUMIFS(input_enduse!F:F,input_enduse!A:A,C132,input_enduse!B:B,$A$2,input_enduse!C:C,$A132)</f>
        <v>0.44371431042036402</v>
      </c>
      <c r="I132" s="76">
        <f>SUMIFS(input_enduse!G:G,input_enduse!A:A,C132,input_enduse!B:B,$A$2,input_enduse!C:C,$A132)</f>
        <v>1.97974925301697E-2</v>
      </c>
      <c r="J132" s="77"/>
      <c r="K132" s="19"/>
    </row>
    <row r="133" spans="1:11" s="1" customFormat="1" ht="15" x14ac:dyDescent="0.2">
      <c r="A133" s="1" t="s">
        <v>141</v>
      </c>
      <c r="E133" s="25" t="s">
        <v>183</v>
      </c>
      <c r="F133" s="25" t="s">
        <v>196</v>
      </c>
      <c r="G133" s="25" t="s">
        <v>185</v>
      </c>
      <c r="H133" s="25" t="s">
        <v>186</v>
      </c>
      <c r="I133" s="25" t="s">
        <v>187</v>
      </c>
      <c r="J133" s="75"/>
      <c r="K133" s="3"/>
    </row>
    <row r="134" spans="1:11" s="1" customFormat="1" ht="15" x14ac:dyDescent="0.2">
      <c r="A134" s="1" t="s">
        <v>141</v>
      </c>
      <c r="C134" s="1" t="s">
        <v>197</v>
      </c>
      <c r="E134" s="39" t="s">
        <v>197</v>
      </c>
      <c r="F134" s="76">
        <v>1</v>
      </c>
      <c r="G134" s="76">
        <v>1</v>
      </c>
      <c r="H134" s="76">
        <v>0</v>
      </c>
      <c r="I134" s="76">
        <v>0</v>
      </c>
      <c r="J134" s="77"/>
      <c r="K134" s="19"/>
    </row>
    <row r="135" spans="1:11" s="1" customFormat="1" ht="15" x14ac:dyDescent="0.2">
      <c r="A135" s="1" t="s">
        <v>141</v>
      </c>
      <c r="C135" s="1" t="s">
        <v>198</v>
      </c>
      <c r="E135" s="39" t="s">
        <v>198</v>
      </c>
      <c r="F135" s="76">
        <f>SUMIFS(input_enduse!D:D,input_enduse!A:A,C135,input_enduse!B:B,$A$2,input_enduse!C:C,$A135)</f>
        <v>0.86183748907333202</v>
      </c>
      <c r="G135" s="76">
        <v>1</v>
      </c>
      <c r="H135" s="76">
        <v>0</v>
      </c>
      <c r="I135" s="76">
        <v>0</v>
      </c>
      <c r="J135" s="77"/>
      <c r="K135" s="19"/>
    </row>
    <row r="136" spans="1:11" s="1" customFormat="1" ht="15" x14ac:dyDescent="0.2">
      <c r="A136" s="1" t="s">
        <v>141</v>
      </c>
      <c r="C136" s="1" t="s">
        <v>199</v>
      </c>
      <c r="E136" s="39" t="s">
        <v>199</v>
      </c>
      <c r="F136" s="76">
        <f>SUMIFS(input_enduse!D:D,input_enduse!A:A,C136,input_enduse!B:B,$A$2,input_enduse!C:C,$A136)</f>
        <v>0.98996537473754997</v>
      </c>
      <c r="G136" s="76">
        <v>1</v>
      </c>
      <c r="H136" s="76">
        <v>0</v>
      </c>
      <c r="I136" s="76">
        <v>0</v>
      </c>
      <c r="J136" s="77"/>
      <c r="K136" s="19"/>
    </row>
    <row r="137" spans="1:11" s="1" customFormat="1" ht="15" x14ac:dyDescent="0.2">
      <c r="A137" s="1" t="s">
        <v>141</v>
      </c>
      <c r="C137" s="1" t="s">
        <v>200</v>
      </c>
      <c r="E137" s="39" t="s">
        <v>201</v>
      </c>
      <c r="F137" s="76">
        <f>SUMIFS(input_enduse!D:D,input_enduse!A:A,C137,input_enduse!B:B,$A$2,input_enduse!C:C,$A137)</f>
        <v>0.93691584560569596</v>
      </c>
      <c r="G137" s="76">
        <f>SUMIFS(input_enduse!E:E,input_enduse!A:A,C137,input_enduse!B:B,$A$2,input_enduse!C:C,$A137)</f>
        <v>0.98171929929790402</v>
      </c>
      <c r="H137" s="76">
        <f>SUMIFS(input_enduse!F:F,input_enduse!A:A,C137,input_enduse!B:B,$A$2,input_enduse!C:C,$A137)</f>
        <v>1.8280700702095899E-2</v>
      </c>
      <c r="I137" s="76">
        <f>SUMIFS(input_enduse!G:G,input_enduse!A:A,C137,input_enduse!B:B,$A$2,input_enduse!C:C,$A137)</f>
        <v>0</v>
      </c>
      <c r="J137" s="77"/>
      <c r="K137" s="19"/>
    </row>
    <row r="138" spans="1:11" s="1" customFormat="1" ht="15" x14ac:dyDescent="0.2">
      <c r="A138" s="1" t="s">
        <v>141</v>
      </c>
      <c r="C138" s="1" t="s">
        <v>202</v>
      </c>
      <c r="E138" s="39" t="s">
        <v>203</v>
      </c>
      <c r="F138" s="76">
        <f>SUMIFS(input_enduse!D:D,input_enduse!A:A,C138,input_enduse!B:B,$A$2,input_enduse!C:C,$A138)</f>
        <v>0.16607755796429699</v>
      </c>
      <c r="G138" s="76">
        <v>1</v>
      </c>
      <c r="H138" s="76">
        <v>0</v>
      </c>
      <c r="I138" s="76">
        <v>0</v>
      </c>
      <c r="J138" s="77"/>
      <c r="K138" s="19"/>
    </row>
    <row r="139" spans="1:11" s="1" customFormat="1" ht="15" x14ac:dyDescent="0.2">
      <c r="A139" s="1" t="s">
        <v>141</v>
      </c>
      <c r="C139" s="1" t="s">
        <v>204</v>
      </c>
      <c r="E139" s="39" t="s">
        <v>205</v>
      </c>
      <c r="F139" s="76">
        <f>SUMIFS(input_enduse!D:D,input_enduse!A:A,C139,input_enduse!B:B,$A$2,input_enduse!C:C,$A139)</f>
        <v>0.87823892168866702</v>
      </c>
      <c r="G139" s="76">
        <v>1</v>
      </c>
      <c r="H139" s="76">
        <v>0</v>
      </c>
      <c r="I139" s="76">
        <v>0</v>
      </c>
      <c r="J139" s="77"/>
      <c r="K139" s="19"/>
    </row>
    <row r="140" spans="1:11" s="1" customFormat="1" ht="15" x14ac:dyDescent="0.2">
      <c r="A140" s="1" t="s">
        <v>141</v>
      </c>
      <c r="C140" s="1" t="s">
        <v>206</v>
      </c>
      <c r="E140" s="39" t="s">
        <v>207</v>
      </c>
      <c r="F140" s="76">
        <f>SUMIFS(input_enduse!D:D,input_enduse!A:A,C140,input_enduse!B:B,$A$2,input_enduse!C:C,$A140)</f>
        <v>0.90091450041105603</v>
      </c>
      <c r="G140" s="76">
        <v>1</v>
      </c>
      <c r="H140" s="76">
        <v>0</v>
      </c>
      <c r="I140" s="76">
        <v>0</v>
      </c>
      <c r="J140" s="77"/>
      <c r="K140" s="19"/>
    </row>
    <row r="141" spans="1:11" s="1" customFormat="1" ht="15" x14ac:dyDescent="0.2">
      <c r="A141" s="1" t="s">
        <v>141</v>
      </c>
      <c r="C141" s="1" t="s">
        <v>141</v>
      </c>
      <c r="E141" s="39" t="s">
        <v>208</v>
      </c>
      <c r="F141" s="76">
        <f>SUMIFS(input_enduse!D:D,input_enduse!A:A,C141,input_enduse!B:B,$A$2,input_enduse!C:C,$A141)</f>
        <v>0.98379725344831503</v>
      </c>
      <c r="G141" s="76">
        <v>1</v>
      </c>
      <c r="H141" s="76">
        <v>0</v>
      </c>
      <c r="I141" s="76">
        <v>0</v>
      </c>
      <c r="J141" s="77"/>
      <c r="K141" s="19"/>
    </row>
    <row r="142" spans="1:11" s="1" customFormat="1" ht="15" x14ac:dyDescent="0.2">
      <c r="A142" s="1" t="s">
        <v>141</v>
      </c>
      <c r="C142" s="1" t="s">
        <v>209</v>
      </c>
      <c r="E142" s="39" t="s">
        <v>209</v>
      </c>
      <c r="F142" s="76">
        <f>SUMIFS(input_enduse!D:D,input_enduse!A:A,C142,input_enduse!B:B,$A$2,input_enduse!C:C,$A142)</f>
        <v>0.45237483094646502</v>
      </c>
      <c r="G142" s="76">
        <v>1</v>
      </c>
      <c r="H142" s="76">
        <v>0</v>
      </c>
      <c r="I142" s="76">
        <v>0</v>
      </c>
      <c r="J142" s="77"/>
      <c r="K142" s="19"/>
    </row>
    <row r="143" spans="1:11" s="1" customFormat="1" ht="15" x14ac:dyDescent="0.2">
      <c r="A143" s="1" t="s">
        <v>141</v>
      </c>
      <c r="C143" s="1" t="s">
        <v>210</v>
      </c>
      <c r="E143" s="39" t="s">
        <v>210</v>
      </c>
      <c r="F143" s="76">
        <f>SUMIFS(input_enduse!D:D,input_enduse!A:A,C143,input_enduse!B:B,$A$2,input_enduse!C:C,$A143)</f>
        <v>0.424991370915414</v>
      </c>
      <c r="G143" s="76">
        <v>1</v>
      </c>
      <c r="H143" s="76">
        <v>0</v>
      </c>
      <c r="I143" s="76">
        <v>0</v>
      </c>
      <c r="J143" s="77"/>
      <c r="K143" s="19"/>
    </row>
    <row r="144" spans="1:11" s="1" customFormat="1" ht="15" x14ac:dyDescent="0.2">
      <c r="E144" s="78"/>
      <c r="F144" s="78"/>
      <c r="G144" s="78"/>
      <c r="H144" s="78"/>
      <c r="I144" s="78"/>
      <c r="J144" s="78"/>
      <c r="K144" s="8"/>
    </row>
    <row r="145" spans="1:11" s="1" customFormat="1" ht="15" x14ac:dyDescent="0.25">
      <c r="E145" s="87" t="s">
        <v>266</v>
      </c>
      <c r="F145" s="88"/>
      <c r="G145" s="88"/>
      <c r="H145" s="88"/>
      <c r="I145" s="89"/>
      <c r="J145" s="72"/>
      <c r="K145" s="18"/>
    </row>
    <row r="146" spans="1:11" s="1" customFormat="1" ht="15" x14ac:dyDescent="0.2">
      <c r="C146" s="1" t="s">
        <v>183</v>
      </c>
      <c r="E146" s="25" t="s">
        <v>183</v>
      </c>
      <c r="F146" s="25" t="s">
        <v>215</v>
      </c>
      <c r="G146" s="25" t="s">
        <v>185</v>
      </c>
      <c r="H146" s="25" t="s">
        <v>186</v>
      </c>
      <c r="I146" s="25" t="s">
        <v>187</v>
      </c>
      <c r="J146" s="75"/>
      <c r="K146" s="3"/>
    </row>
    <row r="147" spans="1:11" s="1" customFormat="1" ht="15" x14ac:dyDescent="0.2">
      <c r="A147" s="1" t="s">
        <v>146</v>
      </c>
      <c r="C147" s="1" t="s">
        <v>188</v>
      </c>
      <c r="E147" s="39" t="s">
        <v>188</v>
      </c>
      <c r="F147" s="76">
        <f>SUMIFS(input_enduse!D:D,input_enduse!A:A,C147,input_enduse!B:B,$A$2,input_enduse!C:C,$A147)</f>
        <v>0.91737176863168202</v>
      </c>
      <c r="G147" s="76">
        <f>SUMIFS(input_enduse!E:E,input_enduse!A:A,C147,input_enduse!B:B,$A$2,input_enduse!C:C,$A147)</f>
        <v>0.153386794721461</v>
      </c>
      <c r="H147" s="76">
        <f>SUMIFS(input_enduse!F:F,input_enduse!A:A,C147,input_enduse!B:B,$A$2,input_enduse!C:C,$A147)</f>
        <v>0.841355380421409</v>
      </c>
      <c r="I147" s="76">
        <f>SUMIFS(input_enduse!G:G,input_enduse!A:A,C147,input_enduse!B:B,$A$2,input_enduse!C:C,$A147)</f>
        <v>5.2578248571290504E-3</v>
      </c>
      <c r="J147" s="77"/>
      <c r="K147" s="19"/>
    </row>
    <row r="148" spans="1:11" s="1" customFormat="1" ht="15" x14ac:dyDescent="0.2">
      <c r="A148" s="1" t="s">
        <v>146</v>
      </c>
      <c r="C148" s="1" t="s">
        <v>189</v>
      </c>
      <c r="E148" s="39" t="s">
        <v>189</v>
      </c>
      <c r="F148" s="76">
        <f>SUMIFS(input_enduse!D:D,input_enduse!A:A,C148,input_enduse!B:B,$A$2,input_enduse!C:C,$A148)</f>
        <v>0.91713495953498902</v>
      </c>
      <c r="G148" s="76">
        <f>SUMIFS(input_enduse!E:E,input_enduse!A:A,C148,input_enduse!B:B,$A$2,input_enduse!C:C,$A148)</f>
        <v>1</v>
      </c>
      <c r="H148" s="76">
        <f>SUMIFS(input_enduse!F:F,input_enduse!A:A,C148,input_enduse!B:B,$A$2,input_enduse!C:C,$A148)</f>
        <v>0</v>
      </c>
      <c r="I148" s="76">
        <f>SUMIFS(input_enduse!G:G,input_enduse!A:A,C148,input_enduse!B:B,$A$2,input_enduse!C:C,$A148)</f>
        <v>0</v>
      </c>
      <c r="J148" s="77"/>
      <c r="K148" s="19"/>
    </row>
    <row r="149" spans="1:11" s="1" customFormat="1" ht="15" x14ac:dyDescent="0.2">
      <c r="A149" s="1" t="s">
        <v>146</v>
      </c>
      <c r="C149" s="1" t="s">
        <v>190</v>
      </c>
      <c r="E149" s="39" t="s">
        <v>190</v>
      </c>
      <c r="F149" s="76">
        <f>SUMIFS(input_enduse!D:D,input_enduse!A:A,C149,input_enduse!B:B,$A$2,input_enduse!C:C,$A149)</f>
        <v>0.92017140032460398</v>
      </c>
      <c r="G149" s="76">
        <v>1</v>
      </c>
      <c r="H149" s="76">
        <v>0</v>
      </c>
      <c r="I149" s="76">
        <v>0</v>
      </c>
      <c r="J149" s="77"/>
      <c r="K149" s="19"/>
    </row>
    <row r="150" spans="1:11" s="1" customFormat="1" ht="15" x14ac:dyDescent="0.2">
      <c r="A150" s="1" t="s">
        <v>146</v>
      </c>
      <c r="C150" s="1" t="s">
        <v>191</v>
      </c>
      <c r="E150" s="39" t="s">
        <v>191</v>
      </c>
      <c r="F150" s="76">
        <f>SUMIFS(input_enduse!D:D,input_enduse!A:A,C150,input_enduse!B:B,$A$2,input_enduse!C:C,$A150)</f>
        <v>2.1277023354771499E-3</v>
      </c>
      <c r="G150" s="76">
        <v>1</v>
      </c>
      <c r="H150" s="76">
        <v>0</v>
      </c>
      <c r="I150" s="76">
        <v>0</v>
      </c>
      <c r="J150" s="77"/>
      <c r="K150" s="19"/>
    </row>
    <row r="151" spans="1:11" s="1" customFormat="1" ht="15" x14ac:dyDescent="0.2">
      <c r="A151" s="1" t="s">
        <v>146</v>
      </c>
      <c r="C151" s="1" t="s">
        <v>192</v>
      </c>
      <c r="E151" s="39" t="s">
        <v>192</v>
      </c>
      <c r="F151" s="76">
        <f>SUMIFS(input_enduse!D:D,input_enduse!A:A,C151,input_enduse!B:B,$A$2,input_enduse!C:C,$A151)</f>
        <v>1.1285564925273999E-3</v>
      </c>
      <c r="G151" s="76">
        <v>1</v>
      </c>
      <c r="H151" s="76">
        <v>0</v>
      </c>
      <c r="I151" s="76">
        <v>0</v>
      </c>
      <c r="J151" s="77"/>
      <c r="K151" s="19"/>
    </row>
    <row r="152" spans="1:11" s="1" customFormat="1" ht="15" x14ac:dyDescent="0.2">
      <c r="A152" s="1" t="s">
        <v>146</v>
      </c>
      <c r="C152" s="1" t="s">
        <v>193</v>
      </c>
      <c r="E152" s="39" t="s">
        <v>194</v>
      </c>
      <c r="F152" s="76">
        <f>SUMIFS(input_enduse!D:D,input_enduse!A:A,C152,input_enduse!B:B,$A$2,input_enduse!C:C,$A152)</f>
        <v>6.6161842498301598E-3</v>
      </c>
      <c r="G152" s="76">
        <f>SUMIFS(input_enduse!E:E,input_enduse!A:A,C152,input_enduse!B:B,$A$2,input_enduse!C:C,$A152)</f>
        <v>0.25528052728762601</v>
      </c>
      <c r="H152" s="76">
        <f>SUMIFS(input_enduse!F:F,input_enduse!A:A,C152,input_enduse!B:B,$A$2,input_enduse!C:C,$A152)</f>
        <v>0.73925882638567397</v>
      </c>
      <c r="I152" s="76">
        <f>SUMIFS(input_enduse!G:G,input_enduse!A:A,C152,input_enduse!B:B,$A$2,input_enduse!C:C,$A152)</f>
        <v>5.4606463267004796E-3</v>
      </c>
      <c r="J152" s="77"/>
      <c r="K152" s="19"/>
    </row>
    <row r="153" spans="1:11" s="1" customFormat="1" ht="15" x14ac:dyDescent="0.2">
      <c r="A153" s="1" t="s">
        <v>146</v>
      </c>
      <c r="C153" s="1" t="s">
        <v>195</v>
      </c>
      <c r="E153" s="39" t="s">
        <v>195</v>
      </c>
      <c r="F153" s="76">
        <f>SUMIFS(input_enduse!D:D,input_enduse!A:A,C153,input_enduse!B:B,$A$2,input_enduse!C:C,$A153)</f>
        <v>0.98663158319493904</v>
      </c>
      <c r="G153" s="76">
        <f>SUMIFS(input_enduse!E:E,input_enduse!A:A,C153,input_enduse!B:B,$A$2,input_enduse!C:C,$A153)</f>
        <v>0.32446759090225602</v>
      </c>
      <c r="H153" s="76">
        <f>SUMIFS(input_enduse!F:F,input_enduse!A:A,C153,input_enduse!B:B,$A$2,input_enduse!C:C,$A153)</f>
        <v>0.67377428383277704</v>
      </c>
      <c r="I153" s="76">
        <f>SUMIFS(input_enduse!G:G,input_enduse!A:A,C153,input_enduse!B:B,$A$2,input_enduse!C:C,$A153)</f>
        <v>1.7581252649662899E-3</v>
      </c>
      <c r="J153" s="77"/>
      <c r="K153" s="19"/>
    </row>
    <row r="154" spans="1:11" s="1" customFormat="1" ht="15" x14ac:dyDescent="0.2">
      <c r="A154" s="1" t="s">
        <v>146</v>
      </c>
      <c r="E154" s="25" t="s">
        <v>183</v>
      </c>
      <c r="F154" s="25" t="s">
        <v>196</v>
      </c>
      <c r="G154" s="25" t="s">
        <v>185</v>
      </c>
      <c r="H154" s="25" t="s">
        <v>186</v>
      </c>
      <c r="I154" s="25" t="s">
        <v>187</v>
      </c>
      <c r="J154" s="75"/>
      <c r="K154" s="3"/>
    </row>
    <row r="155" spans="1:11" s="1" customFormat="1" ht="15" x14ac:dyDescent="0.2">
      <c r="A155" s="1" t="s">
        <v>146</v>
      </c>
      <c r="C155" s="1" t="s">
        <v>197</v>
      </c>
      <c r="E155" s="39" t="s">
        <v>197</v>
      </c>
      <c r="F155" s="76">
        <v>1</v>
      </c>
      <c r="G155" s="76">
        <v>1</v>
      </c>
      <c r="H155" s="76">
        <v>0</v>
      </c>
      <c r="I155" s="76">
        <v>0</v>
      </c>
      <c r="J155" s="77"/>
      <c r="K155" s="19"/>
    </row>
    <row r="156" spans="1:11" s="1" customFormat="1" ht="15" x14ac:dyDescent="0.2">
      <c r="A156" s="1" t="s">
        <v>146</v>
      </c>
      <c r="C156" s="1" t="s">
        <v>198</v>
      </c>
      <c r="E156" s="39" t="s">
        <v>198</v>
      </c>
      <c r="F156" s="76">
        <f>SUMIFS(input_enduse!D:D,input_enduse!A:A,C156,input_enduse!B:B,$A$2,input_enduse!C:C,$A156)</f>
        <v>0.92047895446352201</v>
      </c>
      <c r="G156" s="76">
        <v>1</v>
      </c>
      <c r="H156" s="76">
        <v>0</v>
      </c>
      <c r="I156" s="76">
        <v>0</v>
      </c>
      <c r="J156" s="77"/>
      <c r="K156" s="19"/>
    </row>
    <row r="157" spans="1:11" s="1" customFormat="1" ht="15" x14ac:dyDescent="0.2">
      <c r="A157" s="1" t="s">
        <v>146</v>
      </c>
      <c r="C157" s="1" t="s">
        <v>199</v>
      </c>
      <c r="E157" s="39" t="s">
        <v>199</v>
      </c>
      <c r="F157" s="76">
        <f>SUMIFS(input_enduse!D:D,input_enduse!A:A,C157,input_enduse!B:B,$A$2,input_enduse!C:C,$A157)</f>
        <v>1</v>
      </c>
      <c r="G157" s="76">
        <v>1</v>
      </c>
      <c r="H157" s="76">
        <v>0</v>
      </c>
      <c r="I157" s="76">
        <v>0</v>
      </c>
      <c r="J157" s="77"/>
      <c r="K157" s="19"/>
    </row>
    <row r="158" spans="1:11" s="1" customFormat="1" ht="15" x14ac:dyDescent="0.2">
      <c r="A158" s="1" t="s">
        <v>146</v>
      </c>
      <c r="C158" s="1" t="s">
        <v>200</v>
      </c>
      <c r="E158" s="39" t="s">
        <v>201</v>
      </c>
      <c r="F158" s="76">
        <f>SUMIFS(input_enduse!D:D,input_enduse!A:A,C158,input_enduse!B:B,$A$2,input_enduse!C:C,$A158)</f>
        <v>0.98839004595399504</v>
      </c>
      <c r="G158" s="76">
        <f>SUMIFS(input_enduse!E:E,input_enduse!A:A,C158,input_enduse!B:B,$A$2,input_enduse!C:C,$A158)</f>
        <v>0.99462182067481097</v>
      </c>
      <c r="H158" s="76">
        <f>SUMIFS(input_enduse!F:F,input_enduse!A:A,C158,input_enduse!B:B,$A$2,input_enduse!C:C,$A158)</f>
        <v>5.3781793251890401E-3</v>
      </c>
      <c r="I158" s="76">
        <f>SUMIFS(input_enduse!G:G,input_enduse!A:A,C158,input_enduse!B:B,$A$2,input_enduse!C:C,$A158)</f>
        <v>0</v>
      </c>
      <c r="J158" s="77"/>
      <c r="K158" s="19"/>
    </row>
    <row r="159" spans="1:11" s="1" customFormat="1" ht="15" x14ac:dyDescent="0.2">
      <c r="A159" s="1" t="s">
        <v>146</v>
      </c>
      <c r="C159" s="1" t="s">
        <v>202</v>
      </c>
      <c r="E159" s="39" t="s">
        <v>203</v>
      </c>
      <c r="F159" s="76">
        <f>SUMIFS(input_enduse!D:D,input_enduse!A:A,C159,input_enduse!B:B,$A$2,input_enduse!C:C,$A159)</f>
        <v>0.41868573019703498</v>
      </c>
      <c r="G159" s="76">
        <v>1</v>
      </c>
      <c r="H159" s="76">
        <v>0</v>
      </c>
      <c r="I159" s="76">
        <v>0</v>
      </c>
      <c r="J159" s="77"/>
      <c r="K159" s="19"/>
    </row>
    <row r="160" spans="1:11" s="1" customFormat="1" ht="15" x14ac:dyDescent="0.2">
      <c r="A160" s="1" t="s">
        <v>146</v>
      </c>
      <c r="C160" s="1" t="s">
        <v>204</v>
      </c>
      <c r="E160" s="39" t="s">
        <v>205</v>
      </c>
      <c r="F160" s="76">
        <f>SUMIFS(input_enduse!D:D,input_enduse!A:A,C160,input_enduse!B:B,$A$2,input_enduse!C:C,$A160)</f>
        <v>0.915844455595198</v>
      </c>
      <c r="G160" s="76">
        <v>1</v>
      </c>
      <c r="H160" s="76">
        <v>0</v>
      </c>
      <c r="I160" s="76">
        <v>0</v>
      </c>
      <c r="J160" s="77"/>
      <c r="K160" s="19"/>
    </row>
    <row r="161" spans="1:11" s="1" customFormat="1" ht="15" x14ac:dyDescent="0.2">
      <c r="A161" s="1" t="s">
        <v>146</v>
      </c>
      <c r="C161" s="1" t="s">
        <v>206</v>
      </c>
      <c r="E161" s="39" t="s">
        <v>207</v>
      </c>
      <c r="F161" s="76">
        <f>SUMIFS(input_enduse!D:D,input_enduse!A:A,C161,input_enduse!B:B,$A$2,input_enduse!C:C,$A161)</f>
        <v>0.97966452363649004</v>
      </c>
      <c r="G161" s="76">
        <v>1</v>
      </c>
      <c r="H161" s="76">
        <v>0</v>
      </c>
      <c r="I161" s="76">
        <v>0</v>
      </c>
      <c r="J161" s="77"/>
      <c r="K161" s="19"/>
    </row>
    <row r="162" spans="1:11" s="1" customFormat="1" ht="15" x14ac:dyDescent="0.2">
      <c r="A162" s="1" t="s">
        <v>146</v>
      </c>
      <c r="C162" s="1" t="s">
        <v>141</v>
      </c>
      <c r="E162" s="39" t="s">
        <v>208</v>
      </c>
      <c r="F162" s="76">
        <f>SUMIFS(input_enduse!D:D,input_enduse!A:A,C162,input_enduse!B:B,$A$2,input_enduse!C:C,$A162)</f>
        <v>0.94215653225843399</v>
      </c>
      <c r="G162" s="76">
        <v>1</v>
      </c>
      <c r="H162" s="76">
        <v>0</v>
      </c>
      <c r="I162" s="76">
        <v>0</v>
      </c>
      <c r="J162" s="77"/>
      <c r="K162" s="19"/>
    </row>
    <row r="163" spans="1:11" s="1" customFormat="1" ht="15" x14ac:dyDescent="0.2">
      <c r="A163" s="1" t="s">
        <v>146</v>
      </c>
      <c r="C163" s="1" t="s">
        <v>209</v>
      </c>
      <c r="E163" s="39" t="s">
        <v>209</v>
      </c>
      <c r="F163" s="76">
        <f>SUMIFS(input_enduse!D:D,input_enduse!A:A,C163,input_enduse!B:B,$A$2,input_enduse!C:C,$A163)</f>
        <v>0.741208968719545</v>
      </c>
      <c r="G163" s="76">
        <v>1</v>
      </c>
      <c r="H163" s="76">
        <v>0</v>
      </c>
      <c r="I163" s="76">
        <v>0</v>
      </c>
      <c r="J163" s="77"/>
      <c r="K163" s="19"/>
    </row>
    <row r="164" spans="1:11" s="1" customFormat="1" ht="15" x14ac:dyDescent="0.2">
      <c r="A164" s="1" t="s">
        <v>146</v>
      </c>
      <c r="C164" s="1" t="s">
        <v>210</v>
      </c>
      <c r="E164" s="39" t="s">
        <v>210</v>
      </c>
      <c r="F164" s="76">
        <f>SUMIFS(input_enduse!D:D,input_enduse!A:A,C164,input_enduse!B:B,$A$2,input_enduse!C:C,$A164)</f>
        <v>0.30394274449341502</v>
      </c>
      <c r="G164" s="76">
        <v>1</v>
      </c>
      <c r="H164" s="76">
        <v>0</v>
      </c>
      <c r="I164" s="76">
        <v>0</v>
      </c>
      <c r="J164" s="77"/>
      <c r="K164" s="19"/>
    </row>
    <row r="165" spans="1:11" s="1" customFormat="1" ht="15" x14ac:dyDescent="0.2">
      <c r="E165" s="78"/>
      <c r="F165" s="78"/>
      <c r="G165" s="78"/>
      <c r="H165" s="78"/>
      <c r="I165" s="78"/>
      <c r="J165" s="78"/>
      <c r="K165" s="8"/>
    </row>
    <row r="166" spans="1:11" s="1" customFormat="1" ht="15" x14ac:dyDescent="0.25">
      <c r="E166" s="87" t="s">
        <v>267</v>
      </c>
      <c r="F166" s="88"/>
      <c r="G166" s="88"/>
      <c r="H166" s="88"/>
      <c r="I166" s="89"/>
      <c r="J166" s="72"/>
      <c r="K166" s="18"/>
    </row>
    <row r="167" spans="1:11" s="1" customFormat="1" ht="15" x14ac:dyDescent="0.2">
      <c r="C167" s="1" t="s">
        <v>183</v>
      </c>
      <c r="E167" s="25" t="s">
        <v>183</v>
      </c>
      <c r="F167" s="25" t="s">
        <v>215</v>
      </c>
      <c r="G167" s="25" t="s">
        <v>185</v>
      </c>
      <c r="H167" s="25" t="s">
        <v>186</v>
      </c>
      <c r="I167" s="25" t="s">
        <v>187</v>
      </c>
      <c r="J167" s="75"/>
      <c r="K167" s="3"/>
    </row>
    <row r="168" spans="1:11" s="1" customFormat="1" ht="15" x14ac:dyDescent="0.2">
      <c r="A168" s="1" t="s">
        <v>147</v>
      </c>
      <c r="C168" s="1" t="s">
        <v>188</v>
      </c>
      <c r="E168" s="39" t="s">
        <v>188</v>
      </c>
      <c r="F168" s="76">
        <f>SUMIFS(input_enduse!D:D,input_enduse!A:A,C168,input_enduse!B:B,$A$2,input_enduse!C:C,$A168)</f>
        <v>0.89521377415446102</v>
      </c>
      <c r="G168" s="76">
        <f>SUMIFS(input_enduse!E:E,input_enduse!A:A,C168,input_enduse!B:B,$A$2,input_enduse!C:C,$A168)</f>
        <v>0.54215244504971405</v>
      </c>
      <c r="H168" s="76">
        <f>SUMIFS(input_enduse!F:F,input_enduse!A:A,C168,input_enduse!B:B,$A$2,input_enduse!C:C,$A168)</f>
        <v>0.45560782787733101</v>
      </c>
      <c r="I168" s="76">
        <f>SUMIFS(input_enduse!G:G,input_enduse!A:A,C168,input_enduse!B:B,$A$2,input_enduse!C:C,$A168)</f>
        <v>2.2397270729542602E-3</v>
      </c>
      <c r="J168" s="77"/>
      <c r="K168" s="19"/>
    </row>
    <row r="169" spans="1:11" s="1" customFormat="1" ht="15" x14ac:dyDescent="0.2">
      <c r="A169" s="1" t="s">
        <v>147</v>
      </c>
      <c r="C169" s="1" t="s">
        <v>189</v>
      </c>
      <c r="E169" s="39" t="s">
        <v>189</v>
      </c>
      <c r="F169" s="76">
        <f>SUMIFS(input_enduse!D:D,input_enduse!A:A,C169,input_enduse!B:B,$A$2,input_enduse!C:C,$A169)</f>
        <v>0.891007747981159</v>
      </c>
      <c r="G169" s="76">
        <f>SUMIFS(input_enduse!E:E,input_enduse!A:A,C169,input_enduse!B:B,$A$2,input_enduse!C:C,$A169)</f>
        <v>0.99899025730858404</v>
      </c>
      <c r="H169" s="76">
        <f>SUMIFS(input_enduse!F:F,input_enduse!A:A,C169,input_enduse!B:B,$A$2,input_enduse!C:C,$A169)</f>
        <v>0</v>
      </c>
      <c r="I169" s="76">
        <f>SUMIFS(input_enduse!G:G,input_enduse!A:A,C169,input_enduse!B:B,$A$2,input_enduse!C:C,$A169)</f>
        <v>1.00974269141536E-3</v>
      </c>
      <c r="J169" s="77"/>
      <c r="K169" s="19"/>
    </row>
    <row r="170" spans="1:11" s="1" customFormat="1" ht="15" x14ac:dyDescent="0.2">
      <c r="A170" s="1" t="s">
        <v>147</v>
      </c>
      <c r="C170" s="1" t="s">
        <v>190</v>
      </c>
      <c r="E170" s="39" t="s">
        <v>190</v>
      </c>
      <c r="F170" s="76">
        <f>SUMIFS(input_enduse!D:D,input_enduse!A:A,C170,input_enduse!B:B,$A$2,input_enduse!C:C,$A170)</f>
        <v>0.90013191509675194</v>
      </c>
      <c r="G170" s="76">
        <v>1</v>
      </c>
      <c r="H170" s="76">
        <v>0</v>
      </c>
      <c r="I170" s="76">
        <v>0</v>
      </c>
      <c r="J170" s="77"/>
      <c r="K170" s="19"/>
    </row>
    <row r="171" spans="1:11" s="1" customFormat="1" ht="15" x14ac:dyDescent="0.2">
      <c r="A171" s="1" t="s">
        <v>147</v>
      </c>
      <c r="C171" s="1" t="s">
        <v>191</v>
      </c>
      <c r="E171" s="39" t="s">
        <v>191</v>
      </c>
      <c r="F171" s="76">
        <f>SUMIFS(input_enduse!D:D,input_enduse!A:A,C171,input_enduse!B:B,$A$2,input_enduse!C:C,$A171)</f>
        <v>0</v>
      </c>
      <c r="G171" s="76">
        <v>1</v>
      </c>
      <c r="H171" s="76">
        <v>0</v>
      </c>
      <c r="I171" s="76">
        <v>0</v>
      </c>
      <c r="J171" s="77"/>
      <c r="K171" s="19"/>
    </row>
    <row r="172" spans="1:11" s="1" customFormat="1" ht="15" x14ac:dyDescent="0.2">
      <c r="A172" s="1" t="s">
        <v>147</v>
      </c>
      <c r="C172" s="1" t="s">
        <v>192</v>
      </c>
      <c r="E172" s="39" t="s">
        <v>192</v>
      </c>
      <c r="F172" s="76">
        <f>SUMIFS(input_enduse!D:D,input_enduse!A:A,C172,input_enduse!B:B,$A$2,input_enduse!C:C,$A172)</f>
        <v>0</v>
      </c>
      <c r="G172" s="76">
        <v>1</v>
      </c>
      <c r="H172" s="76">
        <v>0</v>
      </c>
      <c r="I172" s="76">
        <v>0</v>
      </c>
      <c r="J172" s="77"/>
      <c r="K172" s="19"/>
    </row>
    <row r="173" spans="1:11" s="1" customFormat="1" ht="15" x14ac:dyDescent="0.2">
      <c r="A173" s="1" t="s">
        <v>147</v>
      </c>
      <c r="C173" s="1" t="s">
        <v>193</v>
      </c>
      <c r="E173" s="39" t="s">
        <v>194</v>
      </c>
      <c r="F173" s="76">
        <f>SUMIFS(input_enduse!D:D,input_enduse!A:A,C173,input_enduse!B:B,$A$2,input_enduse!C:C,$A173)</f>
        <v>4.1767304242116702E-3</v>
      </c>
      <c r="G173" s="76">
        <f>SUMIFS(input_enduse!E:E,input_enduse!A:A,C173,input_enduse!B:B,$A$2,input_enduse!C:C,$A173)</f>
        <v>0.39672411282763798</v>
      </c>
      <c r="H173" s="76">
        <f>SUMIFS(input_enduse!F:F,input_enduse!A:A,C173,input_enduse!B:B,$A$2,input_enduse!C:C,$A173)</f>
        <v>0.60327588717236202</v>
      </c>
      <c r="I173" s="76">
        <f>SUMIFS(input_enduse!G:G,input_enduse!A:A,C173,input_enduse!B:B,$A$2,input_enduse!C:C,$A173)</f>
        <v>0</v>
      </c>
      <c r="J173" s="77"/>
      <c r="K173" s="19"/>
    </row>
    <row r="174" spans="1:11" s="1" customFormat="1" ht="15" x14ac:dyDescent="0.2">
      <c r="A174" s="1" t="s">
        <v>147</v>
      </c>
      <c r="C174" s="1" t="s">
        <v>195</v>
      </c>
      <c r="E174" s="39" t="s">
        <v>195</v>
      </c>
      <c r="F174" s="76">
        <f>SUMIFS(input_enduse!D:D,input_enduse!A:A,C174,input_enduse!B:B,$A$2,input_enduse!C:C,$A174)</f>
        <v>0.88732387376701205</v>
      </c>
      <c r="G174" s="76">
        <f>SUMIFS(input_enduse!E:E,input_enduse!A:A,C174,input_enduse!B:B,$A$2,input_enduse!C:C,$A174)</f>
        <v>0.583302922687568</v>
      </c>
      <c r="H174" s="76">
        <f>SUMIFS(input_enduse!F:F,input_enduse!A:A,C174,input_enduse!B:B,$A$2,input_enduse!C:C,$A174)</f>
        <v>0.414826941001183</v>
      </c>
      <c r="I174" s="76">
        <f>SUMIFS(input_enduse!G:G,input_enduse!A:A,C174,input_enduse!B:B,$A$2,input_enduse!C:C,$A174)</f>
        <v>1.8701363112497099E-3</v>
      </c>
      <c r="J174" s="77"/>
      <c r="K174" s="19"/>
    </row>
    <row r="175" spans="1:11" s="1" customFormat="1" ht="15" x14ac:dyDescent="0.2">
      <c r="A175" s="1" t="s">
        <v>147</v>
      </c>
      <c r="E175" s="25" t="s">
        <v>183</v>
      </c>
      <c r="F175" s="25" t="s">
        <v>196</v>
      </c>
      <c r="G175" s="25" t="s">
        <v>185</v>
      </c>
      <c r="H175" s="25" t="s">
        <v>186</v>
      </c>
      <c r="I175" s="25" t="s">
        <v>187</v>
      </c>
      <c r="J175" s="75"/>
      <c r="K175" s="3"/>
    </row>
    <row r="176" spans="1:11" s="1" customFormat="1" ht="15" x14ac:dyDescent="0.2">
      <c r="A176" s="1" t="s">
        <v>147</v>
      </c>
      <c r="C176" s="1" t="s">
        <v>197</v>
      </c>
      <c r="E176" s="39" t="s">
        <v>197</v>
      </c>
      <c r="F176" s="76">
        <v>1</v>
      </c>
      <c r="G176" s="76">
        <v>1</v>
      </c>
      <c r="H176" s="76">
        <v>0</v>
      </c>
      <c r="I176" s="76">
        <v>0</v>
      </c>
      <c r="J176" s="77"/>
      <c r="K176" s="19"/>
    </row>
    <row r="177" spans="1:11" s="1" customFormat="1" ht="15" x14ac:dyDescent="0.2">
      <c r="A177" s="1" t="s">
        <v>147</v>
      </c>
      <c r="C177" s="1" t="s">
        <v>198</v>
      </c>
      <c r="E177" s="39" t="s">
        <v>198</v>
      </c>
      <c r="F177" s="76">
        <f>SUMIFS(input_enduse!D:D,input_enduse!A:A,C177,input_enduse!B:B,$A$2,input_enduse!C:C,$A177)</f>
        <v>0.56412666349160501</v>
      </c>
      <c r="G177" s="76">
        <v>1</v>
      </c>
      <c r="H177" s="76">
        <v>0</v>
      </c>
      <c r="I177" s="76">
        <v>0</v>
      </c>
      <c r="J177" s="77"/>
      <c r="K177" s="19"/>
    </row>
    <row r="178" spans="1:11" s="1" customFormat="1" ht="15" x14ac:dyDescent="0.2">
      <c r="A178" s="1" t="s">
        <v>147</v>
      </c>
      <c r="C178" s="1" t="s">
        <v>199</v>
      </c>
      <c r="E178" s="39" t="s">
        <v>199</v>
      </c>
      <c r="F178" s="76">
        <f>SUMIFS(input_enduse!D:D,input_enduse!A:A,C178,input_enduse!B:B,$A$2,input_enduse!C:C,$A178)</f>
        <v>1</v>
      </c>
      <c r="G178" s="76">
        <v>1</v>
      </c>
      <c r="H178" s="76">
        <v>0</v>
      </c>
      <c r="I178" s="76">
        <v>0</v>
      </c>
      <c r="J178" s="77"/>
      <c r="K178" s="19"/>
    </row>
    <row r="179" spans="1:11" s="1" customFormat="1" ht="15" x14ac:dyDescent="0.2">
      <c r="A179" s="1" t="s">
        <v>147</v>
      </c>
      <c r="C179" s="1" t="s">
        <v>200</v>
      </c>
      <c r="E179" s="39" t="s">
        <v>201</v>
      </c>
      <c r="F179" s="76">
        <f>SUMIFS(input_enduse!D:D,input_enduse!A:A,C179,input_enduse!B:B,$A$2,input_enduse!C:C,$A179)</f>
        <v>0.96004760574786097</v>
      </c>
      <c r="G179" s="76">
        <f>SUMIFS(input_enduse!E:E,input_enduse!A:A,C179,input_enduse!B:B,$A$2,input_enduse!C:C,$A179)</f>
        <v>0.98576679462032502</v>
      </c>
      <c r="H179" s="76">
        <f>SUMIFS(input_enduse!F:F,input_enduse!A:A,C179,input_enduse!B:B,$A$2,input_enduse!C:C,$A179)</f>
        <v>1.4233205379675099E-2</v>
      </c>
      <c r="I179" s="76">
        <f>SUMIFS(input_enduse!G:G,input_enduse!A:A,C179,input_enduse!B:B,$A$2,input_enduse!C:C,$A179)</f>
        <v>0</v>
      </c>
      <c r="J179" s="77"/>
      <c r="K179" s="19"/>
    </row>
    <row r="180" spans="1:11" s="1" customFormat="1" ht="15" x14ac:dyDescent="0.2">
      <c r="A180" s="1" t="s">
        <v>147</v>
      </c>
      <c r="C180" s="1" t="s">
        <v>202</v>
      </c>
      <c r="E180" s="39" t="s">
        <v>203</v>
      </c>
      <c r="F180" s="76">
        <f>SUMIFS(input_enduse!D:D,input_enduse!A:A,C180,input_enduse!B:B,$A$2,input_enduse!C:C,$A180)</f>
        <v>6.4563170373454395E-2</v>
      </c>
      <c r="G180" s="76">
        <v>1</v>
      </c>
      <c r="H180" s="76">
        <v>0</v>
      </c>
      <c r="I180" s="76">
        <v>0</v>
      </c>
      <c r="J180" s="77"/>
      <c r="K180" s="19"/>
    </row>
    <row r="181" spans="1:11" s="1" customFormat="1" ht="15" x14ac:dyDescent="0.2">
      <c r="A181" s="1" t="s">
        <v>147</v>
      </c>
      <c r="C181" s="1" t="s">
        <v>204</v>
      </c>
      <c r="E181" s="39" t="s">
        <v>205</v>
      </c>
      <c r="F181" s="76">
        <f>SUMIFS(input_enduse!D:D,input_enduse!A:A,C181,input_enduse!B:B,$A$2,input_enduse!C:C,$A181)</f>
        <v>0.81954512264846302</v>
      </c>
      <c r="G181" s="76">
        <v>1</v>
      </c>
      <c r="H181" s="76">
        <v>0</v>
      </c>
      <c r="I181" s="76">
        <v>0</v>
      </c>
      <c r="J181" s="77"/>
      <c r="K181" s="19"/>
    </row>
    <row r="182" spans="1:11" s="1" customFormat="1" ht="15" x14ac:dyDescent="0.2">
      <c r="A182" s="1" t="s">
        <v>147</v>
      </c>
      <c r="C182" s="1" t="s">
        <v>206</v>
      </c>
      <c r="E182" s="39" t="s">
        <v>207</v>
      </c>
      <c r="F182" s="76">
        <f>SUMIFS(input_enduse!D:D,input_enduse!A:A,C182,input_enduse!B:B,$A$2,input_enduse!C:C,$A182)</f>
        <v>0.94302360617423497</v>
      </c>
      <c r="G182" s="76">
        <v>1</v>
      </c>
      <c r="H182" s="76">
        <v>0</v>
      </c>
      <c r="I182" s="76">
        <v>0</v>
      </c>
      <c r="J182" s="77"/>
      <c r="K182" s="19"/>
    </row>
    <row r="183" spans="1:11" s="1" customFormat="1" ht="15" x14ac:dyDescent="0.2">
      <c r="A183" s="1" t="s">
        <v>147</v>
      </c>
      <c r="C183" s="1" t="s">
        <v>141</v>
      </c>
      <c r="E183" s="39" t="s">
        <v>208</v>
      </c>
      <c r="F183" s="76">
        <f>SUMIFS(input_enduse!D:D,input_enduse!A:A,C183,input_enduse!B:B,$A$2,input_enduse!C:C,$A183)</f>
        <v>0.91336252531200701</v>
      </c>
      <c r="G183" s="76">
        <v>1</v>
      </c>
      <c r="H183" s="76">
        <v>0</v>
      </c>
      <c r="I183" s="76">
        <v>0</v>
      </c>
      <c r="J183" s="77"/>
      <c r="K183" s="19"/>
    </row>
    <row r="184" spans="1:11" s="1" customFormat="1" ht="15" x14ac:dyDescent="0.2">
      <c r="A184" s="1" t="s">
        <v>147</v>
      </c>
      <c r="C184" s="1" t="s">
        <v>209</v>
      </c>
      <c r="E184" s="39" t="s">
        <v>209</v>
      </c>
      <c r="F184" s="76">
        <f>SUMIFS(input_enduse!D:D,input_enduse!A:A,C184,input_enduse!B:B,$A$2,input_enduse!C:C,$A184)</f>
        <v>0.20844036743112199</v>
      </c>
      <c r="G184" s="76">
        <v>1</v>
      </c>
      <c r="H184" s="76">
        <v>0</v>
      </c>
      <c r="I184" s="76">
        <v>0</v>
      </c>
      <c r="J184" s="77"/>
      <c r="K184" s="19"/>
    </row>
    <row r="185" spans="1:11" s="1" customFormat="1" ht="15" x14ac:dyDescent="0.2">
      <c r="A185" s="1" t="s">
        <v>147</v>
      </c>
      <c r="C185" s="1" t="s">
        <v>210</v>
      </c>
      <c r="E185" s="39" t="s">
        <v>210</v>
      </c>
      <c r="F185" s="76">
        <f>SUMIFS(input_enduse!D:D,input_enduse!A:A,C185,input_enduse!B:B,$A$2,input_enduse!C:C,$A185)</f>
        <v>0.18542297303706201</v>
      </c>
      <c r="G185" s="76">
        <v>1</v>
      </c>
      <c r="H185" s="76">
        <v>0</v>
      </c>
      <c r="I185" s="76">
        <v>0</v>
      </c>
      <c r="J185" s="77"/>
      <c r="K185" s="19"/>
    </row>
    <row r="186" spans="1:11" s="1" customFormat="1" ht="15" x14ac:dyDescent="0.2">
      <c r="E186" s="78"/>
      <c r="F186" s="78"/>
      <c r="G186" s="78"/>
      <c r="H186" s="78"/>
      <c r="I186" s="78"/>
      <c r="J186" s="78"/>
      <c r="K186" s="8"/>
    </row>
    <row r="187" spans="1:11" s="1" customFormat="1" ht="15" x14ac:dyDescent="0.25">
      <c r="E187" s="87" t="s">
        <v>268</v>
      </c>
      <c r="F187" s="88"/>
      <c r="G187" s="88"/>
      <c r="H187" s="88"/>
      <c r="I187" s="89"/>
      <c r="J187" s="72"/>
      <c r="K187" s="18"/>
    </row>
    <row r="188" spans="1:11" s="1" customFormat="1" ht="15" x14ac:dyDescent="0.2">
      <c r="C188" s="1" t="s">
        <v>183</v>
      </c>
      <c r="E188" s="25" t="s">
        <v>183</v>
      </c>
      <c r="F188" s="25" t="s">
        <v>215</v>
      </c>
      <c r="G188" s="25" t="s">
        <v>185</v>
      </c>
      <c r="H188" s="25" t="s">
        <v>186</v>
      </c>
      <c r="I188" s="25" t="s">
        <v>187</v>
      </c>
      <c r="J188" s="75"/>
      <c r="K188" s="3"/>
    </row>
    <row r="189" spans="1:11" s="1" customFormat="1" ht="15" x14ac:dyDescent="0.2">
      <c r="A189" s="1" t="s">
        <v>138</v>
      </c>
      <c r="C189" s="1" t="s">
        <v>188</v>
      </c>
      <c r="E189" s="39" t="s">
        <v>188</v>
      </c>
      <c r="F189" s="76">
        <f>SUMIFS(input_enduse!D:D,input_enduse!A:A,C189,input_enduse!B:B,$A$2,input_enduse!C:C,$A189)</f>
        <v>0.88102243621778797</v>
      </c>
      <c r="G189" s="76">
        <f>SUMIFS(input_enduse!E:E,input_enduse!A:A,C189,input_enduse!B:B,$A$2,input_enduse!C:C,$A189)</f>
        <v>0.21988253118225601</v>
      </c>
      <c r="H189" s="76">
        <f>SUMIFS(input_enduse!F:F,input_enduse!A:A,C189,input_enduse!B:B,$A$2,input_enduse!C:C,$A189)</f>
        <v>0.77929884684477402</v>
      </c>
      <c r="I189" s="76">
        <f>SUMIFS(input_enduse!G:G,input_enduse!A:A,C189,input_enduse!B:B,$A$2,input_enduse!C:C,$A189)</f>
        <v>8.1862197297012304E-4</v>
      </c>
      <c r="J189" s="77"/>
      <c r="K189" s="19"/>
    </row>
    <row r="190" spans="1:11" s="1" customFormat="1" ht="15" x14ac:dyDescent="0.2">
      <c r="A190" s="1" t="s">
        <v>138</v>
      </c>
      <c r="C190" s="1" t="s">
        <v>189</v>
      </c>
      <c r="E190" s="39" t="s">
        <v>189</v>
      </c>
      <c r="F190" s="76">
        <f>SUMIFS(input_enduse!D:D,input_enduse!A:A,C190,input_enduse!B:B,$A$2,input_enduse!C:C,$A190)</f>
        <v>0.917473398457196</v>
      </c>
      <c r="G190" s="76">
        <f>SUMIFS(input_enduse!E:E,input_enduse!A:A,C190,input_enduse!B:B,$A$2,input_enduse!C:C,$A190)</f>
        <v>1</v>
      </c>
      <c r="H190" s="76">
        <f>SUMIFS(input_enduse!F:F,input_enduse!A:A,C190,input_enduse!B:B,$A$2,input_enduse!C:C,$A190)</f>
        <v>0</v>
      </c>
      <c r="I190" s="76">
        <f>SUMIFS(input_enduse!G:G,input_enduse!A:A,C190,input_enduse!B:B,$A$2,input_enduse!C:C,$A190)</f>
        <v>0</v>
      </c>
      <c r="J190" s="77"/>
      <c r="K190" s="19"/>
    </row>
    <row r="191" spans="1:11" s="1" customFormat="1" ht="15" x14ac:dyDescent="0.2">
      <c r="A191" s="1" t="s">
        <v>138</v>
      </c>
      <c r="C191" s="1" t="s">
        <v>190</v>
      </c>
      <c r="E191" s="39" t="s">
        <v>190</v>
      </c>
      <c r="F191" s="76">
        <f>SUMIFS(input_enduse!D:D,input_enduse!A:A,C191,input_enduse!B:B,$A$2,input_enduse!C:C,$A191)</f>
        <v>0.92559676581585004</v>
      </c>
      <c r="G191" s="76">
        <v>1</v>
      </c>
      <c r="H191" s="76">
        <v>0</v>
      </c>
      <c r="I191" s="76">
        <v>0</v>
      </c>
      <c r="J191" s="77"/>
      <c r="K191" s="19"/>
    </row>
    <row r="192" spans="1:11" s="1" customFormat="1" ht="15" x14ac:dyDescent="0.2">
      <c r="A192" s="1" t="s">
        <v>138</v>
      </c>
      <c r="C192" s="1" t="s">
        <v>191</v>
      </c>
      <c r="E192" s="39" t="s">
        <v>191</v>
      </c>
      <c r="F192" s="76">
        <f>SUMIFS(input_enduse!D:D,input_enduse!A:A,C192,input_enduse!B:B,$A$2,input_enduse!C:C,$A192)</f>
        <v>2.2180463370931901E-2</v>
      </c>
      <c r="G192" s="76">
        <v>1</v>
      </c>
      <c r="H192" s="76">
        <v>0</v>
      </c>
      <c r="I192" s="76">
        <v>0</v>
      </c>
      <c r="J192" s="77"/>
      <c r="K192" s="19"/>
    </row>
    <row r="193" spans="1:11" s="1" customFormat="1" ht="15" x14ac:dyDescent="0.2">
      <c r="A193" s="1" t="s">
        <v>138</v>
      </c>
      <c r="C193" s="1" t="s">
        <v>192</v>
      </c>
      <c r="E193" s="39" t="s">
        <v>192</v>
      </c>
      <c r="F193" s="76">
        <f>SUMIFS(input_enduse!D:D,input_enduse!A:A,C193,input_enduse!B:B,$A$2,input_enduse!C:C,$A193)</f>
        <v>1.3963556502698701E-2</v>
      </c>
      <c r="G193" s="76">
        <v>1</v>
      </c>
      <c r="H193" s="76">
        <v>0</v>
      </c>
      <c r="I193" s="76">
        <v>0</v>
      </c>
      <c r="J193" s="77"/>
      <c r="K193" s="19"/>
    </row>
    <row r="194" spans="1:11" s="1" customFormat="1" ht="15" x14ac:dyDescent="0.2">
      <c r="A194" s="1" t="s">
        <v>138</v>
      </c>
      <c r="C194" s="1" t="s">
        <v>193</v>
      </c>
      <c r="E194" s="39" t="s">
        <v>194</v>
      </c>
      <c r="F194" s="76">
        <f>SUMIFS(input_enduse!D:D,input_enduse!A:A,C194,input_enduse!B:B,$A$2,input_enduse!C:C,$A194)</f>
        <v>1</v>
      </c>
      <c r="G194" s="76">
        <f>SUMIFS(input_enduse!E:E,input_enduse!A:A,C194,input_enduse!B:B,$A$2,input_enduse!C:C,$A194)</f>
        <v>0.303558414093829</v>
      </c>
      <c r="H194" s="76">
        <f>SUMIFS(input_enduse!F:F,input_enduse!A:A,C194,input_enduse!B:B,$A$2,input_enduse!C:C,$A194)</f>
        <v>0.69442612235592005</v>
      </c>
      <c r="I194" s="76">
        <f>SUMIFS(input_enduse!G:G,input_enduse!A:A,C194,input_enduse!B:B,$A$2,input_enduse!C:C,$A194)</f>
        <v>2.01546355025168E-3</v>
      </c>
      <c r="J194" s="77"/>
      <c r="K194" s="19"/>
    </row>
    <row r="195" spans="1:11" s="1" customFormat="1" ht="15" x14ac:dyDescent="0.2">
      <c r="A195" s="1" t="s">
        <v>138</v>
      </c>
      <c r="C195" s="1" t="s">
        <v>195</v>
      </c>
      <c r="E195" s="39" t="s">
        <v>195</v>
      </c>
      <c r="F195" s="76">
        <f>SUMIFS(input_enduse!D:D,input_enduse!A:A,C195,input_enduse!B:B,$A$2,input_enduse!C:C,$A195)</f>
        <v>1</v>
      </c>
      <c r="G195" s="76">
        <f>SUMIFS(input_enduse!E:E,input_enduse!A:A,C195,input_enduse!B:B,$A$2,input_enduse!C:C,$A195)</f>
        <v>0.30818942516526199</v>
      </c>
      <c r="H195" s="76">
        <f>SUMIFS(input_enduse!F:F,input_enduse!A:A,C195,input_enduse!B:B,$A$2,input_enduse!C:C,$A195)</f>
        <v>0.68798535156748697</v>
      </c>
      <c r="I195" s="76">
        <f>SUMIFS(input_enduse!G:G,input_enduse!A:A,C195,input_enduse!B:B,$A$2,input_enduse!C:C,$A195)</f>
        <v>3.8252232672510698E-3</v>
      </c>
      <c r="J195" s="77"/>
      <c r="K195" s="19"/>
    </row>
    <row r="196" spans="1:11" s="1" customFormat="1" ht="15" x14ac:dyDescent="0.2">
      <c r="A196" s="1" t="s">
        <v>138</v>
      </c>
      <c r="E196" s="25" t="s">
        <v>183</v>
      </c>
      <c r="F196" s="25" t="s">
        <v>196</v>
      </c>
      <c r="G196" s="25" t="s">
        <v>185</v>
      </c>
      <c r="H196" s="25" t="s">
        <v>186</v>
      </c>
      <c r="I196" s="25" t="s">
        <v>187</v>
      </c>
      <c r="J196" s="75"/>
      <c r="K196" s="3"/>
    </row>
    <row r="197" spans="1:11" s="1" customFormat="1" ht="15" x14ac:dyDescent="0.2">
      <c r="A197" s="1" t="s">
        <v>138</v>
      </c>
      <c r="C197" s="1" t="s">
        <v>197</v>
      </c>
      <c r="E197" s="39" t="s">
        <v>197</v>
      </c>
      <c r="F197" s="76">
        <v>1</v>
      </c>
      <c r="G197" s="76">
        <v>1</v>
      </c>
      <c r="H197" s="76">
        <v>0</v>
      </c>
      <c r="I197" s="76">
        <v>0</v>
      </c>
      <c r="J197" s="77"/>
      <c r="K197" s="19"/>
    </row>
    <row r="198" spans="1:11" s="1" customFormat="1" ht="15" x14ac:dyDescent="0.2">
      <c r="A198" s="1" t="s">
        <v>138</v>
      </c>
      <c r="C198" s="1" t="s">
        <v>198</v>
      </c>
      <c r="E198" s="39" t="s">
        <v>198</v>
      </c>
      <c r="F198" s="76">
        <f>SUMIFS(input_enduse!D:D,input_enduse!A:A,C198,input_enduse!B:B,$A$2,input_enduse!C:C,$A198)</f>
        <v>0.80066827197430601</v>
      </c>
      <c r="G198" s="76">
        <v>1</v>
      </c>
      <c r="H198" s="76">
        <v>0</v>
      </c>
      <c r="I198" s="76">
        <v>0</v>
      </c>
      <c r="J198" s="77"/>
      <c r="K198" s="19"/>
    </row>
    <row r="199" spans="1:11" s="1" customFormat="1" ht="15" x14ac:dyDescent="0.2">
      <c r="A199" s="1" t="s">
        <v>138</v>
      </c>
      <c r="C199" s="1" t="s">
        <v>199</v>
      </c>
      <c r="E199" s="39" t="s">
        <v>199</v>
      </c>
      <c r="F199" s="76">
        <f>SUMIFS(input_enduse!D:D,input_enduse!A:A,C199,input_enduse!B:B,$A$2,input_enduse!C:C,$A199)</f>
        <v>1</v>
      </c>
      <c r="G199" s="76">
        <v>1</v>
      </c>
      <c r="H199" s="76">
        <v>0</v>
      </c>
      <c r="I199" s="76">
        <v>0</v>
      </c>
      <c r="J199" s="77"/>
      <c r="K199" s="19"/>
    </row>
    <row r="200" spans="1:11" s="1" customFormat="1" ht="15" x14ac:dyDescent="0.2">
      <c r="A200" s="1" t="s">
        <v>138</v>
      </c>
      <c r="C200" s="1" t="s">
        <v>200</v>
      </c>
      <c r="E200" s="39" t="s">
        <v>201</v>
      </c>
      <c r="F200" s="76">
        <f>SUMIFS(input_enduse!D:D,input_enduse!A:A,C200,input_enduse!B:B,$A$2,input_enduse!C:C,$A200)</f>
        <v>1</v>
      </c>
      <c r="G200" s="76">
        <f>SUMIFS(input_enduse!E:E,input_enduse!A:A,C200,input_enduse!B:B,$A$2,input_enduse!C:C,$A200)</f>
        <v>0.97006793484099696</v>
      </c>
      <c r="H200" s="76">
        <f>SUMIFS(input_enduse!F:F,input_enduse!A:A,C200,input_enduse!B:B,$A$2,input_enduse!C:C,$A200)</f>
        <v>2.99320651590032E-2</v>
      </c>
      <c r="I200" s="76">
        <f>SUMIFS(input_enduse!G:G,input_enduse!A:A,C200,input_enduse!B:B,$A$2,input_enduse!C:C,$A200)</f>
        <v>0</v>
      </c>
      <c r="J200" s="77"/>
      <c r="K200" s="19"/>
    </row>
    <row r="201" spans="1:11" s="1" customFormat="1" ht="15" x14ac:dyDescent="0.2">
      <c r="A201" s="1" t="s">
        <v>138</v>
      </c>
      <c r="C201" s="1" t="s">
        <v>202</v>
      </c>
      <c r="E201" s="39" t="s">
        <v>203</v>
      </c>
      <c r="F201" s="76">
        <f>SUMIFS(input_enduse!D:D,input_enduse!A:A,C201,input_enduse!B:B,$A$2,input_enduse!C:C,$A201)</f>
        <v>0.91939217681235896</v>
      </c>
      <c r="G201" s="76">
        <v>1</v>
      </c>
      <c r="H201" s="76">
        <v>0</v>
      </c>
      <c r="I201" s="76">
        <v>0</v>
      </c>
      <c r="J201" s="77"/>
      <c r="K201" s="19"/>
    </row>
    <row r="202" spans="1:11" s="1" customFormat="1" ht="15" x14ac:dyDescent="0.2">
      <c r="A202" s="1" t="s">
        <v>138</v>
      </c>
      <c r="C202" s="1" t="s">
        <v>204</v>
      </c>
      <c r="E202" s="39" t="s">
        <v>205</v>
      </c>
      <c r="F202" s="76">
        <f>SUMIFS(input_enduse!D:D,input_enduse!A:A,C202,input_enduse!B:B,$A$2,input_enduse!C:C,$A202)</f>
        <v>0.99498451791707199</v>
      </c>
      <c r="G202" s="76">
        <v>1</v>
      </c>
      <c r="H202" s="76">
        <v>0</v>
      </c>
      <c r="I202" s="76">
        <v>0</v>
      </c>
      <c r="J202" s="77"/>
      <c r="K202" s="19"/>
    </row>
    <row r="203" spans="1:11" s="1" customFormat="1" ht="15" x14ac:dyDescent="0.2">
      <c r="A203" s="1" t="s">
        <v>138</v>
      </c>
      <c r="C203" s="1" t="s">
        <v>206</v>
      </c>
      <c r="E203" s="39" t="s">
        <v>207</v>
      </c>
      <c r="F203" s="76">
        <f>SUMIFS(input_enduse!D:D,input_enduse!A:A,C203,input_enduse!B:B,$A$2,input_enduse!C:C,$A203)</f>
        <v>0.24501876131296099</v>
      </c>
      <c r="G203" s="76">
        <v>1</v>
      </c>
      <c r="H203" s="76">
        <v>0</v>
      </c>
      <c r="I203" s="76">
        <v>0</v>
      </c>
      <c r="J203" s="77"/>
      <c r="K203" s="19"/>
    </row>
    <row r="204" spans="1:11" s="1" customFormat="1" ht="15" x14ac:dyDescent="0.2">
      <c r="A204" s="1" t="s">
        <v>138</v>
      </c>
      <c r="C204" s="1" t="s">
        <v>141</v>
      </c>
      <c r="E204" s="39" t="s">
        <v>208</v>
      </c>
      <c r="F204" s="76">
        <f>SUMIFS(input_enduse!D:D,input_enduse!A:A,C204,input_enduse!B:B,$A$2,input_enduse!C:C,$A204)</f>
        <v>0.98665913573876396</v>
      </c>
      <c r="G204" s="76">
        <v>1</v>
      </c>
      <c r="H204" s="76">
        <v>0</v>
      </c>
      <c r="I204" s="76">
        <v>0</v>
      </c>
      <c r="J204" s="77"/>
      <c r="K204" s="19"/>
    </row>
    <row r="205" spans="1:11" s="1" customFormat="1" ht="15" x14ac:dyDescent="0.2">
      <c r="A205" s="1" t="s">
        <v>138</v>
      </c>
      <c r="C205" s="1" t="s">
        <v>209</v>
      </c>
      <c r="E205" s="39" t="s">
        <v>209</v>
      </c>
      <c r="F205" s="76">
        <f>SUMIFS(input_enduse!D:D,input_enduse!A:A,C205,input_enduse!B:B,$A$2,input_enduse!C:C,$A205)</f>
        <v>3.1820466381143199E-2</v>
      </c>
      <c r="G205" s="76">
        <v>1</v>
      </c>
      <c r="H205" s="76">
        <v>0</v>
      </c>
      <c r="I205" s="76">
        <v>0</v>
      </c>
      <c r="J205" s="77"/>
      <c r="K205" s="19"/>
    </row>
    <row r="206" spans="1:11" s="1" customFormat="1" ht="15" x14ac:dyDescent="0.2">
      <c r="A206" s="1" t="s">
        <v>138</v>
      </c>
      <c r="C206" s="1" t="s">
        <v>210</v>
      </c>
      <c r="E206" s="39" t="s">
        <v>210</v>
      </c>
      <c r="F206" s="76">
        <f>SUMIFS(input_enduse!D:D,input_enduse!A:A,C206,input_enduse!B:B,$A$2,input_enduse!C:C,$A206)</f>
        <v>0.13173708107073501</v>
      </c>
      <c r="G206" s="76">
        <v>1</v>
      </c>
      <c r="H206" s="76">
        <v>0</v>
      </c>
      <c r="I206" s="76">
        <v>0</v>
      </c>
      <c r="J206" s="77"/>
      <c r="K206" s="19"/>
    </row>
    <row r="207" spans="1:11" s="1" customFormat="1" ht="15" x14ac:dyDescent="0.2">
      <c r="E207" s="78"/>
      <c r="F207" s="78"/>
      <c r="G207" s="78"/>
      <c r="H207" s="78"/>
      <c r="I207" s="78"/>
      <c r="J207" s="78"/>
      <c r="K207" s="8"/>
    </row>
    <row r="208" spans="1:11" s="1" customFormat="1" ht="15" x14ac:dyDescent="0.25">
      <c r="E208" s="87" t="s">
        <v>269</v>
      </c>
      <c r="F208" s="88"/>
      <c r="G208" s="88"/>
      <c r="H208" s="88"/>
      <c r="I208" s="89"/>
      <c r="J208" s="72"/>
      <c r="K208" s="18"/>
    </row>
    <row r="209" spans="1:11" s="1" customFormat="1" ht="15" x14ac:dyDescent="0.2">
      <c r="C209" s="1" t="s">
        <v>183</v>
      </c>
      <c r="E209" s="25" t="s">
        <v>183</v>
      </c>
      <c r="F209" s="25" t="s">
        <v>215</v>
      </c>
      <c r="G209" s="25" t="s">
        <v>185</v>
      </c>
      <c r="H209" s="25" t="s">
        <v>186</v>
      </c>
      <c r="I209" s="25" t="s">
        <v>187</v>
      </c>
      <c r="J209" s="75"/>
      <c r="K209" s="3"/>
    </row>
    <row r="210" spans="1:11" s="1" customFormat="1" ht="15" x14ac:dyDescent="0.2">
      <c r="A210" s="1" t="s">
        <v>140</v>
      </c>
      <c r="C210" s="1" t="s">
        <v>188</v>
      </c>
      <c r="E210" s="39" t="s">
        <v>188</v>
      </c>
      <c r="F210" s="76">
        <f>SUMIFS(input_enduse!D:D,input_enduse!A:A,C210,input_enduse!B:B,$A$2,input_enduse!C:C,$A210)</f>
        <v>0.80715295600744696</v>
      </c>
      <c r="G210" s="76">
        <f>SUMIFS(input_enduse!E:E,input_enduse!A:A,C210,input_enduse!B:B,$A$2,input_enduse!C:C,$A210)</f>
        <v>0.40730850374549099</v>
      </c>
      <c r="H210" s="76">
        <f>SUMIFS(input_enduse!F:F,input_enduse!A:A,C210,input_enduse!B:B,$A$2,input_enduse!C:C,$A210)</f>
        <v>0.59206859330582795</v>
      </c>
      <c r="I210" s="76">
        <f>SUMIFS(input_enduse!G:G,input_enduse!A:A,C210,input_enduse!B:B,$A$2,input_enduse!C:C,$A210)</f>
        <v>6.22902948681766E-4</v>
      </c>
      <c r="J210" s="77"/>
      <c r="K210" s="19"/>
    </row>
    <row r="211" spans="1:11" s="1" customFormat="1" ht="15" x14ac:dyDescent="0.2">
      <c r="A211" s="1" t="s">
        <v>140</v>
      </c>
      <c r="C211" s="1" t="s">
        <v>189</v>
      </c>
      <c r="E211" s="39" t="s">
        <v>189</v>
      </c>
      <c r="F211" s="76">
        <f>SUMIFS(input_enduse!D:D,input_enduse!A:A,C211,input_enduse!B:B,$A$2,input_enduse!C:C,$A211)</f>
        <v>0.81532618379237998</v>
      </c>
      <c r="G211" s="76">
        <f>SUMIFS(input_enduse!E:E,input_enduse!A:A,C211,input_enduse!B:B,$A$2,input_enduse!C:C,$A211)</f>
        <v>1</v>
      </c>
      <c r="H211" s="76">
        <f>SUMIFS(input_enduse!F:F,input_enduse!A:A,C211,input_enduse!B:B,$A$2,input_enduse!C:C,$A211)</f>
        <v>0</v>
      </c>
      <c r="I211" s="76">
        <f>SUMIFS(input_enduse!G:G,input_enduse!A:A,C211,input_enduse!B:B,$A$2,input_enduse!C:C,$A211)</f>
        <v>0</v>
      </c>
      <c r="J211" s="77"/>
      <c r="K211" s="19"/>
    </row>
    <row r="212" spans="1:11" s="1" customFormat="1" ht="15" x14ac:dyDescent="0.2">
      <c r="A212" s="1" t="s">
        <v>140</v>
      </c>
      <c r="C212" s="1" t="s">
        <v>190</v>
      </c>
      <c r="E212" s="39" t="s">
        <v>190</v>
      </c>
      <c r="F212" s="76">
        <f>SUMIFS(input_enduse!D:D,input_enduse!A:A,C212,input_enduse!B:B,$A$2,input_enduse!C:C,$A212)</f>
        <v>0.83224167415598205</v>
      </c>
      <c r="G212" s="76">
        <v>1</v>
      </c>
      <c r="H212" s="76">
        <v>0</v>
      </c>
      <c r="I212" s="76">
        <v>0</v>
      </c>
      <c r="J212" s="77"/>
      <c r="K212" s="19"/>
    </row>
    <row r="213" spans="1:11" s="1" customFormat="1" ht="15" x14ac:dyDescent="0.2">
      <c r="A213" s="1" t="s">
        <v>140</v>
      </c>
      <c r="C213" s="1" t="s">
        <v>191</v>
      </c>
      <c r="E213" s="39" t="s">
        <v>191</v>
      </c>
      <c r="F213" s="76">
        <f>SUMIFS(input_enduse!D:D,input_enduse!A:A,C213,input_enduse!B:B,$A$2,input_enduse!C:C,$A213)</f>
        <v>0</v>
      </c>
      <c r="G213" s="76">
        <v>1</v>
      </c>
      <c r="H213" s="76">
        <v>0</v>
      </c>
      <c r="I213" s="76">
        <v>0</v>
      </c>
      <c r="J213" s="77"/>
      <c r="K213" s="19"/>
    </row>
    <row r="214" spans="1:11" s="1" customFormat="1" ht="15" x14ac:dyDescent="0.2">
      <c r="A214" s="1" t="s">
        <v>140</v>
      </c>
      <c r="C214" s="1" t="s">
        <v>192</v>
      </c>
      <c r="E214" s="39" t="s">
        <v>192</v>
      </c>
      <c r="F214" s="76">
        <f>SUMIFS(input_enduse!D:D,input_enduse!A:A,C214,input_enduse!B:B,$A$2,input_enduse!C:C,$A214)</f>
        <v>0</v>
      </c>
      <c r="G214" s="76">
        <v>1</v>
      </c>
      <c r="H214" s="76">
        <v>0</v>
      </c>
      <c r="I214" s="76">
        <v>0</v>
      </c>
      <c r="J214" s="77"/>
      <c r="K214" s="19"/>
    </row>
    <row r="215" spans="1:11" s="1" customFormat="1" ht="15" x14ac:dyDescent="0.2">
      <c r="A215" s="1" t="s">
        <v>140</v>
      </c>
      <c r="C215" s="1" t="s">
        <v>193</v>
      </c>
      <c r="E215" s="39" t="s">
        <v>194</v>
      </c>
      <c r="F215" s="76">
        <f>SUMIFS(input_enduse!D:D,input_enduse!A:A,C215,input_enduse!B:B,$A$2,input_enduse!C:C,$A215)</f>
        <v>3.5920431196445698E-5</v>
      </c>
      <c r="G215" s="76">
        <f>SUMIFS(input_enduse!E:E,input_enduse!A:A,C215,input_enduse!B:B,$A$2,input_enduse!C:C,$A215)</f>
        <v>0.40677875521007201</v>
      </c>
      <c r="H215" s="76">
        <f>SUMIFS(input_enduse!F:F,input_enduse!A:A,C215,input_enduse!B:B,$A$2,input_enduse!C:C,$A215)</f>
        <v>0.59322124478992799</v>
      </c>
      <c r="I215" s="76">
        <f>SUMIFS(input_enduse!G:G,input_enduse!A:A,C215,input_enduse!B:B,$A$2,input_enduse!C:C,$A215)</f>
        <v>0</v>
      </c>
      <c r="J215" s="77"/>
      <c r="K215" s="19"/>
    </row>
    <row r="216" spans="1:11" s="1" customFormat="1" ht="15" x14ac:dyDescent="0.2">
      <c r="A216" s="1" t="s">
        <v>140</v>
      </c>
      <c r="C216" s="1" t="s">
        <v>195</v>
      </c>
      <c r="E216" s="39" t="s">
        <v>195</v>
      </c>
      <c r="F216" s="76">
        <f>SUMIFS(input_enduse!D:D,input_enduse!A:A,C216,input_enduse!B:B,$A$2,input_enduse!C:C,$A216)</f>
        <v>0.91267653974768204</v>
      </c>
      <c r="G216" s="76">
        <f>SUMIFS(input_enduse!E:E,input_enduse!A:A,C216,input_enduse!B:B,$A$2,input_enduse!C:C,$A216)</f>
        <v>0.67652690042622499</v>
      </c>
      <c r="H216" s="76">
        <f>SUMIFS(input_enduse!F:F,input_enduse!A:A,C216,input_enduse!B:B,$A$2,input_enduse!C:C,$A216)</f>
        <v>0.31960994912073998</v>
      </c>
      <c r="I216" s="76">
        <f>SUMIFS(input_enduse!G:G,input_enduse!A:A,C216,input_enduse!B:B,$A$2,input_enduse!C:C,$A216)</f>
        <v>3.8631504530352101E-3</v>
      </c>
      <c r="J216" s="77"/>
      <c r="K216" s="19"/>
    </row>
    <row r="217" spans="1:11" s="1" customFormat="1" ht="15" x14ac:dyDescent="0.2">
      <c r="A217" s="1" t="s">
        <v>140</v>
      </c>
      <c r="E217" s="25" t="s">
        <v>183</v>
      </c>
      <c r="F217" s="25" t="s">
        <v>196</v>
      </c>
      <c r="G217" s="25" t="s">
        <v>185</v>
      </c>
      <c r="H217" s="25" t="s">
        <v>186</v>
      </c>
      <c r="I217" s="25" t="s">
        <v>187</v>
      </c>
      <c r="J217" s="75"/>
      <c r="K217" s="3"/>
    </row>
    <row r="218" spans="1:11" s="1" customFormat="1" ht="15" x14ac:dyDescent="0.2">
      <c r="A218" s="1" t="s">
        <v>140</v>
      </c>
      <c r="C218" s="1" t="s">
        <v>197</v>
      </c>
      <c r="E218" s="39" t="s">
        <v>197</v>
      </c>
      <c r="F218" s="76">
        <v>1</v>
      </c>
      <c r="G218" s="76">
        <v>1</v>
      </c>
      <c r="H218" s="76">
        <v>0</v>
      </c>
      <c r="I218" s="76">
        <v>0</v>
      </c>
      <c r="J218" s="77"/>
      <c r="K218" s="19"/>
    </row>
    <row r="219" spans="1:11" s="1" customFormat="1" ht="15" x14ac:dyDescent="0.2">
      <c r="A219" s="1" t="s">
        <v>140</v>
      </c>
      <c r="C219" s="1" t="s">
        <v>198</v>
      </c>
      <c r="E219" s="39" t="s">
        <v>198</v>
      </c>
      <c r="F219" s="76">
        <f>SUMIFS(input_enduse!D:D,input_enduse!A:A,C219,input_enduse!B:B,$A$2,input_enduse!C:C,$A219)</f>
        <v>0.67496879858551995</v>
      </c>
      <c r="G219" s="76">
        <v>1</v>
      </c>
      <c r="H219" s="76">
        <v>0</v>
      </c>
      <c r="I219" s="76">
        <v>0</v>
      </c>
      <c r="J219" s="77"/>
      <c r="K219" s="19"/>
    </row>
    <row r="220" spans="1:11" s="1" customFormat="1" ht="15" x14ac:dyDescent="0.2">
      <c r="A220" s="1" t="s">
        <v>140</v>
      </c>
      <c r="C220" s="1" t="s">
        <v>199</v>
      </c>
      <c r="E220" s="39" t="s">
        <v>199</v>
      </c>
      <c r="F220" s="76">
        <f>SUMIFS(input_enduse!D:D,input_enduse!A:A,C220,input_enduse!B:B,$A$2,input_enduse!C:C,$A220)</f>
        <v>1</v>
      </c>
      <c r="G220" s="76">
        <v>1</v>
      </c>
      <c r="H220" s="76">
        <v>0</v>
      </c>
      <c r="I220" s="76">
        <v>0</v>
      </c>
      <c r="J220" s="77"/>
      <c r="K220" s="19"/>
    </row>
    <row r="221" spans="1:11" s="1" customFormat="1" ht="15" x14ac:dyDescent="0.2">
      <c r="A221" s="1" t="s">
        <v>140</v>
      </c>
      <c r="C221" s="1" t="s">
        <v>200</v>
      </c>
      <c r="E221" s="39" t="s">
        <v>201</v>
      </c>
      <c r="F221" s="76">
        <f>SUMIFS(input_enduse!D:D,input_enduse!A:A,C221,input_enduse!B:B,$A$2,input_enduse!C:C,$A221)</f>
        <v>0.92970232470626801</v>
      </c>
      <c r="G221" s="76">
        <f>SUMIFS(input_enduse!E:E,input_enduse!A:A,C221,input_enduse!B:B,$A$2,input_enduse!C:C,$A221)</f>
        <v>0.99889162752773997</v>
      </c>
      <c r="H221" s="76">
        <f>SUMIFS(input_enduse!F:F,input_enduse!A:A,C221,input_enduse!B:B,$A$2,input_enduse!C:C,$A221)</f>
        <v>1.1083724722599901E-3</v>
      </c>
      <c r="I221" s="76">
        <f>SUMIFS(input_enduse!G:G,input_enduse!A:A,C221,input_enduse!B:B,$A$2,input_enduse!C:C,$A221)</f>
        <v>0</v>
      </c>
      <c r="J221" s="77"/>
      <c r="K221" s="19"/>
    </row>
    <row r="222" spans="1:11" s="1" customFormat="1" ht="15" x14ac:dyDescent="0.2">
      <c r="A222" s="1" t="s">
        <v>140</v>
      </c>
      <c r="C222" s="1" t="s">
        <v>202</v>
      </c>
      <c r="E222" s="39" t="s">
        <v>203</v>
      </c>
      <c r="F222" s="76">
        <f>SUMIFS(input_enduse!D:D,input_enduse!A:A,C222,input_enduse!B:B,$A$2,input_enduse!C:C,$A222)</f>
        <v>8.2965146838182596E-2</v>
      </c>
      <c r="G222" s="76">
        <v>1</v>
      </c>
      <c r="H222" s="76">
        <v>0</v>
      </c>
      <c r="I222" s="76">
        <v>0</v>
      </c>
      <c r="J222" s="77"/>
      <c r="K222" s="19"/>
    </row>
    <row r="223" spans="1:11" s="1" customFormat="1" ht="15" x14ac:dyDescent="0.2">
      <c r="A223" s="1" t="s">
        <v>140</v>
      </c>
      <c r="C223" s="1" t="s">
        <v>204</v>
      </c>
      <c r="E223" s="39" t="s">
        <v>205</v>
      </c>
      <c r="F223" s="76">
        <f>SUMIFS(input_enduse!D:D,input_enduse!A:A,C223,input_enduse!B:B,$A$2,input_enduse!C:C,$A223)</f>
        <v>0.82840051665798797</v>
      </c>
      <c r="G223" s="76">
        <v>1</v>
      </c>
      <c r="H223" s="76">
        <v>0</v>
      </c>
      <c r="I223" s="76">
        <v>0</v>
      </c>
      <c r="J223" s="77"/>
      <c r="K223" s="19"/>
    </row>
    <row r="224" spans="1:11" s="1" customFormat="1" ht="15" x14ac:dyDescent="0.2">
      <c r="A224" s="1" t="s">
        <v>140</v>
      </c>
      <c r="C224" s="1" t="s">
        <v>206</v>
      </c>
      <c r="E224" s="39" t="s">
        <v>207</v>
      </c>
      <c r="F224" s="76">
        <f>SUMIFS(input_enduse!D:D,input_enduse!A:A,C224,input_enduse!B:B,$A$2,input_enduse!C:C,$A224)</f>
        <v>0.86806480981554002</v>
      </c>
      <c r="G224" s="76">
        <v>1</v>
      </c>
      <c r="H224" s="76">
        <v>0</v>
      </c>
      <c r="I224" s="76">
        <v>0</v>
      </c>
      <c r="J224" s="77"/>
      <c r="K224" s="19"/>
    </row>
    <row r="225" spans="1:11" s="1" customFormat="1" ht="15" x14ac:dyDescent="0.2">
      <c r="A225" s="1" t="s">
        <v>140</v>
      </c>
      <c r="C225" s="1" t="s">
        <v>141</v>
      </c>
      <c r="E225" s="39" t="s">
        <v>208</v>
      </c>
      <c r="F225" s="76">
        <f>SUMIFS(input_enduse!D:D,input_enduse!A:A,C225,input_enduse!B:B,$A$2,input_enduse!C:C,$A225)</f>
        <v>0.95137495077178402</v>
      </c>
      <c r="G225" s="76">
        <v>1</v>
      </c>
      <c r="H225" s="76">
        <v>0</v>
      </c>
      <c r="I225" s="76">
        <v>0</v>
      </c>
      <c r="J225" s="77"/>
      <c r="K225" s="19"/>
    </row>
    <row r="226" spans="1:11" s="1" customFormat="1" ht="15" x14ac:dyDescent="0.2">
      <c r="A226" s="1" t="s">
        <v>140</v>
      </c>
      <c r="C226" s="1" t="s">
        <v>209</v>
      </c>
      <c r="E226" s="39" t="s">
        <v>209</v>
      </c>
      <c r="F226" s="76">
        <f>SUMIFS(input_enduse!D:D,input_enduse!A:A,C226,input_enduse!B:B,$A$2,input_enduse!C:C,$A226)</f>
        <v>0.141154736563364</v>
      </c>
      <c r="G226" s="76">
        <v>1</v>
      </c>
      <c r="H226" s="76">
        <v>0</v>
      </c>
      <c r="I226" s="76">
        <v>0</v>
      </c>
      <c r="J226" s="77"/>
      <c r="K226" s="19"/>
    </row>
    <row r="227" spans="1:11" s="1" customFormat="1" ht="15" x14ac:dyDescent="0.2">
      <c r="A227" s="1" t="s">
        <v>140</v>
      </c>
      <c r="C227" s="1" t="s">
        <v>210</v>
      </c>
      <c r="E227" s="39" t="s">
        <v>210</v>
      </c>
      <c r="F227" s="76">
        <f>SUMIFS(input_enduse!D:D,input_enduse!A:A,C227,input_enduse!B:B,$A$2,input_enduse!C:C,$A227)</f>
        <v>0.27952623151478301</v>
      </c>
      <c r="G227" s="76">
        <v>1</v>
      </c>
      <c r="H227" s="76">
        <v>0</v>
      </c>
      <c r="I227" s="76">
        <v>0</v>
      </c>
      <c r="J227" s="77"/>
      <c r="K227" s="19"/>
    </row>
    <row r="228" spans="1:11" s="1" customFormat="1" ht="15" x14ac:dyDescent="0.2">
      <c r="E228" s="78"/>
      <c r="F228" s="78"/>
      <c r="G228" s="78"/>
      <c r="H228" s="78"/>
      <c r="I228" s="78"/>
      <c r="J228" s="78"/>
      <c r="K228" s="8"/>
    </row>
    <row r="229" spans="1:11" s="1" customFormat="1" ht="15" x14ac:dyDescent="0.25">
      <c r="E229" s="87" t="s">
        <v>270</v>
      </c>
      <c r="F229" s="88"/>
      <c r="G229" s="88"/>
      <c r="H229" s="88"/>
      <c r="I229" s="89"/>
      <c r="J229" s="72"/>
      <c r="K229" s="18"/>
    </row>
    <row r="230" spans="1:11" s="1" customFormat="1" ht="15" x14ac:dyDescent="0.2">
      <c r="C230" s="1" t="s">
        <v>183</v>
      </c>
      <c r="E230" s="25" t="s">
        <v>183</v>
      </c>
      <c r="F230" s="25" t="s">
        <v>215</v>
      </c>
      <c r="G230" s="25" t="s">
        <v>185</v>
      </c>
      <c r="H230" s="25" t="s">
        <v>186</v>
      </c>
      <c r="I230" s="25" t="s">
        <v>187</v>
      </c>
      <c r="J230" s="75"/>
      <c r="K230" s="3"/>
    </row>
    <row r="231" spans="1:11" s="1" customFormat="1" ht="15" x14ac:dyDescent="0.2">
      <c r="A231" s="1" t="s">
        <v>145</v>
      </c>
      <c r="C231" s="1" t="s">
        <v>188</v>
      </c>
      <c r="E231" s="39" t="s">
        <v>188</v>
      </c>
      <c r="F231" s="76">
        <f>SUMIFS(input_enduse!D:D,input_enduse!A:A,C231,input_enduse!B:B,$A$2,input_enduse!C:C,$A231)</f>
        <v>0.98521442678858595</v>
      </c>
      <c r="G231" s="76">
        <f>SUMIFS(input_enduse!E:E,input_enduse!A:A,C231,input_enduse!B:B,$A$2,input_enduse!C:C,$A231)</f>
        <v>0.249640969397597</v>
      </c>
      <c r="H231" s="76">
        <f>SUMIFS(input_enduse!F:F,input_enduse!A:A,C231,input_enduse!B:B,$A$2,input_enduse!C:C,$A231)</f>
        <v>0.729042803875809</v>
      </c>
      <c r="I231" s="76">
        <f>SUMIFS(input_enduse!G:G,input_enduse!A:A,C231,input_enduse!B:B,$A$2,input_enduse!C:C,$A231)</f>
        <v>2.1316226726594299E-2</v>
      </c>
      <c r="J231" s="77"/>
      <c r="K231" s="19"/>
    </row>
    <row r="232" spans="1:11" s="1" customFormat="1" ht="15" x14ac:dyDescent="0.2">
      <c r="A232" s="1" t="s">
        <v>145</v>
      </c>
      <c r="C232" s="1" t="s">
        <v>189</v>
      </c>
      <c r="E232" s="39" t="s">
        <v>189</v>
      </c>
      <c r="F232" s="76">
        <f>SUMIFS(input_enduse!D:D,input_enduse!A:A,C232,input_enduse!B:B,$A$2,input_enduse!C:C,$A232)</f>
        <v>0.98569079945857396</v>
      </c>
      <c r="G232" s="76">
        <f>SUMIFS(input_enduse!E:E,input_enduse!A:A,C232,input_enduse!B:B,$A$2,input_enduse!C:C,$A232)</f>
        <v>1</v>
      </c>
      <c r="H232" s="76">
        <f>SUMIFS(input_enduse!F:F,input_enduse!A:A,C232,input_enduse!B:B,$A$2,input_enduse!C:C,$A232)</f>
        <v>0</v>
      </c>
      <c r="I232" s="76">
        <f>SUMIFS(input_enduse!G:G,input_enduse!A:A,C232,input_enduse!B:B,$A$2,input_enduse!C:C,$A232)</f>
        <v>0</v>
      </c>
      <c r="J232" s="77"/>
      <c r="K232" s="19"/>
    </row>
    <row r="233" spans="1:11" s="1" customFormat="1" ht="15" x14ac:dyDescent="0.2">
      <c r="A233" s="1" t="s">
        <v>145</v>
      </c>
      <c r="C233" s="1" t="s">
        <v>190</v>
      </c>
      <c r="E233" s="39" t="s">
        <v>190</v>
      </c>
      <c r="F233" s="76">
        <f>SUMIFS(input_enduse!D:D,input_enduse!A:A,C233,input_enduse!B:B,$A$2,input_enduse!C:C,$A233)</f>
        <v>0.98569080076047699</v>
      </c>
      <c r="G233" s="76">
        <v>1</v>
      </c>
      <c r="H233" s="76">
        <v>0</v>
      </c>
      <c r="I233" s="76">
        <v>0</v>
      </c>
      <c r="J233" s="77"/>
      <c r="K233" s="19"/>
    </row>
    <row r="234" spans="1:11" s="1" customFormat="1" ht="15" x14ac:dyDescent="0.2">
      <c r="A234" s="1" t="s">
        <v>145</v>
      </c>
      <c r="C234" s="1" t="s">
        <v>191</v>
      </c>
      <c r="E234" s="39" t="s">
        <v>191</v>
      </c>
      <c r="F234" s="76">
        <f>SUMIFS(input_enduse!D:D,input_enduse!A:A,C234,input_enduse!B:B,$A$2,input_enduse!C:C,$A234)</f>
        <v>0</v>
      </c>
      <c r="G234" s="76">
        <v>1</v>
      </c>
      <c r="H234" s="76">
        <v>0</v>
      </c>
      <c r="I234" s="76">
        <v>0</v>
      </c>
      <c r="J234" s="77"/>
      <c r="K234" s="19"/>
    </row>
    <row r="235" spans="1:11" s="1" customFormat="1" ht="15" x14ac:dyDescent="0.2">
      <c r="A235" s="1" t="s">
        <v>145</v>
      </c>
      <c r="C235" s="1" t="s">
        <v>192</v>
      </c>
      <c r="E235" s="39" t="s">
        <v>192</v>
      </c>
      <c r="F235" s="76">
        <f>SUMIFS(input_enduse!D:D,input_enduse!A:A,C235,input_enduse!B:B,$A$2,input_enduse!C:C,$A235)</f>
        <v>0</v>
      </c>
      <c r="G235" s="76">
        <v>1</v>
      </c>
      <c r="H235" s="76">
        <v>0</v>
      </c>
      <c r="I235" s="76">
        <v>0</v>
      </c>
      <c r="J235" s="77"/>
      <c r="K235" s="19"/>
    </row>
    <row r="236" spans="1:11" s="1" customFormat="1" ht="15" x14ac:dyDescent="0.2">
      <c r="A236" s="1" t="s">
        <v>145</v>
      </c>
      <c r="C236" s="1" t="s">
        <v>193</v>
      </c>
      <c r="E236" s="39" t="s">
        <v>194</v>
      </c>
      <c r="F236" s="76">
        <f>SUMIFS(input_enduse!D:D,input_enduse!A:A,C236,input_enduse!B:B,$A$2,input_enduse!C:C,$A236)</f>
        <v>3.92822365786092E-2</v>
      </c>
      <c r="G236" s="76">
        <f>SUMIFS(input_enduse!E:E,input_enduse!A:A,C236,input_enduse!B:B,$A$2,input_enduse!C:C,$A236)</f>
        <v>0.280858917612963</v>
      </c>
      <c r="H236" s="76">
        <f>SUMIFS(input_enduse!F:F,input_enduse!A:A,C236,input_enduse!B:B,$A$2,input_enduse!C:C,$A236)</f>
        <v>0.67974098026164198</v>
      </c>
      <c r="I236" s="76">
        <f>SUMIFS(input_enduse!G:G,input_enduse!A:A,C236,input_enduse!B:B,$A$2,input_enduse!C:C,$A236)</f>
        <v>3.9400102125394902E-2</v>
      </c>
      <c r="J236" s="77"/>
      <c r="K236" s="19"/>
    </row>
    <row r="237" spans="1:11" s="1" customFormat="1" ht="15" x14ac:dyDescent="0.2">
      <c r="A237" s="1" t="s">
        <v>145</v>
      </c>
      <c r="C237" s="1" t="s">
        <v>195</v>
      </c>
      <c r="E237" s="39" t="s">
        <v>195</v>
      </c>
      <c r="F237" s="76">
        <f>SUMIFS(input_enduse!D:D,input_enduse!A:A,C237,input_enduse!B:B,$A$2,input_enduse!C:C,$A237)</f>
        <v>0.98814693423557298</v>
      </c>
      <c r="G237" s="76">
        <f>SUMIFS(input_enduse!E:E,input_enduse!A:A,C237,input_enduse!B:B,$A$2,input_enduse!C:C,$A237)</f>
        <v>0.25036101479009498</v>
      </c>
      <c r="H237" s="76">
        <f>SUMIFS(input_enduse!F:F,input_enduse!A:A,C237,input_enduse!B:B,$A$2,input_enduse!C:C,$A237)</f>
        <v>0.67970435413363395</v>
      </c>
      <c r="I237" s="76">
        <f>SUMIFS(input_enduse!G:G,input_enduse!A:A,C237,input_enduse!B:B,$A$2,input_enduse!C:C,$A237)</f>
        <v>6.9934631076270196E-2</v>
      </c>
      <c r="J237" s="77"/>
      <c r="K237" s="19"/>
    </row>
    <row r="238" spans="1:11" s="1" customFormat="1" ht="15" x14ac:dyDescent="0.2">
      <c r="A238" s="1" t="s">
        <v>145</v>
      </c>
      <c r="E238" s="25" t="s">
        <v>183</v>
      </c>
      <c r="F238" s="25" t="s">
        <v>196</v>
      </c>
      <c r="G238" s="25" t="s">
        <v>185</v>
      </c>
      <c r="H238" s="25" t="s">
        <v>186</v>
      </c>
      <c r="I238" s="25" t="s">
        <v>187</v>
      </c>
      <c r="J238" s="75"/>
      <c r="K238" s="3"/>
    </row>
    <row r="239" spans="1:11" s="1" customFormat="1" ht="15" x14ac:dyDescent="0.2">
      <c r="A239" s="1" t="s">
        <v>145</v>
      </c>
      <c r="C239" s="1" t="s">
        <v>197</v>
      </c>
      <c r="E239" s="39" t="s">
        <v>197</v>
      </c>
      <c r="F239" s="76">
        <v>1</v>
      </c>
      <c r="G239" s="76">
        <v>1</v>
      </c>
      <c r="H239" s="76">
        <v>0</v>
      </c>
      <c r="I239" s="76">
        <v>0</v>
      </c>
      <c r="J239" s="77"/>
      <c r="K239" s="19"/>
    </row>
    <row r="240" spans="1:11" s="1" customFormat="1" ht="15" x14ac:dyDescent="0.2">
      <c r="A240" s="1" t="s">
        <v>145</v>
      </c>
      <c r="C240" s="1" t="s">
        <v>198</v>
      </c>
      <c r="E240" s="39" t="s">
        <v>198</v>
      </c>
      <c r="F240" s="76">
        <f>SUMIFS(input_enduse!D:D,input_enduse!A:A,C240,input_enduse!B:B,$A$2,input_enduse!C:C,$A240)</f>
        <v>0.97827760330189095</v>
      </c>
      <c r="G240" s="76">
        <v>1</v>
      </c>
      <c r="H240" s="76">
        <v>0</v>
      </c>
      <c r="I240" s="76">
        <v>0</v>
      </c>
      <c r="J240" s="77"/>
      <c r="K240" s="19"/>
    </row>
    <row r="241" spans="1:11" s="1" customFormat="1" ht="15" x14ac:dyDescent="0.2">
      <c r="A241" s="1" t="s">
        <v>145</v>
      </c>
      <c r="C241" s="1" t="s">
        <v>199</v>
      </c>
      <c r="E241" s="39" t="s">
        <v>199</v>
      </c>
      <c r="F241" s="76">
        <f>SUMIFS(input_enduse!D:D,input_enduse!A:A,C241,input_enduse!B:B,$A$2,input_enduse!C:C,$A241)</f>
        <v>1</v>
      </c>
      <c r="G241" s="76">
        <v>1</v>
      </c>
      <c r="H241" s="76">
        <v>0</v>
      </c>
      <c r="I241" s="76">
        <v>0</v>
      </c>
      <c r="J241" s="77"/>
      <c r="K241" s="19"/>
    </row>
    <row r="242" spans="1:11" s="1" customFormat="1" ht="15" x14ac:dyDescent="0.2">
      <c r="A242" s="1" t="s">
        <v>145</v>
      </c>
      <c r="C242" s="1" t="s">
        <v>200</v>
      </c>
      <c r="E242" s="39" t="s">
        <v>201</v>
      </c>
      <c r="F242" s="76">
        <f>SUMIFS(input_enduse!D:D,input_enduse!A:A,C242,input_enduse!B:B,$A$2,input_enduse!C:C,$A242)</f>
        <v>0.99657335288610804</v>
      </c>
      <c r="G242" s="76">
        <f>SUMIFS(input_enduse!E:E,input_enduse!A:A,C242,input_enduse!B:B,$A$2,input_enduse!C:C,$A242)</f>
        <v>0.98953983954023295</v>
      </c>
      <c r="H242" s="76">
        <f>SUMIFS(input_enduse!F:F,input_enduse!A:A,C242,input_enduse!B:B,$A$2,input_enduse!C:C,$A242)</f>
        <v>1.0460160459767401E-2</v>
      </c>
      <c r="I242" s="76">
        <f>SUMIFS(input_enduse!G:G,input_enduse!A:A,C242,input_enduse!B:B,$A$2,input_enduse!C:C,$A242)</f>
        <v>0</v>
      </c>
      <c r="J242" s="77"/>
      <c r="K242" s="19"/>
    </row>
    <row r="243" spans="1:11" s="1" customFormat="1" ht="15" x14ac:dyDescent="0.2">
      <c r="A243" s="1" t="s">
        <v>145</v>
      </c>
      <c r="C243" s="1" t="s">
        <v>202</v>
      </c>
      <c r="E243" s="39" t="s">
        <v>203</v>
      </c>
      <c r="F243" s="76">
        <f>SUMIFS(input_enduse!D:D,input_enduse!A:A,C243,input_enduse!B:B,$A$2,input_enduse!C:C,$A243)</f>
        <v>0.49436935445272101</v>
      </c>
      <c r="G243" s="76">
        <v>1</v>
      </c>
      <c r="H243" s="76">
        <v>0</v>
      </c>
      <c r="I243" s="76">
        <v>0</v>
      </c>
      <c r="J243" s="77"/>
      <c r="K243" s="19"/>
    </row>
    <row r="244" spans="1:11" s="1" customFormat="1" ht="15" x14ac:dyDescent="0.2">
      <c r="A244" s="1" t="s">
        <v>145</v>
      </c>
      <c r="C244" s="1" t="s">
        <v>204</v>
      </c>
      <c r="E244" s="39" t="s">
        <v>205</v>
      </c>
      <c r="F244" s="76">
        <f>SUMIFS(input_enduse!D:D,input_enduse!A:A,C244,input_enduse!B:B,$A$2,input_enduse!C:C,$A244)</f>
        <v>0.97996686052698401</v>
      </c>
      <c r="G244" s="76">
        <v>1</v>
      </c>
      <c r="H244" s="76">
        <v>0</v>
      </c>
      <c r="I244" s="76">
        <v>0</v>
      </c>
      <c r="J244" s="77"/>
      <c r="K244" s="19"/>
    </row>
    <row r="245" spans="1:11" s="1" customFormat="1" ht="15" x14ac:dyDescent="0.2">
      <c r="A245" s="1" t="s">
        <v>145</v>
      </c>
      <c r="C245" s="1" t="s">
        <v>206</v>
      </c>
      <c r="E245" s="39" t="s">
        <v>207</v>
      </c>
      <c r="F245" s="76">
        <f>SUMIFS(input_enduse!D:D,input_enduse!A:A,C245,input_enduse!B:B,$A$2,input_enduse!C:C,$A245)</f>
        <v>0.99657335288610804</v>
      </c>
      <c r="G245" s="76">
        <v>1</v>
      </c>
      <c r="H245" s="76">
        <v>0</v>
      </c>
      <c r="I245" s="76">
        <v>0</v>
      </c>
      <c r="J245" s="77"/>
      <c r="K245" s="19"/>
    </row>
    <row r="246" spans="1:11" s="1" customFormat="1" ht="15" x14ac:dyDescent="0.2">
      <c r="A246" s="1" t="s">
        <v>145</v>
      </c>
      <c r="C246" s="1" t="s">
        <v>141</v>
      </c>
      <c r="E246" s="39" t="s">
        <v>208</v>
      </c>
      <c r="F246" s="76">
        <f>SUMIFS(input_enduse!D:D,input_enduse!A:A,C246,input_enduse!B:B,$A$2,input_enduse!C:C,$A246)</f>
        <v>0.975599383822782</v>
      </c>
      <c r="G246" s="76">
        <v>1</v>
      </c>
      <c r="H246" s="76">
        <v>0</v>
      </c>
      <c r="I246" s="76">
        <v>0</v>
      </c>
      <c r="J246" s="77"/>
      <c r="K246" s="19"/>
    </row>
    <row r="247" spans="1:11" s="1" customFormat="1" ht="15" x14ac:dyDescent="0.2">
      <c r="A247" s="1" t="s">
        <v>145</v>
      </c>
      <c r="C247" s="1" t="s">
        <v>209</v>
      </c>
      <c r="E247" s="39" t="s">
        <v>209</v>
      </c>
      <c r="F247" s="76">
        <f>SUMIFS(input_enduse!D:D,input_enduse!A:A,C247,input_enduse!B:B,$A$2,input_enduse!C:C,$A247)</f>
        <v>0.41849187180124697</v>
      </c>
      <c r="G247" s="76">
        <v>1</v>
      </c>
      <c r="H247" s="76">
        <v>0</v>
      </c>
      <c r="I247" s="76">
        <v>0</v>
      </c>
      <c r="J247" s="77"/>
      <c r="K247" s="19"/>
    </row>
    <row r="248" spans="1:11" s="1" customFormat="1" ht="15" x14ac:dyDescent="0.2">
      <c r="A248" s="1" t="s">
        <v>145</v>
      </c>
      <c r="C248" s="1" t="s">
        <v>210</v>
      </c>
      <c r="E248" s="39" t="s">
        <v>210</v>
      </c>
      <c r="F248" s="76">
        <f>SUMIFS(input_enduse!D:D,input_enduse!A:A,C248,input_enduse!B:B,$A$2,input_enduse!C:C,$A248)</f>
        <v>0.20032041866505099</v>
      </c>
      <c r="G248" s="76">
        <v>1</v>
      </c>
      <c r="H248" s="76">
        <v>0</v>
      </c>
      <c r="I248" s="76">
        <v>0</v>
      </c>
      <c r="J248" s="77"/>
      <c r="K248" s="19"/>
    </row>
    <row r="249" spans="1:11" s="1" customFormat="1" ht="15" x14ac:dyDescent="0.2">
      <c r="E249" s="78"/>
      <c r="F249" s="78"/>
      <c r="G249" s="78"/>
      <c r="H249" s="78"/>
      <c r="I249" s="78"/>
      <c r="J249" s="78"/>
      <c r="K249" s="8"/>
    </row>
    <row r="250" spans="1:11" s="1" customFormat="1" ht="15" x14ac:dyDescent="0.25">
      <c r="E250" s="87" t="s">
        <v>271</v>
      </c>
      <c r="F250" s="88"/>
      <c r="G250" s="88"/>
      <c r="H250" s="88"/>
      <c r="I250" s="89"/>
      <c r="J250" s="72"/>
      <c r="K250" s="18"/>
    </row>
    <row r="251" spans="1:11" s="1" customFormat="1" ht="15" x14ac:dyDescent="0.2">
      <c r="C251" s="1" t="s">
        <v>183</v>
      </c>
      <c r="E251" s="25" t="s">
        <v>183</v>
      </c>
      <c r="F251" s="25" t="s">
        <v>215</v>
      </c>
      <c r="G251" s="25" t="s">
        <v>185</v>
      </c>
      <c r="H251" s="25" t="s">
        <v>186</v>
      </c>
      <c r="I251" s="25" t="s">
        <v>187</v>
      </c>
      <c r="J251" s="75"/>
      <c r="K251" s="3"/>
    </row>
    <row r="252" spans="1:11" s="1" customFormat="1" ht="15" x14ac:dyDescent="0.2">
      <c r="A252" s="1" t="s">
        <v>148</v>
      </c>
      <c r="C252" s="1" t="s">
        <v>188</v>
      </c>
      <c r="E252" s="39" t="s">
        <v>188</v>
      </c>
      <c r="F252" s="76">
        <f>SUMIFS(input_enduse!D:D,input_enduse!A:A,C252,input_enduse!B:B,$A$2,input_enduse!C:C,$A252)</f>
        <v>0.30593830666917199</v>
      </c>
      <c r="G252" s="76">
        <f>SUMIFS(input_enduse!E:E,input_enduse!A:A,C252,input_enduse!B:B,$A$2,input_enduse!C:C,$A252)</f>
        <v>0.50473877119633503</v>
      </c>
      <c r="H252" s="76">
        <f>SUMIFS(input_enduse!F:F,input_enduse!A:A,C252,input_enduse!B:B,$A$2,input_enduse!C:C,$A252)</f>
        <v>0.49526122880366502</v>
      </c>
      <c r="I252" s="76">
        <f>SUMIFS(input_enduse!G:G,input_enduse!A:A,C252,input_enduse!B:B,$A$2,input_enduse!C:C,$A252)</f>
        <v>0</v>
      </c>
      <c r="J252" s="77"/>
      <c r="K252" s="19"/>
    </row>
    <row r="253" spans="1:11" s="1" customFormat="1" ht="15" x14ac:dyDescent="0.2">
      <c r="A253" s="1" t="s">
        <v>148</v>
      </c>
      <c r="C253" s="1" t="s">
        <v>189</v>
      </c>
      <c r="E253" s="39" t="s">
        <v>189</v>
      </c>
      <c r="F253" s="76">
        <f>SUMIFS(input_enduse!D:D,input_enduse!A:A,C253,input_enduse!B:B,$A$2,input_enduse!C:C,$A253)</f>
        <v>0.30479089440021201</v>
      </c>
      <c r="G253" s="76">
        <f>SUMIFS(input_enduse!E:E,input_enduse!A:A,C253,input_enduse!B:B,$A$2,input_enduse!C:C,$A253)</f>
        <v>1</v>
      </c>
      <c r="H253" s="76">
        <f>SUMIFS(input_enduse!F:F,input_enduse!A:A,C253,input_enduse!B:B,$A$2,input_enduse!C:C,$A253)</f>
        <v>0</v>
      </c>
      <c r="I253" s="76">
        <f>SUMIFS(input_enduse!G:G,input_enduse!A:A,C253,input_enduse!B:B,$A$2,input_enduse!C:C,$A253)</f>
        <v>0</v>
      </c>
      <c r="J253" s="77"/>
      <c r="K253" s="19"/>
    </row>
    <row r="254" spans="1:11" s="1" customFormat="1" ht="15" x14ac:dyDescent="0.2">
      <c r="A254" s="1" t="s">
        <v>148</v>
      </c>
      <c r="C254" s="1" t="s">
        <v>190</v>
      </c>
      <c r="E254" s="39" t="s">
        <v>190</v>
      </c>
      <c r="F254" s="76">
        <f>SUMIFS(input_enduse!D:D,input_enduse!A:A,C254,input_enduse!B:B,$A$2,input_enduse!C:C,$A254)</f>
        <v>0.42666621842313102</v>
      </c>
      <c r="G254" s="76">
        <v>1</v>
      </c>
      <c r="H254" s="76">
        <v>0</v>
      </c>
      <c r="I254" s="76">
        <v>0</v>
      </c>
      <c r="J254" s="77"/>
      <c r="K254" s="19"/>
    </row>
    <row r="255" spans="1:11" s="1" customFormat="1" ht="15" x14ac:dyDescent="0.2">
      <c r="A255" s="1" t="s">
        <v>148</v>
      </c>
      <c r="C255" s="1" t="s">
        <v>191</v>
      </c>
      <c r="E255" s="39" t="s">
        <v>191</v>
      </c>
      <c r="F255" s="76">
        <f>SUMIFS(input_enduse!D:D,input_enduse!A:A,C255,input_enduse!B:B,$A$2,input_enduse!C:C,$A255)</f>
        <v>0.46290248874713702</v>
      </c>
      <c r="G255" s="76">
        <v>1</v>
      </c>
      <c r="H255" s="76">
        <v>0</v>
      </c>
      <c r="I255" s="76">
        <v>0</v>
      </c>
      <c r="J255" s="77"/>
      <c r="K255" s="19"/>
    </row>
    <row r="256" spans="1:11" s="1" customFormat="1" ht="15" x14ac:dyDescent="0.2">
      <c r="A256" s="1" t="s">
        <v>148</v>
      </c>
      <c r="C256" s="1" t="s">
        <v>192</v>
      </c>
      <c r="E256" s="39" t="s">
        <v>192</v>
      </c>
      <c r="F256" s="76">
        <f>SUMIFS(input_enduse!D:D,input_enduse!A:A,C256,input_enduse!B:B,$A$2,input_enduse!C:C,$A256)</f>
        <v>7.3558604071409003E-2</v>
      </c>
      <c r="G256" s="76">
        <v>1</v>
      </c>
      <c r="H256" s="76">
        <v>0</v>
      </c>
      <c r="I256" s="76">
        <v>0</v>
      </c>
      <c r="J256" s="77"/>
      <c r="K256" s="19"/>
    </row>
    <row r="257" spans="1:11" s="1" customFormat="1" ht="15" x14ac:dyDescent="0.2">
      <c r="A257" s="1" t="s">
        <v>148</v>
      </c>
      <c r="C257" s="1" t="s">
        <v>193</v>
      </c>
      <c r="E257" s="39" t="s">
        <v>194</v>
      </c>
      <c r="F257" s="76">
        <f>SUMIFS(input_enduse!D:D,input_enduse!A:A,C257,input_enduse!B:B,$A$2,input_enduse!C:C,$A257)</f>
        <v>3.1913758160608502E-3</v>
      </c>
      <c r="G257" s="76">
        <f>SUMIFS(input_enduse!E:E,input_enduse!A:A,C257,input_enduse!B:B,$A$2,input_enduse!C:C,$A257)</f>
        <v>1</v>
      </c>
      <c r="H257" s="76">
        <f>SUMIFS(input_enduse!F:F,input_enduse!A:A,C257,input_enduse!B:B,$A$2,input_enduse!C:C,$A257)</f>
        <v>0</v>
      </c>
      <c r="I257" s="76">
        <f>SUMIFS(input_enduse!G:G,input_enduse!A:A,C257,input_enduse!B:B,$A$2,input_enduse!C:C,$A257)</f>
        <v>0</v>
      </c>
      <c r="J257" s="77"/>
      <c r="K257" s="19"/>
    </row>
    <row r="258" spans="1:11" s="1" customFormat="1" ht="15" x14ac:dyDescent="0.2">
      <c r="A258" s="1" t="s">
        <v>148</v>
      </c>
      <c r="C258" s="1" t="s">
        <v>195</v>
      </c>
      <c r="E258" s="39" t="s">
        <v>195</v>
      </c>
      <c r="F258" s="76">
        <f>SUMIFS(input_enduse!D:D,input_enduse!A:A,C258,input_enduse!B:B,$A$2,input_enduse!C:C,$A258)</f>
        <v>1</v>
      </c>
      <c r="G258" s="76">
        <f>SUMIFS(input_enduse!E:E,input_enduse!A:A,C258,input_enduse!B:B,$A$2,input_enduse!C:C,$A258)</f>
        <v>0.78444897242724698</v>
      </c>
      <c r="H258" s="76">
        <f>SUMIFS(input_enduse!F:F,input_enduse!A:A,C258,input_enduse!B:B,$A$2,input_enduse!C:C,$A258)</f>
        <v>0.21555102757275299</v>
      </c>
      <c r="I258" s="76">
        <f>SUMIFS(input_enduse!G:G,input_enduse!A:A,C258,input_enduse!B:B,$A$2,input_enduse!C:C,$A258)</f>
        <v>0</v>
      </c>
      <c r="J258" s="77"/>
      <c r="K258" s="19"/>
    </row>
    <row r="259" spans="1:11" s="1" customFormat="1" ht="15" x14ac:dyDescent="0.2">
      <c r="A259" s="1" t="s">
        <v>148</v>
      </c>
      <c r="E259" s="25" t="s">
        <v>183</v>
      </c>
      <c r="F259" s="25" t="s">
        <v>196</v>
      </c>
      <c r="G259" s="25" t="s">
        <v>185</v>
      </c>
      <c r="H259" s="25" t="s">
        <v>186</v>
      </c>
      <c r="I259" s="25" t="s">
        <v>187</v>
      </c>
      <c r="J259" s="75"/>
      <c r="K259" s="3"/>
    </row>
    <row r="260" spans="1:11" s="1" customFormat="1" ht="15" x14ac:dyDescent="0.2">
      <c r="A260" s="1" t="s">
        <v>148</v>
      </c>
      <c r="C260" s="1" t="s">
        <v>197</v>
      </c>
      <c r="E260" s="39" t="s">
        <v>197</v>
      </c>
      <c r="F260" s="76">
        <v>1</v>
      </c>
      <c r="G260" s="76">
        <v>1</v>
      </c>
      <c r="H260" s="76">
        <v>0</v>
      </c>
      <c r="I260" s="76">
        <v>0</v>
      </c>
      <c r="J260" s="77"/>
      <c r="K260" s="19"/>
    </row>
    <row r="261" spans="1:11" s="1" customFormat="1" ht="15" x14ac:dyDescent="0.2">
      <c r="A261" s="1" t="s">
        <v>148</v>
      </c>
      <c r="C261" s="1" t="s">
        <v>198</v>
      </c>
      <c r="E261" s="39" t="s">
        <v>198</v>
      </c>
      <c r="F261" s="76">
        <f>SUMIFS(input_enduse!D:D,input_enduse!A:A,C261,input_enduse!B:B,$A$2,input_enduse!C:C,$A261)</f>
        <v>0.82313808348259498</v>
      </c>
      <c r="G261" s="76">
        <v>1</v>
      </c>
      <c r="H261" s="76">
        <v>0</v>
      </c>
      <c r="I261" s="76">
        <v>0</v>
      </c>
      <c r="J261" s="77"/>
      <c r="K261" s="19"/>
    </row>
    <row r="262" spans="1:11" s="1" customFormat="1" ht="15" x14ac:dyDescent="0.2">
      <c r="A262" s="1" t="s">
        <v>148</v>
      </c>
      <c r="C262" s="1" t="s">
        <v>199</v>
      </c>
      <c r="E262" s="39" t="s">
        <v>199</v>
      </c>
      <c r="F262" s="76">
        <f>SUMIFS(input_enduse!D:D,input_enduse!A:A,C262,input_enduse!B:B,$A$2,input_enduse!C:C,$A262)</f>
        <v>1</v>
      </c>
      <c r="G262" s="76">
        <v>1</v>
      </c>
      <c r="H262" s="76">
        <v>0</v>
      </c>
      <c r="I262" s="76">
        <v>0</v>
      </c>
      <c r="J262" s="77"/>
      <c r="K262" s="19"/>
    </row>
    <row r="263" spans="1:11" s="1" customFormat="1" ht="15" x14ac:dyDescent="0.2">
      <c r="A263" s="1" t="s">
        <v>148</v>
      </c>
      <c r="C263" s="1" t="s">
        <v>200</v>
      </c>
      <c r="E263" s="39" t="s">
        <v>201</v>
      </c>
      <c r="F263" s="76">
        <f>SUMIFS(input_enduse!D:D,input_enduse!A:A,C263,input_enduse!B:B,$A$2,input_enduse!C:C,$A263)</f>
        <v>1</v>
      </c>
      <c r="G263" s="76">
        <f>SUMIFS(input_enduse!E:E,input_enduse!A:A,C263,input_enduse!B:B,$A$2,input_enduse!C:C,$A263)</f>
        <v>1</v>
      </c>
      <c r="H263" s="76">
        <f>SUMIFS(input_enduse!F:F,input_enduse!A:A,C263,input_enduse!B:B,$A$2,input_enduse!C:C,$A263)</f>
        <v>0</v>
      </c>
      <c r="I263" s="76">
        <f>SUMIFS(input_enduse!G:G,input_enduse!A:A,C263,input_enduse!B:B,$A$2,input_enduse!C:C,$A263)</f>
        <v>0</v>
      </c>
      <c r="J263" s="77"/>
      <c r="K263" s="19"/>
    </row>
    <row r="264" spans="1:11" s="1" customFormat="1" ht="15" x14ac:dyDescent="0.2">
      <c r="A264" s="1" t="s">
        <v>148</v>
      </c>
      <c r="C264" s="1" t="s">
        <v>202</v>
      </c>
      <c r="E264" s="39" t="s">
        <v>203</v>
      </c>
      <c r="F264" s="76">
        <f>SUMIFS(input_enduse!D:D,input_enduse!A:A,C264,input_enduse!B:B,$A$2,input_enduse!C:C,$A264)</f>
        <v>0.45455582574723102</v>
      </c>
      <c r="G264" s="76">
        <v>1</v>
      </c>
      <c r="H264" s="76">
        <v>0</v>
      </c>
      <c r="I264" s="76">
        <v>0</v>
      </c>
      <c r="J264" s="77"/>
      <c r="K264" s="19"/>
    </row>
    <row r="265" spans="1:11" s="1" customFormat="1" ht="15" x14ac:dyDescent="0.2">
      <c r="A265" s="1" t="s">
        <v>148</v>
      </c>
      <c r="C265" s="1" t="s">
        <v>204</v>
      </c>
      <c r="E265" s="39" t="s">
        <v>205</v>
      </c>
      <c r="F265" s="76">
        <f>SUMIFS(input_enduse!D:D,input_enduse!A:A,C265,input_enduse!B:B,$A$2,input_enduse!C:C,$A265)</f>
        <v>1</v>
      </c>
      <c r="G265" s="76">
        <v>1</v>
      </c>
      <c r="H265" s="76">
        <v>0</v>
      </c>
      <c r="I265" s="76">
        <v>0</v>
      </c>
      <c r="J265" s="77"/>
      <c r="K265" s="19"/>
    </row>
    <row r="266" spans="1:11" s="1" customFormat="1" ht="15" x14ac:dyDescent="0.2">
      <c r="A266" s="1" t="s">
        <v>148</v>
      </c>
      <c r="C266" s="1" t="s">
        <v>206</v>
      </c>
      <c r="E266" s="39" t="s">
        <v>207</v>
      </c>
      <c r="F266" s="76">
        <f>SUMIFS(input_enduse!D:D,input_enduse!A:A,C266,input_enduse!B:B,$A$2,input_enduse!C:C,$A266)</f>
        <v>1</v>
      </c>
      <c r="G266" s="76">
        <v>1</v>
      </c>
      <c r="H266" s="76">
        <v>0</v>
      </c>
      <c r="I266" s="76">
        <v>0</v>
      </c>
      <c r="J266" s="77"/>
      <c r="K266" s="19"/>
    </row>
    <row r="267" spans="1:11" s="1" customFormat="1" ht="15" x14ac:dyDescent="0.2">
      <c r="A267" s="1" t="s">
        <v>148</v>
      </c>
      <c r="C267" s="1" t="s">
        <v>141</v>
      </c>
      <c r="E267" s="39" t="s">
        <v>208</v>
      </c>
      <c r="F267" s="76">
        <f>SUMIFS(input_enduse!D:D,input_enduse!A:A,C267,input_enduse!B:B,$A$2,input_enduse!C:C,$A267)</f>
        <v>1</v>
      </c>
      <c r="G267" s="76">
        <v>1</v>
      </c>
      <c r="H267" s="76">
        <v>0</v>
      </c>
      <c r="I267" s="76">
        <v>0</v>
      </c>
      <c r="J267" s="77"/>
      <c r="K267" s="19"/>
    </row>
    <row r="268" spans="1:11" s="1" customFormat="1" ht="15" x14ac:dyDescent="0.2">
      <c r="A268" s="1" t="s">
        <v>148</v>
      </c>
      <c r="C268" s="1" t="s">
        <v>209</v>
      </c>
      <c r="E268" s="39" t="s">
        <v>209</v>
      </c>
      <c r="F268" s="76">
        <f>SUMIFS(input_enduse!D:D,input_enduse!A:A,C268,input_enduse!B:B,$A$2,input_enduse!C:C,$A268)</f>
        <v>0.56855996400886</v>
      </c>
      <c r="G268" s="76">
        <v>1</v>
      </c>
      <c r="H268" s="76">
        <v>0</v>
      </c>
      <c r="I268" s="76">
        <v>0</v>
      </c>
      <c r="J268" s="77"/>
      <c r="K268" s="19"/>
    </row>
    <row r="269" spans="1:11" s="1" customFormat="1" ht="15" x14ac:dyDescent="0.2">
      <c r="A269" s="1" t="s">
        <v>148</v>
      </c>
      <c r="C269" s="1" t="s">
        <v>210</v>
      </c>
      <c r="E269" s="39" t="s">
        <v>210</v>
      </c>
      <c r="F269" s="76">
        <f>SUMIFS(input_enduse!D:D,input_enduse!A:A,C269,input_enduse!B:B,$A$2,input_enduse!C:C,$A269)</f>
        <v>0.70691306692526201</v>
      </c>
      <c r="G269" s="76">
        <v>1</v>
      </c>
      <c r="H269" s="76">
        <v>0</v>
      </c>
      <c r="I269" s="76">
        <v>0</v>
      </c>
      <c r="J269" s="77"/>
      <c r="K269" s="19"/>
    </row>
    <row r="270" spans="1:11" s="1" customFormat="1" ht="15" x14ac:dyDescent="0.2">
      <c r="E270" s="78"/>
      <c r="F270" s="78"/>
      <c r="G270" s="78"/>
      <c r="H270" s="78"/>
      <c r="I270" s="78"/>
      <c r="J270" s="78"/>
      <c r="K270" s="8"/>
    </row>
    <row r="271" spans="1:11" s="1" customFormat="1" ht="15" x14ac:dyDescent="0.25">
      <c r="E271" s="87" t="s">
        <v>272</v>
      </c>
      <c r="F271" s="88"/>
      <c r="G271" s="88"/>
      <c r="H271" s="88"/>
      <c r="I271" s="89"/>
      <c r="J271" s="72"/>
      <c r="K271" s="18"/>
    </row>
    <row r="272" spans="1:11" s="1" customFormat="1" ht="15" x14ac:dyDescent="0.2">
      <c r="C272" s="1" t="s">
        <v>183</v>
      </c>
      <c r="E272" s="25" t="s">
        <v>183</v>
      </c>
      <c r="F272" s="25" t="s">
        <v>215</v>
      </c>
      <c r="G272" s="25" t="s">
        <v>185</v>
      </c>
      <c r="H272" s="25" t="s">
        <v>186</v>
      </c>
      <c r="I272" s="25" t="s">
        <v>187</v>
      </c>
      <c r="J272" s="75"/>
      <c r="K272" s="3"/>
    </row>
    <row r="273" spans="1:11" s="1" customFormat="1" ht="15" x14ac:dyDescent="0.2">
      <c r="A273" s="1" t="s">
        <v>149</v>
      </c>
      <c r="C273" s="1" t="s">
        <v>188</v>
      </c>
      <c r="E273" s="39" t="s">
        <v>188</v>
      </c>
      <c r="F273" s="76">
        <f>SUMIFS(input_enduse!D:D,input_enduse!A:A,C273,input_enduse!B:B,$A$2,input_enduse!C:C,$A273)</f>
        <v>0.48120485020161802</v>
      </c>
      <c r="G273" s="76">
        <f>SUMIFS(input_enduse!E:E,input_enduse!A:A,C273,input_enduse!B:B,$A$2,input_enduse!C:C,$A273)</f>
        <v>0.51917189638652605</v>
      </c>
      <c r="H273" s="76">
        <f>SUMIFS(input_enduse!F:F,input_enduse!A:A,C273,input_enduse!B:B,$A$2,input_enduse!C:C,$A273)</f>
        <v>0.47278585433638498</v>
      </c>
      <c r="I273" s="76">
        <f>SUMIFS(input_enduse!G:G,input_enduse!A:A,C273,input_enduse!B:B,$A$2,input_enduse!C:C,$A273)</f>
        <v>8.0422492770898107E-3</v>
      </c>
      <c r="J273" s="77"/>
      <c r="K273" s="19"/>
    </row>
    <row r="274" spans="1:11" s="1" customFormat="1" ht="15" x14ac:dyDescent="0.2">
      <c r="A274" s="1" t="s">
        <v>149</v>
      </c>
      <c r="C274" s="1" t="s">
        <v>189</v>
      </c>
      <c r="E274" s="39" t="s">
        <v>189</v>
      </c>
      <c r="F274" s="76">
        <f>SUMIFS(input_enduse!D:D,input_enduse!A:A,C274,input_enduse!B:B,$A$2,input_enduse!C:C,$A274)</f>
        <v>0.461397116993715</v>
      </c>
      <c r="G274" s="76">
        <f>SUMIFS(input_enduse!E:E,input_enduse!A:A,C274,input_enduse!B:B,$A$2,input_enduse!C:C,$A274)</f>
        <v>1</v>
      </c>
      <c r="H274" s="76">
        <f>SUMIFS(input_enduse!F:F,input_enduse!A:A,C274,input_enduse!B:B,$A$2,input_enduse!C:C,$A274)</f>
        <v>0</v>
      </c>
      <c r="I274" s="76">
        <f>SUMIFS(input_enduse!G:G,input_enduse!A:A,C274,input_enduse!B:B,$A$2,input_enduse!C:C,$A274)</f>
        <v>0</v>
      </c>
      <c r="J274" s="77"/>
      <c r="K274" s="19"/>
    </row>
    <row r="275" spans="1:11" s="1" customFormat="1" ht="15" x14ac:dyDescent="0.2">
      <c r="A275" s="1" t="s">
        <v>149</v>
      </c>
      <c r="C275" s="1" t="s">
        <v>190</v>
      </c>
      <c r="E275" s="39" t="s">
        <v>190</v>
      </c>
      <c r="F275" s="76">
        <f>SUMIFS(input_enduse!D:D,input_enduse!A:A,C275,input_enduse!B:B,$A$2,input_enduse!C:C,$A275)</f>
        <v>0.49947983684955999</v>
      </c>
      <c r="G275" s="76">
        <v>1</v>
      </c>
      <c r="H275" s="76">
        <v>0</v>
      </c>
      <c r="I275" s="76">
        <v>0</v>
      </c>
      <c r="J275" s="77"/>
      <c r="K275" s="19"/>
    </row>
    <row r="276" spans="1:11" s="1" customFormat="1" ht="15" x14ac:dyDescent="0.2">
      <c r="A276" s="1" t="s">
        <v>149</v>
      </c>
      <c r="C276" s="1" t="s">
        <v>191</v>
      </c>
      <c r="E276" s="39" t="s">
        <v>191</v>
      </c>
      <c r="F276" s="76">
        <f>SUMIFS(input_enduse!D:D,input_enduse!A:A,C276,input_enduse!B:B,$A$2,input_enduse!C:C,$A276)</f>
        <v>9.5491224417053999E-3</v>
      </c>
      <c r="G276" s="76">
        <v>1</v>
      </c>
      <c r="H276" s="76">
        <v>0</v>
      </c>
      <c r="I276" s="76">
        <v>0</v>
      </c>
      <c r="J276" s="77"/>
      <c r="K276" s="19"/>
    </row>
    <row r="277" spans="1:11" s="1" customFormat="1" ht="15" x14ac:dyDescent="0.2">
      <c r="A277" s="1" t="s">
        <v>149</v>
      </c>
      <c r="C277" s="1" t="s">
        <v>192</v>
      </c>
      <c r="E277" s="39" t="s">
        <v>192</v>
      </c>
      <c r="F277" s="76">
        <f>SUMIFS(input_enduse!D:D,input_enduse!A:A,C277,input_enduse!B:B,$A$2,input_enduse!C:C,$A277)</f>
        <v>4.1617442445685297E-3</v>
      </c>
      <c r="G277" s="76">
        <v>1</v>
      </c>
      <c r="H277" s="76">
        <v>0</v>
      </c>
      <c r="I277" s="76">
        <v>0</v>
      </c>
      <c r="J277" s="77"/>
      <c r="K277" s="19"/>
    </row>
    <row r="278" spans="1:11" s="1" customFormat="1" ht="15" x14ac:dyDescent="0.2">
      <c r="A278" s="1" t="s">
        <v>149</v>
      </c>
      <c r="C278" s="1" t="s">
        <v>193</v>
      </c>
      <c r="E278" s="39" t="s">
        <v>194</v>
      </c>
      <c r="F278" s="76">
        <f>SUMIFS(input_enduse!D:D,input_enduse!A:A,C278,input_enduse!B:B,$A$2,input_enduse!C:C,$A278)</f>
        <v>7.7679787388278598E-4</v>
      </c>
      <c r="G278" s="76">
        <f>SUMIFS(input_enduse!E:E,input_enduse!A:A,C278,input_enduse!B:B,$A$2,input_enduse!C:C,$A278)</f>
        <v>0.29376182943249901</v>
      </c>
      <c r="H278" s="76">
        <f>SUMIFS(input_enduse!F:F,input_enduse!A:A,C278,input_enduse!B:B,$A$2,input_enduse!C:C,$A278)</f>
        <v>0.70623817056750104</v>
      </c>
      <c r="I278" s="76">
        <f>SUMIFS(input_enduse!G:G,input_enduse!A:A,C278,input_enduse!B:B,$A$2,input_enduse!C:C,$A278)</f>
        <v>0</v>
      </c>
      <c r="J278" s="77"/>
      <c r="K278" s="19"/>
    </row>
    <row r="279" spans="1:11" s="1" customFormat="1" ht="15" x14ac:dyDescent="0.2">
      <c r="A279" s="1" t="s">
        <v>149</v>
      </c>
      <c r="C279" s="1" t="s">
        <v>195</v>
      </c>
      <c r="E279" s="39" t="s">
        <v>195</v>
      </c>
      <c r="F279" s="76">
        <f>SUMIFS(input_enduse!D:D,input_enduse!A:A,C279,input_enduse!B:B,$A$2,input_enduse!C:C,$A279)</f>
        <v>0.90030620967711406</v>
      </c>
      <c r="G279" s="76">
        <f>SUMIFS(input_enduse!E:E,input_enduse!A:A,C279,input_enduse!B:B,$A$2,input_enduse!C:C,$A279)</f>
        <v>0.65232369047019001</v>
      </c>
      <c r="H279" s="76">
        <f>SUMIFS(input_enduse!F:F,input_enduse!A:A,C279,input_enduse!B:B,$A$2,input_enduse!C:C,$A279)</f>
        <v>0.34128903653362902</v>
      </c>
      <c r="I279" s="76">
        <f>SUMIFS(input_enduse!G:G,input_enduse!A:A,C279,input_enduse!B:B,$A$2,input_enduse!C:C,$A279)</f>
        <v>6.3872729961808698E-3</v>
      </c>
      <c r="J279" s="77"/>
      <c r="K279" s="19"/>
    </row>
    <row r="280" spans="1:11" s="1" customFormat="1" ht="15" x14ac:dyDescent="0.2">
      <c r="A280" s="1" t="s">
        <v>149</v>
      </c>
      <c r="E280" s="25" t="s">
        <v>183</v>
      </c>
      <c r="F280" s="25" t="s">
        <v>196</v>
      </c>
      <c r="G280" s="25" t="s">
        <v>185</v>
      </c>
      <c r="H280" s="25" t="s">
        <v>186</v>
      </c>
      <c r="I280" s="25" t="s">
        <v>187</v>
      </c>
      <c r="J280" s="75"/>
      <c r="K280" s="3"/>
    </row>
    <row r="281" spans="1:11" s="1" customFormat="1" ht="15" x14ac:dyDescent="0.2">
      <c r="A281" s="1" t="s">
        <v>149</v>
      </c>
      <c r="C281" s="1" t="s">
        <v>197</v>
      </c>
      <c r="E281" s="39" t="s">
        <v>197</v>
      </c>
      <c r="F281" s="76">
        <v>1</v>
      </c>
      <c r="G281" s="76">
        <v>1</v>
      </c>
      <c r="H281" s="76">
        <v>0</v>
      </c>
      <c r="I281" s="76">
        <v>0</v>
      </c>
      <c r="J281" s="77"/>
      <c r="K281" s="19"/>
    </row>
    <row r="282" spans="1:11" s="1" customFormat="1" ht="15" x14ac:dyDescent="0.2">
      <c r="A282" s="1" t="s">
        <v>149</v>
      </c>
      <c r="C282" s="1" t="s">
        <v>198</v>
      </c>
      <c r="E282" s="39" t="s">
        <v>198</v>
      </c>
      <c r="F282" s="76">
        <f>SUMIFS(input_enduse!D:D,input_enduse!A:A,C282,input_enduse!B:B,$A$2,input_enduse!C:C,$A282)</f>
        <v>0.70793698055968501</v>
      </c>
      <c r="G282" s="76">
        <v>1</v>
      </c>
      <c r="H282" s="76">
        <v>0</v>
      </c>
      <c r="I282" s="76">
        <v>0</v>
      </c>
      <c r="J282" s="77"/>
      <c r="K282" s="19"/>
    </row>
    <row r="283" spans="1:11" s="1" customFormat="1" ht="15" x14ac:dyDescent="0.2">
      <c r="A283" s="1" t="s">
        <v>149</v>
      </c>
      <c r="C283" s="1" t="s">
        <v>199</v>
      </c>
      <c r="E283" s="39" t="s">
        <v>199</v>
      </c>
      <c r="F283" s="76">
        <f>SUMIFS(input_enduse!D:D,input_enduse!A:A,C283,input_enduse!B:B,$A$2,input_enduse!C:C,$A283)</f>
        <v>1</v>
      </c>
      <c r="G283" s="76">
        <v>1</v>
      </c>
      <c r="H283" s="76">
        <v>0</v>
      </c>
      <c r="I283" s="76">
        <v>0</v>
      </c>
      <c r="J283" s="77"/>
      <c r="K283" s="19"/>
    </row>
    <row r="284" spans="1:11" s="1" customFormat="1" ht="15" x14ac:dyDescent="0.2">
      <c r="A284" s="1" t="s">
        <v>149</v>
      </c>
      <c r="C284" s="1" t="s">
        <v>200</v>
      </c>
      <c r="E284" s="39" t="s">
        <v>201</v>
      </c>
      <c r="F284" s="76">
        <f>SUMIFS(input_enduse!D:D,input_enduse!A:A,C284,input_enduse!B:B,$A$2,input_enduse!C:C,$A284)</f>
        <v>0.96072235902756498</v>
      </c>
      <c r="G284" s="76">
        <f>SUMIFS(input_enduse!E:E,input_enduse!A:A,C284,input_enduse!B:B,$A$2,input_enduse!C:C,$A284)</f>
        <v>0.99639371732387905</v>
      </c>
      <c r="H284" s="76">
        <f>SUMIFS(input_enduse!F:F,input_enduse!A:A,C284,input_enduse!B:B,$A$2,input_enduse!C:C,$A284)</f>
        <v>3.6062826761210998E-3</v>
      </c>
      <c r="I284" s="76">
        <f>SUMIFS(input_enduse!G:G,input_enduse!A:A,C284,input_enduse!B:B,$A$2,input_enduse!C:C,$A284)</f>
        <v>0</v>
      </c>
      <c r="J284" s="77"/>
      <c r="K284" s="19"/>
    </row>
    <row r="285" spans="1:11" s="1" customFormat="1" ht="15" x14ac:dyDescent="0.2">
      <c r="A285" s="1" t="s">
        <v>149</v>
      </c>
      <c r="C285" s="1" t="s">
        <v>202</v>
      </c>
      <c r="E285" s="39" t="s">
        <v>203</v>
      </c>
      <c r="F285" s="76">
        <f>SUMIFS(input_enduse!D:D,input_enduse!A:A,C285,input_enduse!B:B,$A$2,input_enduse!C:C,$A285)</f>
        <v>7.1630848242063005E-2</v>
      </c>
      <c r="G285" s="76">
        <v>1</v>
      </c>
      <c r="H285" s="76">
        <v>0</v>
      </c>
      <c r="I285" s="76">
        <v>0</v>
      </c>
      <c r="J285" s="77"/>
      <c r="K285" s="19"/>
    </row>
    <row r="286" spans="1:11" s="1" customFormat="1" ht="15" x14ac:dyDescent="0.2">
      <c r="A286" s="1" t="s">
        <v>149</v>
      </c>
      <c r="C286" s="1" t="s">
        <v>204</v>
      </c>
      <c r="E286" s="39" t="s">
        <v>205</v>
      </c>
      <c r="F286" s="76">
        <f>SUMIFS(input_enduse!D:D,input_enduse!A:A,C286,input_enduse!B:B,$A$2,input_enduse!C:C,$A286)</f>
        <v>0.88316008012098202</v>
      </c>
      <c r="G286" s="76">
        <v>1</v>
      </c>
      <c r="H286" s="76">
        <v>0</v>
      </c>
      <c r="I286" s="76">
        <v>0</v>
      </c>
      <c r="J286" s="77"/>
      <c r="K286" s="19"/>
    </row>
    <row r="287" spans="1:11" s="1" customFormat="1" ht="15" x14ac:dyDescent="0.2">
      <c r="A287" s="1" t="s">
        <v>149</v>
      </c>
      <c r="C287" s="1" t="s">
        <v>206</v>
      </c>
      <c r="E287" s="39" t="s">
        <v>207</v>
      </c>
      <c r="F287" s="76">
        <f>SUMIFS(input_enduse!D:D,input_enduse!A:A,C287,input_enduse!B:B,$A$2,input_enduse!C:C,$A287)</f>
        <v>0.91780644412021495</v>
      </c>
      <c r="G287" s="76">
        <v>1</v>
      </c>
      <c r="H287" s="76">
        <v>0</v>
      </c>
      <c r="I287" s="76">
        <v>0</v>
      </c>
      <c r="J287" s="77"/>
      <c r="K287" s="19"/>
    </row>
    <row r="288" spans="1:11" s="1" customFormat="1" ht="15" x14ac:dyDescent="0.2">
      <c r="A288" s="1" t="s">
        <v>149</v>
      </c>
      <c r="C288" s="1" t="s">
        <v>141</v>
      </c>
      <c r="E288" s="39" t="s">
        <v>208</v>
      </c>
      <c r="F288" s="76">
        <f>SUMIFS(input_enduse!D:D,input_enduse!A:A,C288,input_enduse!B:B,$A$2,input_enduse!C:C,$A288)</f>
        <v>0.95335686270034303</v>
      </c>
      <c r="G288" s="76">
        <v>1</v>
      </c>
      <c r="H288" s="76">
        <v>0</v>
      </c>
      <c r="I288" s="76">
        <v>0</v>
      </c>
      <c r="J288" s="77"/>
      <c r="K288" s="19"/>
    </row>
    <row r="289" spans="1:11" s="1" customFormat="1" ht="15" x14ac:dyDescent="0.2">
      <c r="A289" s="1" t="s">
        <v>149</v>
      </c>
      <c r="C289" s="1" t="s">
        <v>209</v>
      </c>
      <c r="E289" s="39" t="s">
        <v>209</v>
      </c>
      <c r="F289" s="76">
        <f>SUMIFS(input_enduse!D:D,input_enduse!A:A,C289,input_enduse!B:B,$A$2,input_enduse!C:C,$A289)</f>
        <v>0.29401654525343301</v>
      </c>
      <c r="G289" s="76">
        <v>1</v>
      </c>
      <c r="H289" s="76">
        <v>0</v>
      </c>
      <c r="I289" s="76">
        <v>0</v>
      </c>
      <c r="J289" s="77"/>
      <c r="K289" s="19"/>
    </row>
    <row r="290" spans="1:11" s="1" customFormat="1" ht="15" x14ac:dyDescent="0.2">
      <c r="A290" s="1" t="s">
        <v>149</v>
      </c>
      <c r="C290" s="1" t="s">
        <v>210</v>
      </c>
      <c r="E290" s="39" t="s">
        <v>210</v>
      </c>
      <c r="F290" s="76">
        <f>SUMIFS(input_enduse!D:D,input_enduse!A:A,C290,input_enduse!B:B,$A$2,input_enduse!C:C,$A290)</f>
        <v>0.42031507784897298</v>
      </c>
      <c r="G290" s="76">
        <v>1</v>
      </c>
      <c r="H290" s="76">
        <v>0</v>
      </c>
      <c r="I290" s="76">
        <v>0</v>
      </c>
      <c r="J290" s="77"/>
      <c r="K290" s="19"/>
    </row>
    <row r="291" spans="1:11" ht="15.6" x14ac:dyDescent="0.3">
      <c r="E291" s="74"/>
      <c r="F291" s="74"/>
      <c r="G291" s="74"/>
      <c r="H291" s="74"/>
      <c r="I291" s="74"/>
      <c r="J291" s="74"/>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9" ma:contentTypeDescription="Create a new document." ma:contentTypeScope="" ma:versionID="30ded312a130159147d7cbbca3d7ecd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74ee447368634b970b10171dbaad7638"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CA22EA-17B6-4A2F-93D7-3E314912A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83751E3-2D50-4872-B102-3E544FE22DFC}">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3.xml><?xml version="1.0" encoding="utf-8"?>
<ds:datastoreItem xmlns:ds="http://schemas.openxmlformats.org/officeDocument/2006/customXml" ds:itemID="{B3835940-0127-4C10-8006-EEF797ACA68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Status</vt:lpstr>
      <vt:lpstr>2017 and 2022 Electric Usage2</vt:lpstr>
      <vt:lpstr>percent_surveyed_by_bldg_zone</vt:lpstr>
      <vt:lpstr>oldmap</vt:lpstr>
      <vt:lpstr>Readme</vt:lpstr>
      <vt:lpstr>Statewide</vt:lpstr>
      <vt:lpstr>PGE</vt:lpstr>
      <vt:lpstr>SCE</vt:lpstr>
      <vt:lpstr>SDGE</vt:lpstr>
      <vt:lpstr>LADWP</vt:lpstr>
      <vt:lpstr>SMUD</vt:lpstr>
      <vt:lpstr>input_enduse</vt:lpstr>
      <vt:lpstr>input_figure</vt:lpstr>
      <vt:lpstr>input_figure_gas</vt:lpstr>
      <vt:lpstr>input_wholebuilding</vt:lpstr>
      <vt:lpstr>input_wholebuilding_gas</vt:lpstr>
      <vt:lpstr>nonparticipating_forecastzone_scale_factor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Jeffrey Phung</dc:creator>
  <cp:keywords/>
  <dc:description/>
  <cp:lastModifiedBy>Soriano, Devin@Energy</cp:lastModifiedBy>
  <cp:revision/>
  <dcterms:created xsi:type="dcterms:W3CDTF">2019-11-20T16:00:48Z</dcterms:created>
  <dcterms:modified xsi:type="dcterms:W3CDTF">2024-02-21T17:22:33Z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MediaServiceImageTags">
    <vt:lpwstr/>
  </property>
</Properties>
</file>