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Users\Dsoriano\Downloads\Post Request\"/>
    </mc:Choice>
  </mc:AlternateContent>
  <xr:revisionPtr revIDLastSave="0" documentId="8_{EF3B3357-3725-4D02-BB7D-A8E398EEFA4C}" xr6:coauthVersionLast="47" xr6:coauthVersionMax="47" xr10:uidLastSave="{00000000-0000-0000-0000-000000000000}"/>
  <bookViews>
    <workbookView xWindow="-108" yWindow="-108" windowWidth="23256" windowHeight="12576" firstSheet="5" activeTab="11" xr2:uid="{E8D866B7-5371-47F6-814E-14A7AF8397CF}"/>
  </bookViews>
  <sheets>
    <sheet name="Update" sheetId="13" state="hidden" r:id="rId1"/>
    <sheet name="Status" sheetId="14" state="hidden" r:id="rId2"/>
    <sheet name="2017 and 2022 Electric Usage2" sheetId="18" state="hidden" r:id="rId3"/>
    <sheet name="percent_surveyed_by_bldg_zone" sheetId="19" state="hidden" r:id="rId4"/>
    <sheet name="oldmap" sheetId="16" state="hidden" r:id="rId5"/>
    <sheet name="Readme" sheetId="23" r:id="rId6"/>
    <sheet name="Statewide" sheetId="4" r:id="rId7"/>
    <sheet name="PGE" sheetId="5" r:id="rId8"/>
    <sheet name="SCE" sheetId="6" r:id="rId9"/>
    <sheet name="SDGE" sheetId="7" r:id="rId10"/>
    <sheet name="LADWP" sheetId="11" r:id="rId11"/>
    <sheet name="SMUD" sheetId="10" r:id="rId12"/>
    <sheet name="input_enduse" sheetId="1" r:id="rId13"/>
    <sheet name="input_figure" sheetId="2" r:id="rId14"/>
    <sheet name="input_figure_gas" sheetId="12" r:id="rId15"/>
    <sheet name="input_wholebuilding" sheetId="3" r:id="rId16"/>
    <sheet name="input_wholebuilding_gas" sheetId="9" r:id="rId17"/>
  </sheets>
  <definedNames>
    <definedName name="_xlnm._FilterDatabase" localSheetId="2" hidden="1">'2017 and 2022 Electric Usage2'!$A$1:$E$13</definedName>
    <definedName name="_xlnm._FilterDatabase" localSheetId="12" hidden="1">input_enduse!$A$1:$G$1249</definedName>
    <definedName name="_xlnm._FilterDatabase" localSheetId="16" hidden="1">input_wholebuilding_gas!$A$1:$E$91</definedName>
    <definedName name="nonparticipating_forecastzone_scale_factor">Statewide!$C$1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4" i="4" l="1"/>
  <c r="J13" i="4"/>
  <c r="J12" i="4"/>
  <c r="J11" i="4"/>
  <c r="J10" i="4"/>
  <c r="J9" i="4"/>
  <c r="J8" i="4"/>
  <c r="J7" i="4"/>
  <c r="J6" i="4"/>
  <c r="J5" i="4"/>
  <c r="J4" i="4"/>
  <c r="J3" i="4"/>
  <c r="H14" i="4"/>
  <c r="H13" i="4"/>
  <c r="H12" i="4"/>
  <c r="H11" i="4"/>
  <c r="H10" i="4"/>
  <c r="H9" i="4"/>
  <c r="H8" i="4"/>
  <c r="H7" i="4"/>
  <c r="H6" i="4"/>
  <c r="H5" i="4"/>
  <c r="H4" i="4"/>
  <c r="H3" i="4"/>
  <c r="F14" i="4"/>
  <c r="F13" i="4"/>
  <c r="F12" i="4"/>
  <c r="F11" i="4"/>
  <c r="F10" i="4"/>
  <c r="F9" i="4"/>
  <c r="F8" i="4"/>
  <c r="F7" i="4"/>
  <c r="F6" i="4"/>
  <c r="F5" i="4"/>
  <c r="F4" i="4"/>
  <c r="F3" i="4"/>
  <c r="F16" i="4" l="1"/>
  <c r="J16" i="4"/>
  <c r="H16" i="4"/>
  <c r="F17" i="4"/>
  <c r="H17" i="4"/>
  <c r="F15" i="4"/>
  <c r="J17" i="4"/>
  <c r="J15" i="4"/>
  <c r="H15" i="4"/>
  <c r="L18" i="19" l="1"/>
  <c r="M17" i="19" l="1"/>
  <c r="L17" i="19"/>
  <c r="K17" i="19"/>
  <c r="L16" i="19"/>
  <c r="K16" i="19"/>
  <c r="M16" i="19" s="1"/>
  <c r="L15" i="19"/>
  <c r="K15" i="19"/>
  <c r="M15" i="19" s="1"/>
  <c r="L14" i="19"/>
  <c r="K14" i="19"/>
  <c r="M14" i="19" s="1"/>
  <c r="L13" i="19"/>
  <c r="K13" i="19"/>
  <c r="M13" i="19" s="1"/>
  <c r="L12" i="19"/>
  <c r="K12" i="19"/>
  <c r="M12" i="19" s="1"/>
  <c r="L11" i="19"/>
  <c r="K11" i="19"/>
  <c r="M11" i="19" s="1"/>
  <c r="L10" i="19"/>
  <c r="K10" i="19"/>
  <c r="M10" i="19" s="1"/>
  <c r="L9" i="19"/>
  <c r="K9" i="19"/>
  <c r="M9" i="19" s="1"/>
  <c r="L8" i="19"/>
  <c r="K8" i="19"/>
  <c r="M8" i="19" s="1"/>
  <c r="L7" i="19"/>
  <c r="K7" i="19"/>
  <c r="M7" i="19" s="1"/>
  <c r="L6" i="19"/>
  <c r="K6" i="19"/>
  <c r="M6" i="19" s="1"/>
  <c r="L5" i="19"/>
  <c r="K5" i="19"/>
  <c r="M5" i="19" s="1"/>
  <c r="L4" i="19"/>
  <c r="K4" i="19"/>
  <c r="M4" i="19" s="1"/>
  <c r="L3" i="19"/>
  <c r="K3" i="19"/>
  <c r="M3" i="19" s="1"/>
  <c r="L2" i="19"/>
  <c r="K2" i="19"/>
  <c r="M2" i="19" s="1"/>
  <c r="D3" i="19"/>
  <c r="D4" i="19"/>
  <c r="D5" i="19"/>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3" i="19"/>
  <c r="D174" i="19"/>
  <c r="D175" i="19"/>
  <c r="D176" i="19"/>
  <c r="D177" i="19"/>
  <c r="D178" i="19"/>
  <c r="D179" i="19"/>
  <c r="D180" i="19"/>
  <c r="D181" i="19"/>
  <c r="D182" i="19"/>
  <c r="D183" i="19"/>
  <c r="D184" i="19"/>
  <c r="D185" i="19"/>
  <c r="D186" i="19"/>
  <c r="D187" i="19"/>
  <c r="D188" i="19"/>
  <c r="D189" i="19"/>
  <c r="D190" i="19"/>
  <c r="D191" i="19"/>
  <c r="D192" i="19"/>
  <c r="D193" i="19"/>
  <c r="D2" i="19"/>
  <c r="C2" i="18"/>
  <c r="C3" i="18"/>
  <c r="C4" i="18"/>
  <c r="C5" i="18"/>
  <c r="C6" i="18"/>
  <c r="C7" i="18"/>
  <c r="C8" i="18"/>
  <c r="C9" i="18"/>
  <c r="C10" i="18"/>
  <c r="C11" i="18"/>
  <c r="C12" i="18"/>
  <c r="C13" i="18"/>
  <c r="F193" i="4"/>
  <c r="O65" i="4" s="1"/>
  <c r="F192" i="4"/>
  <c r="N65" i="4" s="1"/>
  <c r="F67" i="4"/>
  <c r="O59" i="4" s="1"/>
  <c r="F66" i="4"/>
  <c r="N59" i="4" s="1"/>
  <c r="F193" i="10"/>
  <c r="O65" i="10" s="1"/>
  <c r="F192" i="10"/>
  <c r="N65" i="10" s="1"/>
  <c r="F67" i="10"/>
  <c r="O59" i="10" s="1"/>
  <c r="F66" i="10"/>
  <c r="N59" i="10" s="1"/>
  <c r="F193" i="11"/>
  <c r="O65" i="11" s="1"/>
  <c r="F192" i="11"/>
  <c r="N65" i="11" s="1"/>
  <c r="F67" i="11"/>
  <c r="O59" i="11" s="1"/>
  <c r="F66" i="11"/>
  <c r="N59" i="11" s="1"/>
  <c r="F193" i="7"/>
  <c r="O65" i="7" s="1"/>
  <c r="F192" i="7"/>
  <c r="N65" i="7" s="1"/>
  <c r="F67" i="7"/>
  <c r="O59" i="7" s="1"/>
  <c r="F66" i="7"/>
  <c r="N59" i="7" s="1"/>
  <c r="F193" i="6"/>
  <c r="O65" i="6" s="1"/>
  <c r="F192" i="6"/>
  <c r="N65" i="6" s="1"/>
  <c r="F67" i="6"/>
  <c r="O59" i="6" s="1"/>
  <c r="F66" i="6"/>
  <c r="N59" i="6" s="1"/>
  <c r="M69" i="4"/>
  <c r="M68" i="4"/>
  <c r="M67" i="4"/>
  <c r="M66" i="4"/>
  <c r="M65" i="4"/>
  <c r="M64" i="4"/>
  <c r="M63" i="4"/>
  <c r="M62" i="4"/>
  <c r="M61" i="4"/>
  <c r="M60" i="4"/>
  <c r="M59" i="4"/>
  <c r="M58" i="4"/>
  <c r="M69" i="10"/>
  <c r="M68" i="10"/>
  <c r="M67" i="10"/>
  <c r="M66" i="10"/>
  <c r="M65" i="10"/>
  <c r="M64" i="10"/>
  <c r="M63" i="10"/>
  <c r="M62" i="10"/>
  <c r="M61" i="10"/>
  <c r="M60" i="10"/>
  <c r="M59" i="10"/>
  <c r="M58" i="10"/>
  <c r="M69" i="11"/>
  <c r="M68" i="11"/>
  <c r="M67" i="11"/>
  <c r="M66" i="11"/>
  <c r="M65" i="11"/>
  <c r="M64" i="11"/>
  <c r="M63" i="11"/>
  <c r="M62" i="11"/>
  <c r="M61" i="11"/>
  <c r="M60" i="11"/>
  <c r="M59" i="11"/>
  <c r="M58" i="11"/>
  <c r="M69" i="7"/>
  <c r="M68" i="7"/>
  <c r="M67" i="7"/>
  <c r="M66" i="7"/>
  <c r="M65" i="7"/>
  <c r="M64" i="7"/>
  <c r="M63" i="7"/>
  <c r="M62" i="7"/>
  <c r="M61" i="7"/>
  <c r="M60" i="7"/>
  <c r="M59" i="7"/>
  <c r="M58" i="7"/>
  <c r="M69" i="6"/>
  <c r="M68" i="6"/>
  <c r="M67" i="6"/>
  <c r="M66" i="6"/>
  <c r="M65" i="6"/>
  <c r="M64" i="6"/>
  <c r="M63" i="6"/>
  <c r="M62" i="6"/>
  <c r="M61" i="6"/>
  <c r="M60" i="6"/>
  <c r="M59" i="6"/>
  <c r="M58" i="6"/>
  <c r="F193" i="5"/>
  <c r="O65" i="5" s="1"/>
  <c r="F192" i="5"/>
  <c r="N65" i="5" s="1"/>
  <c r="F67" i="5"/>
  <c r="O59" i="5" s="1"/>
  <c r="F66" i="5"/>
  <c r="N59" i="5" s="1"/>
  <c r="M69" i="5"/>
  <c r="M68" i="5"/>
  <c r="M67" i="5"/>
  <c r="M66" i="5"/>
  <c r="M65" i="5"/>
  <c r="M64" i="5"/>
  <c r="M63" i="5"/>
  <c r="M62" i="5"/>
  <c r="M61" i="5"/>
  <c r="M60" i="5"/>
  <c r="M59" i="5"/>
  <c r="M58" i="5"/>
  <c r="J3" i="7"/>
  <c r="J4" i="7"/>
  <c r="J5" i="7"/>
  <c r="J6" i="7"/>
  <c r="J7" i="7"/>
  <c r="J8" i="7"/>
  <c r="J9" i="7"/>
  <c r="J10" i="7"/>
  <c r="J11" i="7"/>
  <c r="J12" i="7"/>
  <c r="J13" i="7"/>
  <c r="J14" i="7"/>
  <c r="J14" i="11"/>
  <c r="J13" i="11"/>
  <c r="J12" i="11"/>
  <c r="J11" i="11"/>
  <c r="J10" i="11"/>
  <c r="J9" i="11"/>
  <c r="J8" i="11"/>
  <c r="J7" i="11"/>
  <c r="J6" i="11"/>
  <c r="J5" i="11"/>
  <c r="J4" i="11"/>
  <c r="J3" i="11"/>
  <c r="J14" i="10"/>
  <c r="J13" i="10"/>
  <c r="J12" i="10"/>
  <c r="J11" i="10"/>
  <c r="J10" i="10"/>
  <c r="J9" i="10"/>
  <c r="J8" i="10"/>
  <c r="J7" i="10"/>
  <c r="J6" i="10"/>
  <c r="J5" i="10"/>
  <c r="J4" i="10"/>
  <c r="J3" i="10"/>
  <c r="J14" i="6"/>
  <c r="J13" i="6"/>
  <c r="J12" i="6"/>
  <c r="J11" i="6"/>
  <c r="J10" i="6"/>
  <c r="J9" i="6"/>
  <c r="J8" i="6"/>
  <c r="J7" i="6"/>
  <c r="J6" i="6"/>
  <c r="J5" i="6"/>
  <c r="J4" i="6"/>
  <c r="J3" i="6"/>
  <c r="J14" i="5"/>
  <c r="J13" i="5"/>
  <c r="J12" i="5"/>
  <c r="J11" i="5"/>
  <c r="J10" i="5"/>
  <c r="J9" i="5"/>
  <c r="J8" i="5"/>
  <c r="J7" i="5"/>
  <c r="J6" i="5"/>
  <c r="J5" i="5"/>
  <c r="J4" i="5"/>
  <c r="J3" i="5"/>
  <c r="J16" i="5" l="1"/>
  <c r="J17" i="5"/>
  <c r="J17" i="10"/>
  <c r="J17" i="11"/>
  <c r="J15" i="5"/>
  <c r="J16" i="6"/>
  <c r="J16" i="7"/>
  <c r="J15" i="11"/>
  <c r="J16" i="11"/>
  <c r="J17" i="7"/>
  <c r="J16" i="10"/>
  <c r="J17" i="6"/>
  <c r="J15" i="7"/>
  <c r="J15" i="10"/>
  <c r="J15" i="6"/>
  <c r="I17" i="5" l="1"/>
  <c r="H17" i="5"/>
  <c r="G17" i="5"/>
  <c r="F17" i="5"/>
  <c r="I16" i="5"/>
  <c r="H16" i="5"/>
  <c r="G16" i="5"/>
  <c r="F16" i="5"/>
  <c r="I15" i="5"/>
  <c r="H15" i="5"/>
  <c r="G15" i="5"/>
  <c r="F15" i="5"/>
  <c r="I17" i="6"/>
  <c r="H17" i="6"/>
  <c r="G17" i="6"/>
  <c r="F17" i="6"/>
  <c r="I16" i="6"/>
  <c r="H16" i="6"/>
  <c r="G16" i="6"/>
  <c r="F16" i="6"/>
  <c r="I15" i="6"/>
  <c r="H15" i="6"/>
  <c r="G15" i="6"/>
  <c r="F15" i="6"/>
  <c r="I17" i="7"/>
  <c r="H17" i="7"/>
  <c r="G17" i="7"/>
  <c r="F17" i="7"/>
  <c r="I16" i="7"/>
  <c r="H16" i="7"/>
  <c r="G16" i="7"/>
  <c r="F16" i="7"/>
  <c r="I15" i="7"/>
  <c r="H15" i="7"/>
  <c r="G15" i="7"/>
  <c r="F15" i="7"/>
  <c r="I17" i="11"/>
  <c r="H17" i="11"/>
  <c r="G17" i="11"/>
  <c r="F17" i="11"/>
  <c r="I16" i="11"/>
  <c r="H16" i="11"/>
  <c r="G16" i="11"/>
  <c r="F16" i="11"/>
  <c r="I15" i="11"/>
  <c r="H15" i="11"/>
  <c r="G15" i="11"/>
  <c r="F15" i="11"/>
  <c r="K12" i="14" l="1"/>
  <c r="M18" i="14" l="1"/>
  <c r="K6" i="14"/>
  <c r="K23" i="14"/>
  <c r="K24" i="14" s="1"/>
  <c r="K13" i="14" l="1"/>
  <c r="F1" i="14" l="1"/>
  <c r="K15" i="14"/>
  <c r="K9" i="14" s="1"/>
  <c r="I9" i="14" s="1"/>
  <c r="I10" i="14" s="1"/>
  <c r="I11" i="14" s="1"/>
  <c r="N46" i="11"/>
  <c r="N45" i="11"/>
  <c r="N44" i="11"/>
  <c r="N43" i="11"/>
  <c r="N42" i="11"/>
  <c r="N41" i="11"/>
  <c r="N40" i="11"/>
  <c r="N39" i="11"/>
  <c r="N38" i="11"/>
  <c r="N37" i="11"/>
  <c r="N36" i="11"/>
  <c r="N35" i="11"/>
  <c r="N46" i="10"/>
  <c r="N45" i="10"/>
  <c r="N44" i="10"/>
  <c r="N43" i="10"/>
  <c r="N42" i="10"/>
  <c r="N41" i="10"/>
  <c r="N40" i="10"/>
  <c r="N39" i="10"/>
  <c r="N38" i="10"/>
  <c r="N37" i="10"/>
  <c r="N36" i="10"/>
  <c r="N35" i="10"/>
  <c r="N46" i="7"/>
  <c r="N45" i="7"/>
  <c r="N44" i="7"/>
  <c r="N43" i="7"/>
  <c r="N42" i="7"/>
  <c r="N41" i="7"/>
  <c r="N40" i="7"/>
  <c r="N39" i="7"/>
  <c r="N38" i="7"/>
  <c r="N37" i="7"/>
  <c r="N36" i="7"/>
  <c r="N35" i="7"/>
  <c r="N46" i="6"/>
  <c r="N45" i="6"/>
  <c r="N44" i="6"/>
  <c r="N43" i="6"/>
  <c r="N42" i="6"/>
  <c r="N41" i="6"/>
  <c r="N40" i="6"/>
  <c r="N39" i="6"/>
  <c r="N38" i="6"/>
  <c r="N37" i="6"/>
  <c r="N36" i="6"/>
  <c r="N35" i="6"/>
  <c r="N46" i="5"/>
  <c r="N45" i="5"/>
  <c r="N44" i="5"/>
  <c r="N43" i="5"/>
  <c r="N42" i="5"/>
  <c r="N41" i="5"/>
  <c r="N40" i="5"/>
  <c r="N39" i="5"/>
  <c r="N38" i="5"/>
  <c r="N37" i="5"/>
  <c r="N36" i="5"/>
  <c r="N35" i="5"/>
  <c r="N46" i="4"/>
  <c r="N45" i="4"/>
  <c r="N44" i="4"/>
  <c r="N43" i="4"/>
  <c r="N42" i="4"/>
  <c r="N41" i="4"/>
  <c r="N40" i="4"/>
  <c r="N39" i="4"/>
  <c r="N38" i="4"/>
  <c r="N37" i="4"/>
  <c r="N36" i="4"/>
  <c r="N35" i="4"/>
  <c r="F290" i="11"/>
  <c r="F289" i="11"/>
  <c r="F288" i="11"/>
  <c r="F287" i="11"/>
  <c r="F286" i="11"/>
  <c r="F285" i="11"/>
  <c r="I284" i="11"/>
  <c r="H284" i="11"/>
  <c r="G284" i="11"/>
  <c r="F284" i="11"/>
  <c r="F283" i="11"/>
  <c r="F282" i="11"/>
  <c r="I279" i="11"/>
  <c r="H279" i="11"/>
  <c r="G279" i="11"/>
  <c r="F279" i="11"/>
  <c r="I278" i="11"/>
  <c r="H278" i="11"/>
  <c r="G278" i="11"/>
  <c r="F278" i="11"/>
  <c r="F277" i="11"/>
  <c r="O69" i="11" s="1"/>
  <c r="F276" i="11"/>
  <c r="N69" i="11" s="1"/>
  <c r="F275" i="11"/>
  <c r="I274" i="11"/>
  <c r="H274" i="11"/>
  <c r="G274" i="11"/>
  <c r="F274" i="11"/>
  <c r="I273" i="11"/>
  <c r="H273" i="11"/>
  <c r="G273" i="11"/>
  <c r="F273" i="11"/>
  <c r="F269" i="11"/>
  <c r="F268" i="11"/>
  <c r="F267" i="11"/>
  <c r="F266" i="11"/>
  <c r="F265" i="11"/>
  <c r="F264" i="11"/>
  <c r="I263" i="11"/>
  <c r="H263" i="11"/>
  <c r="G263" i="11"/>
  <c r="F263" i="11"/>
  <c r="F262" i="11"/>
  <c r="F261" i="11"/>
  <c r="I258" i="11"/>
  <c r="H258" i="11"/>
  <c r="G258" i="11"/>
  <c r="F258" i="11"/>
  <c r="I257" i="11"/>
  <c r="H257" i="11"/>
  <c r="G257" i="11"/>
  <c r="F257" i="11"/>
  <c r="F256" i="11"/>
  <c r="O68" i="11" s="1"/>
  <c r="F255" i="11"/>
  <c r="N68" i="11" s="1"/>
  <c r="F254" i="11"/>
  <c r="I253" i="11"/>
  <c r="H253" i="11"/>
  <c r="G253" i="11"/>
  <c r="F253" i="11"/>
  <c r="I252" i="11"/>
  <c r="H252" i="11"/>
  <c r="G252" i="11"/>
  <c r="F252" i="11"/>
  <c r="F248" i="11"/>
  <c r="F247" i="11"/>
  <c r="F246" i="11"/>
  <c r="F245" i="11"/>
  <c r="F244" i="11"/>
  <c r="F243" i="11"/>
  <c r="I242" i="11"/>
  <c r="H242" i="11"/>
  <c r="G242" i="11"/>
  <c r="F242" i="11"/>
  <c r="F241" i="11"/>
  <c r="F240" i="11"/>
  <c r="I237" i="11"/>
  <c r="H237" i="11"/>
  <c r="G237" i="11"/>
  <c r="F237" i="11"/>
  <c r="I236" i="11"/>
  <c r="H236" i="11"/>
  <c r="G236" i="11"/>
  <c r="F236" i="11"/>
  <c r="F235" i="11"/>
  <c r="O67" i="11" s="1"/>
  <c r="F234" i="11"/>
  <c r="N67" i="11" s="1"/>
  <c r="F233" i="11"/>
  <c r="I232" i="11"/>
  <c r="H232" i="11"/>
  <c r="G232" i="11"/>
  <c r="F232" i="11"/>
  <c r="I231" i="11"/>
  <c r="H231" i="11"/>
  <c r="G231" i="11"/>
  <c r="F231" i="11"/>
  <c r="F227" i="11"/>
  <c r="F226" i="11"/>
  <c r="F225" i="11"/>
  <c r="F224" i="11"/>
  <c r="F223" i="11"/>
  <c r="F222" i="11"/>
  <c r="I221" i="11"/>
  <c r="H221" i="11"/>
  <c r="G221" i="11"/>
  <c r="F221" i="11"/>
  <c r="F220" i="11"/>
  <c r="F219" i="11"/>
  <c r="I216" i="11"/>
  <c r="H216" i="11"/>
  <c r="G216" i="11"/>
  <c r="F216" i="11"/>
  <c r="I215" i="11"/>
  <c r="H215" i="11"/>
  <c r="G215" i="11"/>
  <c r="F215" i="11"/>
  <c r="F214" i="11"/>
  <c r="O66" i="11" s="1"/>
  <c r="F213" i="11"/>
  <c r="N66" i="11" s="1"/>
  <c r="F212" i="11"/>
  <c r="I211" i="11"/>
  <c r="H211" i="11"/>
  <c r="G211" i="11"/>
  <c r="F211" i="11"/>
  <c r="I210" i="11"/>
  <c r="H210" i="11"/>
  <c r="G210" i="11"/>
  <c r="F210" i="11"/>
  <c r="F206" i="11"/>
  <c r="F205" i="11"/>
  <c r="F204" i="11"/>
  <c r="F203" i="11"/>
  <c r="F202" i="11"/>
  <c r="F201" i="11"/>
  <c r="I200" i="11"/>
  <c r="H200" i="11"/>
  <c r="G200" i="11"/>
  <c r="F200" i="11"/>
  <c r="F199" i="11"/>
  <c r="F198" i="11"/>
  <c r="I195" i="11"/>
  <c r="H195" i="11"/>
  <c r="G195" i="11"/>
  <c r="F195" i="11"/>
  <c r="I194" i="11"/>
  <c r="H194" i="11"/>
  <c r="G194" i="11"/>
  <c r="F194" i="11"/>
  <c r="F191" i="11"/>
  <c r="I190" i="11"/>
  <c r="H190" i="11"/>
  <c r="G190" i="11"/>
  <c r="F190" i="11"/>
  <c r="I189" i="11"/>
  <c r="H189" i="11"/>
  <c r="G189" i="11"/>
  <c r="F189" i="11"/>
  <c r="F185" i="11"/>
  <c r="F184" i="11"/>
  <c r="F183" i="11"/>
  <c r="F182" i="11"/>
  <c r="F181" i="11"/>
  <c r="F180" i="11"/>
  <c r="I179" i="11"/>
  <c r="H179" i="11"/>
  <c r="G179" i="11"/>
  <c r="F179" i="11"/>
  <c r="F178" i="11"/>
  <c r="F177" i="11"/>
  <c r="I174" i="11"/>
  <c r="H174" i="11"/>
  <c r="G174" i="11"/>
  <c r="F174" i="11"/>
  <c r="I173" i="11"/>
  <c r="H173" i="11"/>
  <c r="G173" i="11"/>
  <c r="F173" i="11"/>
  <c r="F172" i="11"/>
  <c r="O64" i="11" s="1"/>
  <c r="F171" i="11"/>
  <c r="N64" i="11" s="1"/>
  <c r="F170" i="11"/>
  <c r="I169" i="11"/>
  <c r="H169" i="11"/>
  <c r="G169" i="11"/>
  <c r="F169" i="11"/>
  <c r="I168" i="11"/>
  <c r="H168" i="11"/>
  <c r="G168" i="11"/>
  <c r="F168" i="11"/>
  <c r="F164" i="11"/>
  <c r="F163" i="11"/>
  <c r="F162" i="11"/>
  <c r="F161" i="11"/>
  <c r="F160" i="11"/>
  <c r="F159" i="11"/>
  <c r="I158" i="11"/>
  <c r="H158" i="11"/>
  <c r="G158" i="11"/>
  <c r="F158" i="11"/>
  <c r="F157" i="11"/>
  <c r="F156" i="11"/>
  <c r="I153" i="11"/>
  <c r="H153" i="11"/>
  <c r="G153" i="11"/>
  <c r="F153" i="11"/>
  <c r="I152" i="11"/>
  <c r="H152" i="11"/>
  <c r="G152" i="11"/>
  <c r="F152" i="11"/>
  <c r="F151" i="11"/>
  <c r="O63" i="11" s="1"/>
  <c r="F150" i="11"/>
  <c r="N63" i="11" s="1"/>
  <c r="F149" i="11"/>
  <c r="I148" i="11"/>
  <c r="H148" i="11"/>
  <c r="G148" i="11"/>
  <c r="F148" i="11"/>
  <c r="I147" i="11"/>
  <c r="H147" i="11"/>
  <c r="G147" i="11"/>
  <c r="F147" i="11"/>
  <c r="F143" i="11"/>
  <c r="F142" i="11"/>
  <c r="F141" i="11"/>
  <c r="F140" i="11"/>
  <c r="F139" i="11"/>
  <c r="F138" i="11"/>
  <c r="I137" i="11"/>
  <c r="H137" i="11"/>
  <c r="G137" i="11"/>
  <c r="F137" i="11"/>
  <c r="F136" i="11"/>
  <c r="F135" i="11"/>
  <c r="I132" i="11"/>
  <c r="H132" i="11"/>
  <c r="G132" i="11"/>
  <c r="F132" i="11"/>
  <c r="I131" i="11"/>
  <c r="H131" i="11"/>
  <c r="G131" i="11"/>
  <c r="F131" i="11"/>
  <c r="F130" i="11"/>
  <c r="O62" i="11" s="1"/>
  <c r="F129" i="11"/>
  <c r="N62" i="11" s="1"/>
  <c r="F128" i="11"/>
  <c r="I127" i="11"/>
  <c r="H127" i="11"/>
  <c r="G127" i="11"/>
  <c r="F127" i="11"/>
  <c r="I126" i="11"/>
  <c r="H126" i="11"/>
  <c r="G126" i="11"/>
  <c r="F126" i="11"/>
  <c r="F122" i="11"/>
  <c r="F121" i="11"/>
  <c r="F120" i="11"/>
  <c r="F119" i="11"/>
  <c r="F118" i="11"/>
  <c r="F117" i="11"/>
  <c r="I116" i="11"/>
  <c r="H116" i="11"/>
  <c r="G116" i="11"/>
  <c r="F116" i="11"/>
  <c r="F115" i="11"/>
  <c r="F114" i="11"/>
  <c r="I111" i="11"/>
  <c r="H111" i="11"/>
  <c r="G111" i="11"/>
  <c r="F111" i="11"/>
  <c r="I110" i="11"/>
  <c r="H110" i="11"/>
  <c r="G110" i="11"/>
  <c r="F110" i="11"/>
  <c r="F109" i="11"/>
  <c r="O61" i="11" s="1"/>
  <c r="F108" i="11"/>
  <c r="N61" i="11" s="1"/>
  <c r="F107" i="11"/>
  <c r="I106" i="11"/>
  <c r="H106" i="11"/>
  <c r="G106" i="11"/>
  <c r="F106" i="11"/>
  <c r="I105" i="11"/>
  <c r="H105" i="11"/>
  <c r="G105" i="11"/>
  <c r="F105" i="11"/>
  <c r="F101" i="11"/>
  <c r="F100" i="11"/>
  <c r="F99" i="11"/>
  <c r="F98" i="11"/>
  <c r="F97" i="11"/>
  <c r="F96" i="11"/>
  <c r="I95" i="11"/>
  <c r="H95" i="11"/>
  <c r="G95" i="11"/>
  <c r="F95" i="11"/>
  <c r="F94" i="11"/>
  <c r="F93" i="11"/>
  <c r="I90" i="11"/>
  <c r="H90" i="11"/>
  <c r="G90" i="11"/>
  <c r="F90" i="11"/>
  <c r="I89" i="11"/>
  <c r="H89" i="11"/>
  <c r="G89" i="11"/>
  <c r="F89" i="11"/>
  <c r="F88" i="11"/>
  <c r="O60" i="11" s="1"/>
  <c r="F87" i="11"/>
  <c r="N60" i="11" s="1"/>
  <c r="F86" i="11"/>
  <c r="I85" i="11"/>
  <c r="H85" i="11"/>
  <c r="G85" i="11"/>
  <c r="F85" i="11"/>
  <c r="I84" i="11"/>
  <c r="H84" i="11"/>
  <c r="G84" i="11"/>
  <c r="F84" i="11"/>
  <c r="F80" i="11"/>
  <c r="F79" i="11"/>
  <c r="F78" i="11"/>
  <c r="F77" i="11"/>
  <c r="F76" i="11"/>
  <c r="F75" i="11"/>
  <c r="I74" i="11"/>
  <c r="H74" i="11"/>
  <c r="G74" i="11"/>
  <c r="F74" i="11"/>
  <c r="F73" i="11"/>
  <c r="F72" i="11"/>
  <c r="I69" i="11"/>
  <c r="H69" i="11"/>
  <c r="G69" i="11"/>
  <c r="F69" i="11"/>
  <c r="I68" i="11"/>
  <c r="H68" i="11"/>
  <c r="G68" i="11"/>
  <c r="F68" i="11"/>
  <c r="F65" i="11"/>
  <c r="I64" i="11"/>
  <c r="H64" i="11"/>
  <c r="G64" i="11"/>
  <c r="F64" i="11"/>
  <c r="I63" i="11"/>
  <c r="H63" i="11"/>
  <c r="G63" i="11"/>
  <c r="F63" i="11"/>
  <c r="F59" i="11"/>
  <c r="F58" i="11"/>
  <c r="F57" i="11"/>
  <c r="F56" i="11"/>
  <c r="F55" i="11"/>
  <c r="F54" i="11"/>
  <c r="I53" i="11"/>
  <c r="H53" i="11"/>
  <c r="G53" i="11"/>
  <c r="F53" i="11"/>
  <c r="F52" i="11"/>
  <c r="F51" i="11"/>
  <c r="I48" i="11"/>
  <c r="H48" i="11"/>
  <c r="G48" i="11"/>
  <c r="F48" i="11"/>
  <c r="I47" i="11"/>
  <c r="H47" i="11"/>
  <c r="G47" i="11"/>
  <c r="F47" i="11"/>
  <c r="F46" i="11"/>
  <c r="O58" i="11" s="1"/>
  <c r="F45" i="11"/>
  <c r="N58" i="11" s="1"/>
  <c r="F44" i="11"/>
  <c r="I43" i="11"/>
  <c r="H43" i="11"/>
  <c r="G43" i="11"/>
  <c r="F43" i="11"/>
  <c r="I42" i="11"/>
  <c r="H42" i="11"/>
  <c r="G42" i="11"/>
  <c r="F42" i="11"/>
  <c r="F38" i="11"/>
  <c r="F37" i="11"/>
  <c r="F36" i="11"/>
  <c r="F35" i="11"/>
  <c r="F34" i="11"/>
  <c r="F33" i="11"/>
  <c r="I32" i="11"/>
  <c r="H32" i="11"/>
  <c r="G32" i="11"/>
  <c r="F32" i="11"/>
  <c r="F31" i="11"/>
  <c r="F30" i="11"/>
  <c r="I27" i="11"/>
  <c r="H27" i="11"/>
  <c r="G27" i="11"/>
  <c r="F27" i="11"/>
  <c r="I26" i="11"/>
  <c r="H26" i="11"/>
  <c r="G26" i="11"/>
  <c r="F26" i="11"/>
  <c r="F25" i="11"/>
  <c r="F24" i="11"/>
  <c r="F23" i="11"/>
  <c r="I22" i="11"/>
  <c r="H22" i="11"/>
  <c r="G22" i="11"/>
  <c r="F22" i="11"/>
  <c r="I21" i="11"/>
  <c r="H21" i="11"/>
  <c r="G21" i="11"/>
  <c r="F21" i="11"/>
  <c r="N14" i="11"/>
  <c r="I14" i="11"/>
  <c r="H14" i="11"/>
  <c r="G14" i="11"/>
  <c r="F14" i="11"/>
  <c r="N13" i="11"/>
  <c r="I13" i="11"/>
  <c r="H13" i="11"/>
  <c r="G13" i="11"/>
  <c r="F13" i="11"/>
  <c r="N12" i="11"/>
  <c r="I12" i="11"/>
  <c r="H12" i="11"/>
  <c r="G12" i="11"/>
  <c r="F12" i="11"/>
  <c r="N11" i="11"/>
  <c r="I11" i="11"/>
  <c r="H11" i="11"/>
  <c r="G11" i="11"/>
  <c r="F11" i="11"/>
  <c r="N10" i="11"/>
  <c r="I10" i="11"/>
  <c r="H10" i="11"/>
  <c r="G10" i="11"/>
  <c r="F10" i="11"/>
  <c r="N9" i="11"/>
  <c r="I9" i="11"/>
  <c r="H9" i="11"/>
  <c r="G9" i="11"/>
  <c r="F9" i="11"/>
  <c r="N8" i="11"/>
  <c r="I8" i="11"/>
  <c r="H8" i="11"/>
  <c r="G8" i="11"/>
  <c r="F8" i="11"/>
  <c r="N7" i="11"/>
  <c r="I7" i="11"/>
  <c r="H7" i="11"/>
  <c r="G7" i="11"/>
  <c r="F7" i="11"/>
  <c r="N6" i="11"/>
  <c r="I6" i="11"/>
  <c r="H6" i="11"/>
  <c r="G6" i="11"/>
  <c r="F6" i="11"/>
  <c r="N5" i="11"/>
  <c r="I5" i="11"/>
  <c r="H5" i="11"/>
  <c r="G5" i="11"/>
  <c r="F5" i="11"/>
  <c r="N4" i="11"/>
  <c r="I4" i="11"/>
  <c r="H4" i="11"/>
  <c r="G4" i="11"/>
  <c r="F4" i="11"/>
  <c r="N3" i="11"/>
  <c r="I3" i="11"/>
  <c r="H3" i="11"/>
  <c r="G3" i="11"/>
  <c r="F3" i="11"/>
  <c r="F290" i="10"/>
  <c r="F289" i="10"/>
  <c r="F288" i="10"/>
  <c r="F287" i="10"/>
  <c r="F286" i="10"/>
  <c r="F285" i="10"/>
  <c r="I284" i="10"/>
  <c r="H284" i="10"/>
  <c r="G284" i="10"/>
  <c r="F284" i="10"/>
  <c r="F283" i="10"/>
  <c r="F282" i="10"/>
  <c r="I279" i="10"/>
  <c r="H279" i="10"/>
  <c r="G279" i="10"/>
  <c r="F279" i="10"/>
  <c r="I278" i="10"/>
  <c r="H278" i="10"/>
  <c r="G278" i="10"/>
  <c r="F278" i="10"/>
  <c r="F277" i="10"/>
  <c r="O69" i="10" s="1"/>
  <c r="F276" i="10"/>
  <c r="N69" i="10" s="1"/>
  <c r="F275" i="10"/>
  <c r="I274" i="10"/>
  <c r="H274" i="10"/>
  <c r="G274" i="10"/>
  <c r="F274" i="10"/>
  <c r="I273" i="10"/>
  <c r="H273" i="10"/>
  <c r="G273" i="10"/>
  <c r="F273" i="10"/>
  <c r="F269" i="10"/>
  <c r="F268" i="10"/>
  <c r="F267" i="10"/>
  <c r="F266" i="10"/>
  <c r="F265" i="10"/>
  <c r="F264" i="10"/>
  <c r="I263" i="10"/>
  <c r="H263" i="10"/>
  <c r="G263" i="10"/>
  <c r="F263" i="10"/>
  <c r="F262" i="10"/>
  <c r="F261" i="10"/>
  <c r="I258" i="10"/>
  <c r="H258" i="10"/>
  <c r="G258" i="10"/>
  <c r="F258" i="10"/>
  <c r="I257" i="10"/>
  <c r="H257" i="10"/>
  <c r="G257" i="10"/>
  <c r="F257" i="10"/>
  <c r="F256" i="10"/>
  <c r="O68" i="10" s="1"/>
  <c r="F255" i="10"/>
  <c r="N68" i="10" s="1"/>
  <c r="F254" i="10"/>
  <c r="I253" i="10"/>
  <c r="H253" i="10"/>
  <c r="G253" i="10"/>
  <c r="F253" i="10"/>
  <c r="I252" i="10"/>
  <c r="H252" i="10"/>
  <c r="G252" i="10"/>
  <c r="F252" i="10"/>
  <c r="F248" i="10"/>
  <c r="F247" i="10"/>
  <c r="F246" i="10"/>
  <c r="F245" i="10"/>
  <c r="F244" i="10"/>
  <c r="F243" i="10"/>
  <c r="I242" i="10"/>
  <c r="H242" i="10"/>
  <c r="G242" i="10"/>
  <c r="F242" i="10"/>
  <c r="F241" i="10"/>
  <c r="F240" i="10"/>
  <c r="I237" i="10"/>
  <c r="H237" i="10"/>
  <c r="G237" i="10"/>
  <c r="F237" i="10"/>
  <c r="I236" i="10"/>
  <c r="H236" i="10"/>
  <c r="G236" i="10"/>
  <c r="F236" i="10"/>
  <c r="F235" i="10"/>
  <c r="O67" i="10" s="1"/>
  <c r="F234" i="10"/>
  <c r="N67" i="10" s="1"/>
  <c r="F233" i="10"/>
  <c r="I232" i="10"/>
  <c r="H232" i="10"/>
  <c r="G232" i="10"/>
  <c r="F232" i="10"/>
  <c r="I231" i="10"/>
  <c r="H231" i="10"/>
  <c r="G231" i="10"/>
  <c r="F231" i="10"/>
  <c r="F227" i="10"/>
  <c r="F226" i="10"/>
  <c r="F225" i="10"/>
  <c r="F224" i="10"/>
  <c r="F223" i="10"/>
  <c r="F222" i="10"/>
  <c r="I221" i="10"/>
  <c r="H221" i="10"/>
  <c r="G221" i="10"/>
  <c r="F221" i="10"/>
  <c r="F220" i="10"/>
  <c r="F219" i="10"/>
  <c r="I216" i="10"/>
  <c r="H216" i="10"/>
  <c r="G216" i="10"/>
  <c r="F216" i="10"/>
  <c r="I215" i="10"/>
  <c r="H215" i="10"/>
  <c r="G215" i="10"/>
  <c r="F215" i="10"/>
  <c r="F214" i="10"/>
  <c r="O66" i="10" s="1"/>
  <c r="F213" i="10"/>
  <c r="N66" i="10" s="1"/>
  <c r="F212" i="10"/>
  <c r="I211" i="10"/>
  <c r="H211" i="10"/>
  <c r="G211" i="10"/>
  <c r="F211" i="10"/>
  <c r="I210" i="10"/>
  <c r="H210" i="10"/>
  <c r="G210" i="10"/>
  <c r="F210" i="10"/>
  <c r="F206" i="10"/>
  <c r="F205" i="10"/>
  <c r="F204" i="10"/>
  <c r="F203" i="10"/>
  <c r="F202" i="10"/>
  <c r="F201" i="10"/>
  <c r="I200" i="10"/>
  <c r="H200" i="10"/>
  <c r="G200" i="10"/>
  <c r="F200" i="10"/>
  <c r="F199" i="10"/>
  <c r="F198" i="10"/>
  <c r="I195" i="10"/>
  <c r="H195" i="10"/>
  <c r="G195" i="10"/>
  <c r="F195" i="10"/>
  <c r="I194" i="10"/>
  <c r="H194" i="10"/>
  <c r="G194" i="10"/>
  <c r="F194" i="10"/>
  <c r="F191" i="10"/>
  <c r="I190" i="10"/>
  <c r="H190" i="10"/>
  <c r="G190" i="10"/>
  <c r="F190" i="10"/>
  <c r="I189" i="10"/>
  <c r="H189" i="10"/>
  <c r="G189" i="10"/>
  <c r="F189" i="10"/>
  <c r="F185" i="10"/>
  <c r="F184" i="10"/>
  <c r="F183" i="10"/>
  <c r="F182" i="10"/>
  <c r="F181" i="10"/>
  <c r="F180" i="10"/>
  <c r="I179" i="10"/>
  <c r="H179" i="10"/>
  <c r="G179" i="10"/>
  <c r="F179" i="10"/>
  <c r="F178" i="10"/>
  <c r="F177" i="10"/>
  <c r="I174" i="10"/>
  <c r="H174" i="10"/>
  <c r="G174" i="10"/>
  <c r="F174" i="10"/>
  <c r="I173" i="10"/>
  <c r="H173" i="10"/>
  <c r="G173" i="10"/>
  <c r="F173" i="10"/>
  <c r="F172" i="10"/>
  <c r="O64" i="10" s="1"/>
  <c r="F171" i="10"/>
  <c r="N64" i="10" s="1"/>
  <c r="F170" i="10"/>
  <c r="I169" i="10"/>
  <c r="H169" i="10"/>
  <c r="G169" i="10"/>
  <c r="F169" i="10"/>
  <c r="I168" i="10"/>
  <c r="H168" i="10"/>
  <c r="G168" i="10"/>
  <c r="F168" i="10"/>
  <c r="F164" i="10"/>
  <c r="F163" i="10"/>
  <c r="F162" i="10"/>
  <c r="F161" i="10"/>
  <c r="F160" i="10"/>
  <c r="F159" i="10"/>
  <c r="I158" i="10"/>
  <c r="H158" i="10"/>
  <c r="G158" i="10"/>
  <c r="F158" i="10"/>
  <c r="F157" i="10"/>
  <c r="F156" i="10"/>
  <c r="I153" i="10"/>
  <c r="H153" i="10"/>
  <c r="G153" i="10"/>
  <c r="F153" i="10"/>
  <c r="I152" i="10"/>
  <c r="H152" i="10"/>
  <c r="G152" i="10"/>
  <c r="F152" i="10"/>
  <c r="F151" i="10"/>
  <c r="O63" i="10" s="1"/>
  <c r="F150" i="10"/>
  <c r="N63" i="10" s="1"/>
  <c r="F149" i="10"/>
  <c r="I148" i="10"/>
  <c r="H148" i="10"/>
  <c r="G148" i="10"/>
  <c r="F148" i="10"/>
  <c r="I147" i="10"/>
  <c r="H147" i="10"/>
  <c r="G147" i="10"/>
  <c r="F147" i="10"/>
  <c r="F143" i="10"/>
  <c r="F142" i="10"/>
  <c r="F141" i="10"/>
  <c r="F140" i="10"/>
  <c r="F139" i="10"/>
  <c r="F138" i="10"/>
  <c r="I137" i="10"/>
  <c r="H137" i="10"/>
  <c r="G137" i="10"/>
  <c r="F137" i="10"/>
  <c r="F136" i="10"/>
  <c r="F135" i="10"/>
  <c r="I132" i="10"/>
  <c r="H132" i="10"/>
  <c r="G132" i="10"/>
  <c r="F132" i="10"/>
  <c r="I131" i="10"/>
  <c r="H131" i="10"/>
  <c r="G131" i="10"/>
  <c r="F131" i="10"/>
  <c r="F130" i="10"/>
  <c r="O62" i="10" s="1"/>
  <c r="F129" i="10"/>
  <c r="N62" i="10" s="1"/>
  <c r="F128" i="10"/>
  <c r="I127" i="10"/>
  <c r="H127" i="10"/>
  <c r="G127" i="10"/>
  <c r="F127" i="10"/>
  <c r="I126" i="10"/>
  <c r="H126" i="10"/>
  <c r="G126" i="10"/>
  <c r="F126" i="10"/>
  <c r="F122" i="10"/>
  <c r="F121" i="10"/>
  <c r="F120" i="10"/>
  <c r="F119" i="10"/>
  <c r="F118" i="10"/>
  <c r="F117" i="10"/>
  <c r="I116" i="10"/>
  <c r="H116" i="10"/>
  <c r="G116" i="10"/>
  <c r="F116" i="10"/>
  <c r="F115" i="10"/>
  <c r="F114" i="10"/>
  <c r="I111" i="10"/>
  <c r="H111" i="10"/>
  <c r="G111" i="10"/>
  <c r="F111" i="10"/>
  <c r="I110" i="10"/>
  <c r="H110" i="10"/>
  <c r="G110" i="10"/>
  <c r="F110" i="10"/>
  <c r="F109" i="10"/>
  <c r="O61" i="10" s="1"/>
  <c r="F108" i="10"/>
  <c r="N61" i="10" s="1"/>
  <c r="F107" i="10"/>
  <c r="I106" i="10"/>
  <c r="H106" i="10"/>
  <c r="G106" i="10"/>
  <c r="F106" i="10"/>
  <c r="I105" i="10"/>
  <c r="H105" i="10"/>
  <c r="G105" i="10"/>
  <c r="F105" i="10"/>
  <c r="F101" i="10"/>
  <c r="F100" i="10"/>
  <c r="F99" i="10"/>
  <c r="F98" i="10"/>
  <c r="F97" i="10"/>
  <c r="F96" i="10"/>
  <c r="I95" i="10"/>
  <c r="H95" i="10"/>
  <c r="G95" i="10"/>
  <c r="F95" i="10"/>
  <c r="F94" i="10"/>
  <c r="F93" i="10"/>
  <c r="I90" i="10"/>
  <c r="H90" i="10"/>
  <c r="G90" i="10"/>
  <c r="F90" i="10"/>
  <c r="I89" i="10"/>
  <c r="H89" i="10"/>
  <c r="G89" i="10"/>
  <c r="F89" i="10"/>
  <c r="F88" i="10"/>
  <c r="O60" i="10" s="1"/>
  <c r="F87" i="10"/>
  <c r="N60" i="10" s="1"/>
  <c r="F86" i="10"/>
  <c r="I85" i="10"/>
  <c r="H85" i="10"/>
  <c r="G85" i="10"/>
  <c r="F85" i="10"/>
  <c r="I84" i="10"/>
  <c r="H84" i="10"/>
  <c r="G84" i="10"/>
  <c r="F84" i="10"/>
  <c r="F80" i="10"/>
  <c r="F79" i="10"/>
  <c r="F78" i="10"/>
  <c r="F77" i="10"/>
  <c r="F76" i="10"/>
  <c r="F75" i="10"/>
  <c r="I74" i="10"/>
  <c r="H74" i="10"/>
  <c r="G74" i="10"/>
  <c r="F74" i="10"/>
  <c r="F73" i="10"/>
  <c r="F72" i="10"/>
  <c r="I69" i="10"/>
  <c r="H69" i="10"/>
  <c r="G69" i="10"/>
  <c r="F69" i="10"/>
  <c r="I68" i="10"/>
  <c r="H68" i="10"/>
  <c r="G68" i="10"/>
  <c r="F68" i="10"/>
  <c r="F65" i="10"/>
  <c r="I64" i="10"/>
  <c r="H64" i="10"/>
  <c r="G64" i="10"/>
  <c r="F64" i="10"/>
  <c r="I63" i="10"/>
  <c r="H63" i="10"/>
  <c r="G63" i="10"/>
  <c r="F63" i="10"/>
  <c r="F59" i="10"/>
  <c r="F58" i="10"/>
  <c r="F57" i="10"/>
  <c r="F56" i="10"/>
  <c r="F55" i="10"/>
  <c r="F54" i="10"/>
  <c r="I53" i="10"/>
  <c r="H53" i="10"/>
  <c r="G53" i="10"/>
  <c r="F53" i="10"/>
  <c r="F52" i="10"/>
  <c r="F51" i="10"/>
  <c r="I48" i="10"/>
  <c r="H48" i="10"/>
  <c r="G48" i="10"/>
  <c r="F48" i="10"/>
  <c r="I47" i="10"/>
  <c r="H47" i="10"/>
  <c r="G47" i="10"/>
  <c r="F47" i="10"/>
  <c r="F46" i="10"/>
  <c r="O58" i="10" s="1"/>
  <c r="F45" i="10"/>
  <c r="N58" i="10" s="1"/>
  <c r="F44" i="10"/>
  <c r="I43" i="10"/>
  <c r="H43" i="10"/>
  <c r="G43" i="10"/>
  <c r="F43" i="10"/>
  <c r="I42" i="10"/>
  <c r="H42" i="10"/>
  <c r="G42" i="10"/>
  <c r="F42" i="10"/>
  <c r="F38" i="10"/>
  <c r="F37" i="10"/>
  <c r="F36" i="10"/>
  <c r="F35" i="10"/>
  <c r="F34" i="10"/>
  <c r="F33" i="10"/>
  <c r="I32" i="10"/>
  <c r="H32" i="10"/>
  <c r="G32" i="10"/>
  <c r="F32" i="10"/>
  <c r="F31" i="10"/>
  <c r="F30" i="10"/>
  <c r="I27" i="10"/>
  <c r="H27" i="10"/>
  <c r="G27" i="10"/>
  <c r="F27" i="10"/>
  <c r="I26" i="10"/>
  <c r="H26" i="10"/>
  <c r="G26" i="10"/>
  <c r="F26" i="10"/>
  <c r="F25" i="10"/>
  <c r="F24" i="10"/>
  <c r="F23" i="10"/>
  <c r="I22" i="10"/>
  <c r="H22" i="10"/>
  <c r="G22" i="10"/>
  <c r="F22" i="10"/>
  <c r="I21" i="10"/>
  <c r="H21" i="10"/>
  <c r="G21" i="10"/>
  <c r="F21" i="10"/>
  <c r="I17" i="10"/>
  <c r="H17" i="10"/>
  <c r="G17" i="10"/>
  <c r="F17" i="10"/>
  <c r="I16" i="10"/>
  <c r="H16" i="10"/>
  <c r="G16" i="10"/>
  <c r="F16" i="10"/>
  <c r="I15" i="10"/>
  <c r="H15" i="10"/>
  <c r="G15" i="10"/>
  <c r="F15" i="10"/>
  <c r="N14" i="10"/>
  <c r="I14" i="10"/>
  <c r="H14" i="10"/>
  <c r="G14" i="10"/>
  <c r="F14" i="10"/>
  <c r="N13" i="10"/>
  <c r="I13" i="10"/>
  <c r="H13" i="10"/>
  <c r="G13" i="10"/>
  <c r="F13" i="10"/>
  <c r="N12" i="10"/>
  <c r="I12" i="10"/>
  <c r="H12" i="10"/>
  <c r="G12" i="10"/>
  <c r="F12" i="10"/>
  <c r="N11" i="10"/>
  <c r="I11" i="10"/>
  <c r="H11" i="10"/>
  <c r="G11" i="10"/>
  <c r="F11" i="10"/>
  <c r="N10" i="10"/>
  <c r="I10" i="10"/>
  <c r="H10" i="10"/>
  <c r="G10" i="10"/>
  <c r="F10" i="10"/>
  <c r="N9" i="10"/>
  <c r="I9" i="10"/>
  <c r="H9" i="10"/>
  <c r="G9" i="10"/>
  <c r="F9" i="10"/>
  <c r="N8" i="10"/>
  <c r="I8" i="10"/>
  <c r="H8" i="10"/>
  <c r="G8" i="10"/>
  <c r="F8" i="10"/>
  <c r="N7" i="10"/>
  <c r="I7" i="10"/>
  <c r="H7" i="10"/>
  <c r="G7" i="10"/>
  <c r="F7" i="10"/>
  <c r="N6" i="10"/>
  <c r="I6" i="10"/>
  <c r="H6" i="10"/>
  <c r="G6" i="10"/>
  <c r="F6" i="10"/>
  <c r="N5" i="10"/>
  <c r="I5" i="10"/>
  <c r="H5" i="10"/>
  <c r="G5" i="10"/>
  <c r="F5" i="10"/>
  <c r="N4" i="10"/>
  <c r="I4" i="10"/>
  <c r="H4" i="10"/>
  <c r="G4" i="10"/>
  <c r="F4" i="10"/>
  <c r="N3" i="10"/>
  <c r="I3" i="10"/>
  <c r="H3" i="10"/>
  <c r="G3" i="10"/>
  <c r="F3" i="10"/>
  <c r="I14" i="7"/>
  <c r="I13" i="7"/>
  <c r="I12" i="7"/>
  <c r="I11" i="7"/>
  <c r="I10" i="7"/>
  <c r="I9" i="7"/>
  <c r="I8" i="7"/>
  <c r="I7" i="7"/>
  <c r="I6" i="7"/>
  <c r="I5" i="7"/>
  <c r="I4" i="7"/>
  <c r="I3" i="7"/>
  <c r="I14" i="6"/>
  <c r="I13" i="6"/>
  <c r="I12" i="6"/>
  <c r="I11" i="6"/>
  <c r="I10" i="6"/>
  <c r="I9" i="6"/>
  <c r="I8" i="6"/>
  <c r="I7" i="6"/>
  <c r="I6" i="6"/>
  <c r="I5" i="6"/>
  <c r="I4" i="6"/>
  <c r="I3" i="6"/>
  <c r="I17" i="4"/>
  <c r="I16" i="4"/>
  <c r="I15" i="4"/>
  <c r="I14" i="4"/>
  <c r="I13" i="4"/>
  <c r="I12" i="4"/>
  <c r="I11" i="4"/>
  <c r="I10" i="4"/>
  <c r="I9" i="4"/>
  <c r="I8" i="4"/>
  <c r="I7" i="4"/>
  <c r="I6" i="4"/>
  <c r="I5" i="4"/>
  <c r="I4" i="4"/>
  <c r="I3" i="4"/>
  <c r="I14" i="5"/>
  <c r="I13" i="5"/>
  <c r="I12" i="5"/>
  <c r="I11" i="5"/>
  <c r="I10" i="5"/>
  <c r="I9" i="5"/>
  <c r="I8" i="5"/>
  <c r="I7" i="5"/>
  <c r="I6" i="5"/>
  <c r="I5" i="5"/>
  <c r="I4" i="5"/>
  <c r="I3" i="5"/>
  <c r="G3" i="5"/>
  <c r="I12" i="14" l="1"/>
  <c r="I13" i="14" s="1"/>
  <c r="I14" i="14" s="1"/>
  <c r="J15" i="14"/>
  <c r="J13" i="14"/>
  <c r="N18" i="14"/>
  <c r="A14" i="4"/>
  <c r="B14" i="4" s="1"/>
  <c r="A15" i="4"/>
  <c r="B15" i="4" s="1"/>
  <c r="A16" i="4"/>
  <c r="B16" i="4" s="1"/>
  <c r="J16" i="14"/>
  <c r="J14" i="14"/>
  <c r="J11" i="14"/>
  <c r="J12" i="14"/>
  <c r="F63" i="5"/>
  <c r="F199" i="4"/>
  <c r="F290" i="7"/>
  <c r="F289" i="7"/>
  <c r="F288" i="7"/>
  <c r="F287" i="7"/>
  <c r="F286" i="7"/>
  <c r="F285" i="7"/>
  <c r="I284" i="7"/>
  <c r="H284" i="7"/>
  <c r="G284" i="7"/>
  <c r="F284" i="7"/>
  <c r="F283" i="7"/>
  <c r="F282" i="7"/>
  <c r="I279" i="7"/>
  <c r="H279" i="7"/>
  <c r="G279" i="7"/>
  <c r="F279" i="7"/>
  <c r="I278" i="7"/>
  <c r="H278" i="7"/>
  <c r="G278" i="7"/>
  <c r="F278" i="7"/>
  <c r="F277" i="7"/>
  <c r="O69" i="7" s="1"/>
  <c r="F276" i="7"/>
  <c r="N69" i="7" s="1"/>
  <c r="F275" i="7"/>
  <c r="I274" i="7"/>
  <c r="H274" i="7"/>
  <c r="G274" i="7"/>
  <c r="F274" i="7"/>
  <c r="I273" i="7"/>
  <c r="H273" i="7"/>
  <c r="G273" i="7"/>
  <c r="F273" i="7"/>
  <c r="F269" i="7"/>
  <c r="F268" i="7"/>
  <c r="F267" i="7"/>
  <c r="F266" i="7"/>
  <c r="F265" i="7"/>
  <c r="F264" i="7"/>
  <c r="I263" i="7"/>
  <c r="H263" i="7"/>
  <c r="G263" i="7"/>
  <c r="F263" i="7"/>
  <c r="F262" i="7"/>
  <c r="F261" i="7"/>
  <c r="I258" i="7"/>
  <c r="H258" i="7"/>
  <c r="G258" i="7"/>
  <c r="F258" i="7"/>
  <c r="I257" i="7"/>
  <c r="H257" i="7"/>
  <c r="G257" i="7"/>
  <c r="F257" i="7"/>
  <c r="F256" i="7"/>
  <c r="O68" i="7" s="1"/>
  <c r="F255" i="7"/>
  <c r="N68" i="7" s="1"/>
  <c r="F254" i="7"/>
  <c r="I253" i="7"/>
  <c r="H253" i="7"/>
  <c r="G253" i="7"/>
  <c r="F253" i="7"/>
  <c r="I252" i="7"/>
  <c r="H252" i="7"/>
  <c r="G252" i="7"/>
  <c r="F252" i="7"/>
  <c r="F248" i="7"/>
  <c r="F247" i="7"/>
  <c r="F246" i="7"/>
  <c r="F245" i="7"/>
  <c r="F244" i="7"/>
  <c r="F243" i="7"/>
  <c r="I242" i="7"/>
  <c r="H242" i="7"/>
  <c r="G242" i="7"/>
  <c r="F242" i="7"/>
  <c r="F241" i="7"/>
  <c r="F240" i="7"/>
  <c r="I237" i="7"/>
  <c r="H237" i="7"/>
  <c r="G237" i="7"/>
  <c r="F237" i="7"/>
  <c r="I236" i="7"/>
  <c r="H236" i="7"/>
  <c r="G236" i="7"/>
  <c r="F236" i="7"/>
  <c r="F235" i="7"/>
  <c r="O67" i="7" s="1"/>
  <c r="F234" i="7"/>
  <c r="N67" i="7" s="1"/>
  <c r="F233" i="7"/>
  <c r="I232" i="7"/>
  <c r="H232" i="7"/>
  <c r="G232" i="7"/>
  <c r="F232" i="7"/>
  <c r="I231" i="7"/>
  <c r="H231" i="7"/>
  <c r="G231" i="7"/>
  <c r="F231" i="7"/>
  <c r="F227" i="7"/>
  <c r="F226" i="7"/>
  <c r="F225" i="7"/>
  <c r="F224" i="7"/>
  <c r="F223" i="7"/>
  <c r="F222" i="7"/>
  <c r="I221" i="7"/>
  <c r="H221" i="7"/>
  <c r="G221" i="7"/>
  <c r="F221" i="7"/>
  <c r="F220" i="7"/>
  <c r="F219" i="7"/>
  <c r="I216" i="7"/>
  <c r="H216" i="7"/>
  <c r="G216" i="7"/>
  <c r="F216" i="7"/>
  <c r="I215" i="7"/>
  <c r="H215" i="7"/>
  <c r="G215" i="7"/>
  <c r="F215" i="7"/>
  <c r="F214" i="7"/>
  <c r="O66" i="7" s="1"/>
  <c r="F213" i="7"/>
  <c r="N66" i="7" s="1"/>
  <c r="F212" i="7"/>
  <c r="I211" i="7"/>
  <c r="H211" i="7"/>
  <c r="G211" i="7"/>
  <c r="F211" i="7"/>
  <c r="I210" i="7"/>
  <c r="H210" i="7"/>
  <c r="G210" i="7"/>
  <c r="F210" i="7"/>
  <c r="F206" i="7"/>
  <c r="F205" i="7"/>
  <c r="F204" i="7"/>
  <c r="F203" i="7"/>
  <c r="F202" i="7"/>
  <c r="F201" i="7"/>
  <c r="I200" i="7"/>
  <c r="H200" i="7"/>
  <c r="G200" i="7"/>
  <c r="F200" i="7"/>
  <c r="F199" i="7"/>
  <c r="F198" i="7"/>
  <c r="I195" i="7"/>
  <c r="H195" i="7"/>
  <c r="G195" i="7"/>
  <c r="F195" i="7"/>
  <c r="I194" i="7"/>
  <c r="H194" i="7"/>
  <c r="G194" i="7"/>
  <c r="F194" i="7"/>
  <c r="F191" i="7"/>
  <c r="I190" i="7"/>
  <c r="H190" i="7"/>
  <c r="G190" i="7"/>
  <c r="F190" i="7"/>
  <c r="I189" i="7"/>
  <c r="H189" i="7"/>
  <c r="G189" i="7"/>
  <c r="F189" i="7"/>
  <c r="F185" i="7"/>
  <c r="F184" i="7"/>
  <c r="F183" i="7"/>
  <c r="F182" i="7"/>
  <c r="F181" i="7"/>
  <c r="F180" i="7"/>
  <c r="I179" i="7"/>
  <c r="H179" i="7"/>
  <c r="G179" i="7"/>
  <c r="F179" i="7"/>
  <c r="F178" i="7"/>
  <c r="F177" i="7"/>
  <c r="I174" i="7"/>
  <c r="H174" i="7"/>
  <c r="G174" i="7"/>
  <c r="F174" i="7"/>
  <c r="I173" i="7"/>
  <c r="H173" i="7"/>
  <c r="G173" i="7"/>
  <c r="F173" i="7"/>
  <c r="F172" i="7"/>
  <c r="O64" i="7" s="1"/>
  <c r="F171" i="7"/>
  <c r="N64" i="7" s="1"/>
  <c r="F170" i="7"/>
  <c r="I169" i="7"/>
  <c r="H169" i="7"/>
  <c r="G169" i="7"/>
  <c r="F169" i="7"/>
  <c r="I168" i="7"/>
  <c r="H168" i="7"/>
  <c r="G168" i="7"/>
  <c r="F168" i="7"/>
  <c r="F164" i="7"/>
  <c r="F163" i="7"/>
  <c r="F162" i="7"/>
  <c r="F161" i="7"/>
  <c r="F160" i="7"/>
  <c r="F159" i="7"/>
  <c r="I158" i="7"/>
  <c r="H158" i="7"/>
  <c r="G158" i="7"/>
  <c r="F158" i="7"/>
  <c r="F157" i="7"/>
  <c r="F156" i="7"/>
  <c r="I153" i="7"/>
  <c r="H153" i="7"/>
  <c r="G153" i="7"/>
  <c r="F153" i="7"/>
  <c r="I152" i="7"/>
  <c r="H152" i="7"/>
  <c r="G152" i="7"/>
  <c r="F152" i="7"/>
  <c r="F151" i="7"/>
  <c r="O63" i="7" s="1"/>
  <c r="F150" i="7"/>
  <c r="N63" i="7" s="1"/>
  <c r="F149" i="7"/>
  <c r="I148" i="7"/>
  <c r="H148" i="7"/>
  <c r="G148" i="7"/>
  <c r="F148" i="7"/>
  <c r="I147" i="7"/>
  <c r="H147" i="7"/>
  <c r="G147" i="7"/>
  <c r="F147" i="7"/>
  <c r="F143" i="7"/>
  <c r="F142" i="7"/>
  <c r="F141" i="7"/>
  <c r="F140" i="7"/>
  <c r="F139" i="7"/>
  <c r="F138" i="7"/>
  <c r="I137" i="7"/>
  <c r="H137" i="7"/>
  <c r="G137" i="7"/>
  <c r="F137" i="7"/>
  <c r="F136" i="7"/>
  <c r="F135" i="7"/>
  <c r="I132" i="7"/>
  <c r="H132" i="7"/>
  <c r="G132" i="7"/>
  <c r="F132" i="7"/>
  <c r="I131" i="7"/>
  <c r="H131" i="7"/>
  <c r="G131" i="7"/>
  <c r="F131" i="7"/>
  <c r="F130" i="7"/>
  <c r="O62" i="7" s="1"/>
  <c r="F129" i="7"/>
  <c r="N62" i="7" s="1"/>
  <c r="F128" i="7"/>
  <c r="I127" i="7"/>
  <c r="H127" i="7"/>
  <c r="G127" i="7"/>
  <c r="F127" i="7"/>
  <c r="I126" i="7"/>
  <c r="H126" i="7"/>
  <c r="G126" i="7"/>
  <c r="F126" i="7"/>
  <c r="F122" i="7"/>
  <c r="F121" i="7"/>
  <c r="F120" i="7"/>
  <c r="F119" i="7"/>
  <c r="F118" i="7"/>
  <c r="F117" i="7"/>
  <c r="I116" i="7"/>
  <c r="H116" i="7"/>
  <c r="G116" i="7"/>
  <c r="F116" i="7"/>
  <c r="F115" i="7"/>
  <c r="F114" i="7"/>
  <c r="I111" i="7"/>
  <c r="H111" i="7"/>
  <c r="G111" i="7"/>
  <c r="F111" i="7"/>
  <c r="I110" i="7"/>
  <c r="H110" i="7"/>
  <c r="G110" i="7"/>
  <c r="F110" i="7"/>
  <c r="F109" i="7"/>
  <c r="O61" i="7" s="1"/>
  <c r="F108" i="7"/>
  <c r="N61" i="7" s="1"/>
  <c r="F107" i="7"/>
  <c r="I106" i="7"/>
  <c r="H106" i="7"/>
  <c r="G106" i="7"/>
  <c r="F106" i="7"/>
  <c r="I105" i="7"/>
  <c r="H105" i="7"/>
  <c r="G105" i="7"/>
  <c r="F105" i="7"/>
  <c r="F101" i="7"/>
  <c r="F100" i="7"/>
  <c r="F99" i="7"/>
  <c r="F98" i="7"/>
  <c r="F97" i="7"/>
  <c r="F96" i="7"/>
  <c r="I95" i="7"/>
  <c r="H95" i="7"/>
  <c r="G95" i="7"/>
  <c r="F95" i="7"/>
  <c r="F94" i="7"/>
  <c r="F93" i="7"/>
  <c r="I90" i="7"/>
  <c r="H90" i="7"/>
  <c r="G90" i="7"/>
  <c r="F90" i="7"/>
  <c r="I89" i="7"/>
  <c r="H89" i="7"/>
  <c r="G89" i="7"/>
  <c r="F89" i="7"/>
  <c r="F88" i="7"/>
  <c r="O60" i="7" s="1"/>
  <c r="F87" i="7"/>
  <c r="N60" i="7" s="1"/>
  <c r="F86" i="7"/>
  <c r="I85" i="7"/>
  <c r="H85" i="7"/>
  <c r="G85" i="7"/>
  <c r="F85" i="7"/>
  <c r="I84" i="7"/>
  <c r="H84" i="7"/>
  <c r="G84" i="7"/>
  <c r="F84" i="7"/>
  <c r="F80" i="7"/>
  <c r="F79" i="7"/>
  <c r="F78" i="7"/>
  <c r="F77" i="7"/>
  <c r="F76" i="7"/>
  <c r="F75" i="7"/>
  <c r="I74" i="7"/>
  <c r="H74" i="7"/>
  <c r="G74" i="7"/>
  <c r="F74" i="7"/>
  <c r="F73" i="7"/>
  <c r="F72" i="7"/>
  <c r="I69" i="7"/>
  <c r="H69" i="7"/>
  <c r="G69" i="7"/>
  <c r="F69" i="7"/>
  <c r="I68" i="7"/>
  <c r="H68" i="7"/>
  <c r="G68" i="7"/>
  <c r="F68" i="7"/>
  <c r="F65" i="7"/>
  <c r="I64" i="7"/>
  <c r="H64" i="7"/>
  <c r="G64" i="7"/>
  <c r="F64" i="7"/>
  <c r="I63" i="7"/>
  <c r="H63" i="7"/>
  <c r="G63" i="7"/>
  <c r="F63" i="7"/>
  <c r="F59" i="7"/>
  <c r="F58" i="7"/>
  <c r="F57" i="7"/>
  <c r="F56" i="7"/>
  <c r="F55" i="7"/>
  <c r="F54" i="7"/>
  <c r="I53" i="7"/>
  <c r="H53" i="7"/>
  <c r="G53" i="7"/>
  <c r="F53" i="7"/>
  <c r="F52" i="7"/>
  <c r="F51" i="7"/>
  <c r="I48" i="7"/>
  <c r="H48" i="7"/>
  <c r="G48" i="7"/>
  <c r="F48" i="7"/>
  <c r="I47" i="7"/>
  <c r="H47" i="7"/>
  <c r="G47" i="7"/>
  <c r="F47" i="7"/>
  <c r="F46" i="7"/>
  <c r="O58" i="7" s="1"/>
  <c r="F45" i="7"/>
  <c r="N58" i="7" s="1"/>
  <c r="F44" i="7"/>
  <c r="I43" i="7"/>
  <c r="H43" i="7"/>
  <c r="G43" i="7"/>
  <c r="F43" i="7"/>
  <c r="I42" i="7"/>
  <c r="H42" i="7"/>
  <c r="G42" i="7"/>
  <c r="F42" i="7"/>
  <c r="F38" i="7"/>
  <c r="F37" i="7"/>
  <c r="F36" i="7"/>
  <c r="F35" i="7"/>
  <c r="F34" i="7"/>
  <c r="F33" i="7"/>
  <c r="I32" i="7"/>
  <c r="H32" i="7"/>
  <c r="G32" i="7"/>
  <c r="F32" i="7"/>
  <c r="F31" i="7"/>
  <c r="F30" i="7"/>
  <c r="I27" i="7"/>
  <c r="H27" i="7"/>
  <c r="G27" i="7"/>
  <c r="F27" i="7"/>
  <c r="I26" i="7"/>
  <c r="H26" i="7"/>
  <c r="G26" i="7"/>
  <c r="F26" i="7"/>
  <c r="F25" i="7"/>
  <c r="F24" i="7"/>
  <c r="F23" i="7"/>
  <c r="I22" i="7"/>
  <c r="H22" i="7"/>
  <c r="G22" i="7"/>
  <c r="F22" i="7"/>
  <c r="I21" i="7"/>
  <c r="H21" i="7"/>
  <c r="G21" i="7"/>
  <c r="F21" i="7"/>
  <c r="F290" i="6"/>
  <c r="F289" i="6"/>
  <c r="F288" i="6"/>
  <c r="F287" i="6"/>
  <c r="F286" i="6"/>
  <c r="F285" i="6"/>
  <c r="I284" i="6"/>
  <c r="H284" i="6"/>
  <c r="G284" i="6"/>
  <c r="F284" i="6"/>
  <c r="F283" i="6"/>
  <c r="F282" i="6"/>
  <c r="I279" i="6"/>
  <c r="H279" i="6"/>
  <c r="G279" i="6"/>
  <c r="F279" i="6"/>
  <c r="I278" i="6"/>
  <c r="H278" i="6"/>
  <c r="G278" i="6"/>
  <c r="F278" i="6"/>
  <c r="F277" i="6"/>
  <c r="O69" i="6" s="1"/>
  <c r="F276" i="6"/>
  <c r="N69" i="6" s="1"/>
  <c r="F275" i="6"/>
  <c r="I274" i="6"/>
  <c r="H274" i="6"/>
  <c r="G274" i="6"/>
  <c r="F274" i="6"/>
  <c r="I273" i="6"/>
  <c r="H273" i="6"/>
  <c r="G273" i="6"/>
  <c r="F273" i="6"/>
  <c r="F269" i="6"/>
  <c r="F268" i="6"/>
  <c r="F267" i="6"/>
  <c r="F266" i="6"/>
  <c r="F265" i="6"/>
  <c r="F264" i="6"/>
  <c r="I263" i="6"/>
  <c r="H263" i="6"/>
  <c r="G263" i="6"/>
  <c r="F263" i="6"/>
  <c r="F262" i="6"/>
  <c r="F261" i="6"/>
  <c r="I258" i="6"/>
  <c r="H258" i="6"/>
  <c r="G258" i="6"/>
  <c r="F258" i="6"/>
  <c r="I257" i="6"/>
  <c r="H257" i="6"/>
  <c r="G257" i="6"/>
  <c r="F257" i="6"/>
  <c r="F256" i="6"/>
  <c r="O68" i="6" s="1"/>
  <c r="F255" i="6"/>
  <c r="N68" i="6" s="1"/>
  <c r="F254" i="6"/>
  <c r="I253" i="6"/>
  <c r="H253" i="6"/>
  <c r="G253" i="6"/>
  <c r="F253" i="6"/>
  <c r="I252" i="6"/>
  <c r="H252" i="6"/>
  <c r="G252" i="6"/>
  <c r="F252" i="6"/>
  <c r="F248" i="6"/>
  <c r="F247" i="6"/>
  <c r="F246" i="6"/>
  <c r="F245" i="6"/>
  <c r="F244" i="6"/>
  <c r="F243" i="6"/>
  <c r="I242" i="6"/>
  <c r="H242" i="6"/>
  <c r="G242" i="6"/>
  <c r="F242" i="6"/>
  <c r="F241" i="6"/>
  <c r="F240" i="6"/>
  <c r="I237" i="6"/>
  <c r="H237" i="6"/>
  <c r="G237" i="6"/>
  <c r="F237" i="6"/>
  <c r="I236" i="6"/>
  <c r="H236" i="6"/>
  <c r="G236" i="6"/>
  <c r="F236" i="6"/>
  <c r="F235" i="6"/>
  <c r="O67" i="6" s="1"/>
  <c r="F234" i="6"/>
  <c r="N67" i="6" s="1"/>
  <c r="F233" i="6"/>
  <c r="I232" i="6"/>
  <c r="H232" i="6"/>
  <c r="G232" i="6"/>
  <c r="F232" i="6"/>
  <c r="I231" i="6"/>
  <c r="H231" i="6"/>
  <c r="G231" i="6"/>
  <c r="F231" i="6"/>
  <c r="F227" i="6"/>
  <c r="F226" i="6"/>
  <c r="F225" i="6"/>
  <c r="F224" i="6"/>
  <c r="F223" i="6"/>
  <c r="F222" i="6"/>
  <c r="I221" i="6"/>
  <c r="H221" i="6"/>
  <c r="G221" i="6"/>
  <c r="F221" i="6"/>
  <c r="F220" i="6"/>
  <c r="F219" i="6"/>
  <c r="I216" i="6"/>
  <c r="H216" i="6"/>
  <c r="G216" i="6"/>
  <c r="F216" i="6"/>
  <c r="I215" i="6"/>
  <c r="H215" i="6"/>
  <c r="G215" i="6"/>
  <c r="F215" i="6"/>
  <c r="F214" i="6"/>
  <c r="O66" i="6" s="1"/>
  <c r="F213" i="6"/>
  <c r="N66" i="6" s="1"/>
  <c r="F212" i="6"/>
  <c r="I211" i="6"/>
  <c r="H211" i="6"/>
  <c r="G211" i="6"/>
  <c r="F211" i="6"/>
  <c r="I210" i="6"/>
  <c r="H210" i="6"/>
  <c r="G210" i="6"/>
  <c r="F210" i="6"/>
  <c r="F206" i="6"/>
  <c r="F205" i="6"/>
  <c r="F204" i="6"/>
  <c r="F203" i="6"/>
  <c r="F202" i="6"/>
  <c r="F201" i="6"/>
  <c r="I200" i="6"/>
  <c r="H200" i="6"/>
  <c r="G200" i="6"/>
  <c r="F200" i="6"/>
  <c r="F199" i="6"/>
  <c r="F198" i="6"/>
  <c r="I195" i="6"/>
  <c r="H195" i="6"/>
  <c r="G195" i="6"/>
  <c r="F195" i="6"/>
  <c r="I194" i="6"/>
  <c r="H194" i="6"/>
  <c r="G194" i="6"/>
  <c r="F194" i="6"/>
  <c r="F191" i="6"/>
  <c r="I190" i="6"/>
  <c r="H190" i="6"/>
  <c r="G190" i="6"/>
  <c r="F190" i="6"/>
  <c r="I189" i="6"/>
  <c r="H189" i="6"/>
  <c r="G189" i="6"/>
  <c r="F189" i="6"/>
  <c r="F185" i="6"/>
  <c r="F184" i="6"/>
  <c r="F183" i="6"/>
  <c r="F182" i="6"/>
  <c r="F181" i="6"/>
  <c r="F180" i="6"/>
  <c r="I179" i="6"/>
  <c r="H179" i="6"/>
  <c r="G179" i="6"/>
  <c r="F179" i="6"/>
  <c r="F178" i="6"/>
  <c r="F177" i="6"/>
  <c r="I174" i="6"/>
  <c r="H174" i="6"/>
  <c r="G174" i="6"/>
  <c r="F174" i="6"/>
  <c r="I173" i="6"/>
  <c r="H173" i="6"/>
  <c r="G173" i="6"/>
  <c r="F173" i="6"/>
  <c r="F172" i="6"/>
  <c r="O64" i="6" s="1"/>
  <c r="F171" i="6"/>
  <c r="N64" i="6" s="1"/>
  <c r="F170" i="6"/>
  <c r="I169" i="6"/>
  <c r="H169" i="6"/>
  <c r="G169" i="6"/>
  <c r="F169" i="6"/>
  <c r="I168" i="6"/>
  <c r="H168" i="6"/>
  <c r="G168" i="6"/>
  <c r="F168" i="6"/>
  <c r="F164" i="6"/>
  <c r="F163" i="6"/>
  <c r="F162" i="6"/>
  <c r="F161" i="6"/>
  <c r="F160" i="6"/>
  <c r="F159" i="6"/>
  <c r="I158" i="6"/>
  <c r="H158" i="6"/>
  <c r="G158" i="6"/>
  <c r="F158" i="6"/>
  <c r="F157" i="6"/>
  <c r="F156" i="6"/>
  <c r="I153" i="6"/>
  <c r="H153" i="6"/>
  <c r="G153" i="6"/>
  <c r="F153" i="6"/>
  <c r="I152" i="6"/>
  <c r="H152" i="6"/>
  <c r="G152" i="6"/>
  <c r="F152" i="6"/>
  <c r="F151" i="6"/>
  <c r="O63" i="6" s="1"/>
  <c r="F150" i="6"/>
  <c r="N63" i="6" s="1"/>
  <c r="F149" i="6"/>
  <c r="I148" i="6"/>
  <c r="H148" i="6"/>
  <c r="G148" i="6"/>
  <c r="F148" i="6"/>
  <c r="I147" i="6"/>
  <c r="H147" i="6"/>
  <c r="G147" i="6"/>
  <c r="F147" i="6"/>
  <c r="F143" i="6"/>
  <c r="F142" i="6"/>
  <c r="F141" i="6"/>
  <c r="F140" i="6"/>
  <c r="F139" i="6"/>
  <c r="F138" i="6"/>
  <c r="I137" i="6"/>
  <c r="H137" i="6"/>
  <c r="G137" i="6"/>
  <c r="F137" i="6"/>
  <c r="F136" i="6"/>
  <c r="F135" i="6"/>
  <c r="I132" i="6"/>
  <c r="H132" i="6"/>
  <c r="G132" i="6"/>
  <c r="F132" i="6"/>
  <c r="I131" i="6"/>
  <c r="H131" i="6"/>
  <c r="G131" i="6"/>
  <c r="F131" i="6"/>
  <c r="F130" i="6"/>
  <c r="O62" i="6" s="1"/>
  <c r="F129" i="6"/>
  <c r="N62" i="6" s="1"/>
  <c r="F128" i="6"/>
  <c r="I127" i="6"/>
  <c r="H127" i="6"/>
  <c r="G127" i="6"/>
  <c r="F127" i="6"/>
  <c r="I126" i="6"/>
  <c r="H126" i="6"/>
  <c r="G126" i="6"/>
  <c r="F126" i="6"/>
  <c r="F122" i="6"/>
  <c r="F121" i="6"/>
  <c r="F120" i="6"/>
  <c r="F119" i="6"/>
  <c r="F118" i="6"/>
  <c r="F117" i="6"/>
  <c r="I116" i="6"/>
  <c r="H116" i="6"/>
  <c r="G116" i="6"/>
  <c r="F116" i="6"/>
  <c r="F115" i="6"/>
  <c r="F114" i="6"/>
  <c r="I111" i="6"/>
  <c r="H111" i="6"/>
  <c r="G111" i="6"/>
  <c r="F111" i="6"/>
  <c r="I110" i="6"/>
  <c r="H110" i="6"/>
  <c r="G110" i="6"/>
  <c r="F110" i="6"/>
  <c r="F109" i="6"/>
  <c r="O61" i="6" s="1"/>
  <c r="F108" i="6"/>
  <c r="N61" i="6" s="1"/>
  <c r="F107" i="6"/>
  <c r="I106" i="6"/>
  <c r="H106" i="6"/>
  <c r="G106" i="6"/>
  <c r="F106" i="6"/>
  <c r="I105" i="6"/>
  <c r="H105" i="6"/>
  <c r="G105" i="6"/>
  <c r="F105" i="6"/>
  <c r="F101" i="6"/>
  <c r="F100" i="6"/>
  <c r="F99" i="6"/>
  <c r="F98" i="6"/>
  <c r="F97" i="6"/>
  <c r="F96" i="6"/>
  <c r="I95" i="6"/>
  <c r="H95" i="6"/>
  <c r="G95" i="6"/>
  <c r="F95" i="6"/>
  <c r="F94" i="6"/>
  <c r="F93" i="6"/>
  <c r="I90" i="6"/>
  <c r="H90" i="6"/>
  <c r="G90" i="6"/>
  <c r="F90" i="6"/>
  <c r="I89" i="6"/>
  <c r="H89" i="6"/>
  <c r="G89" i="6"/>
  <c r="F89" i="6"/>
  <c r="F88" i="6"/>
  <c r="O60" i="6" s="1"/>
  <c r="F87" i="6"/>
  <c r="N60" i="6" s="1"/>
  <c r="F86" i="6"/>
  <c r="I85" i="6"/>
  <c r="H85" i="6"/>
  <c r="G85" i="6"/>
  <c r="F85" i="6"/>
  <c r="I84" i="6"/>
  <c r="H84" i="6"/>
  <c r="G84" i="6"/>
  <c r="F84" i="6"/>
  <c r="F80" i="6"/>
  <c r="F79" i="6"/>
  <c r="F78" i="6"/>
  <c r="F77" i="6"/>
  <c r="F76" i="6"/>
  <c r="F75" i="6"/>
  <c r="I74" i="6"/>
  <c r="H74" i="6"/>
  <c r="G74" i="6"/>
  <c r="F74" i="6"/>
  <c r="F73" i="6"/>
  <c r="F72" i="6"/>
  <c r="I69" i="6"/>
  <c r="H69" i="6"/>
  <c r="G69" i="6"/>
  <c r="F69" i="6"/>
  <c r="I68" i="6"/>
  <c r="H68" i="6"/>
  <c r="G68" i="6"/>
  <c r="F68" i="6"/>
  <c r="F65" i="6"/>
  <c r="I64" i="6"/>
  <c r="H64" i="6"/>
  <c r="G64" i="6"/>
  <c r="F64" i="6"/>
  <c r="I63" i="6"/>
  <c r="H63" i="6"/>
  <c r="G63" i="6"/>
  <c r="F63" i="6"/>
  <c r="F59" i="6"/>
  <c r="F58" i="6"/>
  <c r="F57" i="6"/>
  <c r="F56" i="6"/>
  <c r="F55" i="6"/>
  <c r="F54" i="6"/>
  <c r="I53" i="6"/>
  <c r="H53" i="6"/>
  <c r="G53" i="6"/>
  <c r="F53" i="6"/>
  <c r="F52" i="6"/>
  <c r="F51" i="6"/>
  <c r="I48" i="6"/>
  <c r="H48" i="6"/>
  <c r="G48" i="6"/>
  <c r="F48" i="6"/>
  <c r="I47" i="6"/>
  <c r="H47" i="6"/>
  <c r="G47" i="6"/>
  <c r="F47" i="6"/>
  <c r="F46" i="6"/>
  <c r="O58" i="6" s="1"/>
  <c r="F45" i="6"/>
  <c r="N58" i="6" s="1"/>
  <c r="F44" i="6"/>
  <c r="I43" i="6"/>
  <c r="H43" i="6"/>
  <c r="G43" i="6"/>
  <c r="F43" i="6"/>
  <c r="I42" i="6"/>
  <c r="H42" i="6"/>
  <c r="G42" i="6"/>
  <c r="F42" i="6"/>
  <c r="F38" i="6"/>
  <c r="F37" i="6"/>
  <c r="F36" i="6"/>
  <c r="F35" i="6"/>
  <c r="F34" i="6"/>
  <c r="F33" i="6"/>
  <c r="I32" i="6"/>
  <c r="H32" i="6"/>
  <c r="G32" i="6"/>
  <c r="F32" i="6"/>
  <c r="F31" i="6"/>
  <c r="F30" i="6"/>
  <c r="I27" i="6"/>
  <c r="H27" i="6"/>
  <c r="G27" i="6"/>
  <c r="F27" i="6"/>
  <c r="I26" i="6"/>
  <c r="H26" i="6"/>
  <c r="G26" i="6"/>
  <c r="F26" i="6"/>
  <c r="F25" i="6"/>
  <c r="F24" i="6"/>
  <c r="F23" i="6"/>
  <c r="I22" i="6"/>
  <c r="H22" i="6"/>
  <c r="G22" i="6"/>
  <c r="F22" i="6"/>
  <c r="I21" i="6"/>
  <c r="H21" i="6"/>
  <c r="G21" i="6"/>
  <c r="F21" i="6"/>
  <c r="F290" i="5"/>
  <c r="F289" i="5"/>
  <c r="F288" i="5"/>
  <c r="F287" i="5"/>
  <c r="F286" i="5"/>
  <c r="F285" i="5"/>
  <c r="I284" i="5"/>
  <c r="H284" i="5"/>
  <c r="G284" i="5"/>
  <c r="F284" i="5"/>
  <c r="F283" i="5"/>
  <c r="F282" i="5"/>
  <c r="I279" i="5"/>
  <c r="H279" i="5"/>
  <c r="G279" i="5"/>
  <c r="F279" i="5"/>
  <c r="I278" i="5"/>
  <c r="H278" i="5"/>
  <c r="G278" i="5"/>
  <c r="F278" i="5"/>
  <c r="F277" i="5"/>
  <c r="O69" i="5" s="1"/>
  <c r="F276" i="5"/>
  <c r="N69" i="5" s="1"/>
  <c r="F275" i="5"/>
  <c r="I274" i="5"/>
  <c r="H274" i="5"/>
  <c r="G274" i="5"/>
  <c r="F274" i="5"/>
  <c r="I273" i="5"/>
  <c r="H273" i="5"/>
  <c r="G273" i="5"/>
  <c r="F273" i="5"/>
  <c r="F269" i="5"/>
  <c r="F268" i="5"/>
  <c r="F267" i="5"/>
  <c r="F266" i="5"/>
  <c r="F265" i="5"/>
  <c r="F264" i="5"/>
  <c r="I263" i="5"/>
  <c r="H263" i="5"/>
  <c r="G263" i="5"/>
  <c r="F263" i="5"/>
  <c r="F262" i="5"/>
  <c r="F261" i="5"/>
  <c r="I258" i="5"/>
  <c r="H258" i="5"/>
  <c r="G258" i="5"/>
  <c r="F258" i="5"/>
  <c r="I257" i="5"/>
  <c r="H257" i="5"/>
  <c r="G257" i="5"/>
  <c r="F257" i="5"/>
  <c r="F256" i="5"/>
  <c r="O68" i="5" s="1"/>
  <c r="F255" i="5"/>
  <c r="N68" i="5" s="1"/>
  <c r="F254" i="5"/>
  <c r="I253" i="5"/>
  <c r="H253" i="5"/>
  <c r="G253" i="5"/>
  <c r="F253" i="5"/>
  <c r="I252" i="5"/>
  <c r="H252" i="5"/>
  <c r="G252" i="5"/>
  <c r="F252" i="5"/>
  <c r="F248" i="5"/>
  <c r="F247" i="5"/>
  <c r="F246" i="5"/>
  <c r="F245" i="5"/>
  <c r="F244" i="5"/>
  <c r="F243" i="5"/>
  <c r="I242" i="5"/>
  <c r="H242" i="5"/>
  <c r="G242" i="5"/>
  <c r="F242" i="5"/>
  <c r="F241" i="5"/>
  <c r="F240" i="5"/>
  <c r="I237" i="5"/>
  <c r="H237" i="5"/>
  <c r="G237" i="5"/>
  <c r="F237" i="5"/>
  <c r="I236" i="5"/>
  <c r="H236" i="5"/>
  <c r="G236" i="5"/>
  <c r="F236" i="5"/>
  <c r="F235" i="5"/>
  <c r="O67" i="5" s="1"/>
  <c r="F234" i="5"/>
  <c r="N67" i="5" s="1"/>
  <c r="F233" i="5"/>
  <c r="I232" i="5"/>
  <c r="H232" i="5"/>
  <c r="G232" i="5"/>
  <c r="F232" i="5"/>
  <c r="I231" i="5"/>
  <c r="H231" i="5"/>
  <c r="G231" i="5"/>
  <c r="F231" i="5"/>
  <c r="F227" i="5"/>
  <c r="F226" i="5"/>
  <c r="F225" i="5"/>
  <c r="F224" i="5"/>
  <c r="F223" i="5"/>
  <c r="F222" i="5"/>
  <c r="I221" i="5"/>
  <c r="H221" i="5"/>
  <c r="G221" i="5"/>
  <c r="F221" i="5"/>
  <c r="F220" i="5"/>
  <c r="F219" i="5"/>
  <c r="I216" i="5"/>
  <c r="H216" i="5"/>
  <c r="G216" i="5"/>
  <c r="F216" i="5"/>
  <c r="I215" i="5"/>
  <c r="H215" i="5"/>
  <c r="G215" i="5"/>
  <c r="F215" i="5"/>
  <c r="F214" i="5"/>
  <c r="O66" i="5" s="1"/>
  <c r="F213" i="5"/>
  <c r="N66" i="5" s="1"/>
  <c r="F212" i="5"/>
  <c r="I211" i="5"/>
  <c r="H211" i="5"/>
  <c r="G211" i="5"/>
  <c r="F211" i="5"/>
  <c r="I210" i="5"/>
  <c r="H210" i="5"/>
  <c r="G210" i="5"/>
  <c r="F210" i="5"/>
  <c r="F206" i="5"/>
  <c r="F205" i="5"/>
  <c r="F204" i="5"/>
  <c r="F203" i="5"/>
  <c r="F202" i="5"/>
  <c r="F201" i="5"/>
  <c r="I200" i="5"/>
  <c r="H200" i="5"/>
  <c r="G200" i="5"/>
  <c r="F200" i="5"/>
  <c r="F199" i="5"/>
  <c r="F198" i="5"/>
  <c r="I195" i="5"/>
  <c r="H195" i="5"/>
  <c r="G195" i="5"/>
  <c r="F195" i="5"/>
  <c r="I194" i="5"/>
  <c r="H194" i="5"/>
  <c r="G194" i="5"/>
  <c r="F194" i="5"/>
  <c r="F191" i="5"/>
  <c r="I190" i="5"/>
  <c r="H190" i="5"/>
  <c r="G190" i="5"/>
  <c r="F190" i="5"/>
  <c r="I189" i="5"/>
  <c r="H189" i="5"/>
  <c r="G189" i="5"/>
  <c r="F189" i="5"/>
  <c r="F185" i="5"/>
  <c r="F184" i="5"/>
  <c r="F183" i="5"/>
  <c r="F182" i="5"/>
  <c r="F181" i="5"/>
  <c r="F180" i="5"/>
  <c r="I179" i="5"/>
  <c r="H179" i="5"/>
  <c r="G179" i="5"/>
  <c r="F179" i="5"/>
  <c r="F178" i="5"/>
  <c r="F177" i="5"/>
  <c r="I174" i="5"/>
  <c r="H174" i="5"/>
  <c r="G174" i="5"/>
  <c r="F174" i="5"/>
  <c r="I173" i="5"/>
  <c r="H173" i="5"/>
  <c r="G173" i="5"/>
  <c r="F173" i="5"/>
  <c r="F172" i="5"/>
  <c r="O64" i="5" s="1"/>
  <c r="F171" i="5"/>
  <c r="N64" i="5" s="1"/>
  <c r="F170" i="5"/>
  <c r="I169" i="5"/>
  <c r="H169" i="5"/>
  <c r="G169" i="5"/>
  <c r="F169" i="5"/>
  <c r="I168" i="5"/>
  <c r="H168" i="5"/>
  <c r="G168" i="5"/>
  <c r="F168" i="5"/>
  <c r="F164" i="5"/>
  <c r="F163" i="5"/>
  <c r="F162" i="5"/>
  <c r="F161" i="5"/>
  <c r="F160" i="5"/>
  <c r="F159" i="5"/>
  <c r="I158" i="5"/>
  <c r="H158" i="5"/>
  <c r="G158" i="5"/>
  <c r="F158" i="5"/>
  <c r="F157" i="5"/>
  <c r="F156" i="5"/>
  <c r="I153" i="5"/>
  <c r="H153" i="5"/>
  <c r="G153" i="5"/>
  <c r="F153" i="5"/>
  <c r="I152" i="5"/>
  <c r="H152" i="5"/>
  <c r="G152" i="5"/>
  <c r="F152" i="5"/>
  <c r="F151" i="5"/>
  <c r="O63" i="5" s="1"/>
  <c r="F150" i="5"/>
  <c r="N63" i="5" s="1"/>
  <c r="F149" i="5"/>
  <c r="I148" i="5"/>
  <c r="H148" i="5"/>
  <c r="G148" i="5"/>
  <c r="F148" i="5"/>
  <c r="I147" i="5"/>
  <c r="H147" i="5"/>
  <c r="G147" i="5"/>
  <c r="F147" i="5"/>
  <c r="F143" i="5"/>
  <c r="F142" i="5"/>
  <c r="F141" i="5"/>
  <c r="F140" i="5"/>
  <c r="F139" i="5"/>
  <c r="F138" i="5"/>
  <c r="I137" i="5"/>
  <c r="H137" i="5"/>
  <c r="G137" i="5"/>
  <c r="F137" i="5"/>
  <c r="F136" i="5"/>
  <c r="F135" i="5"/>
  <c r="I132" i="5"/>
  <c r="H132" i="5"/>
  <c r="G132" i="5"/>
  <c r="F132" i="5"/>
  <c r="I131" i="5"/>
  <c r="H131" i="5"/>
  <c r="G131" i="5"/>
  <c r="F131" i="5"/>
  <c r="F130" i="5"/>
  <c r="O62" i="5" s="1"/>
  <c r="F129" i="5"/>
  <c r="N62" i="5" s="1"/>
  <c r="F128" i="5"/>
  <c r="I127" i="5"/>
  <c r="H127" i="5"/>
  <c r="G127" i="5"/>
  <c r="F127" i="5"/>
  <c r="I126" i="5"/>
  <c r="H126" i="5"/>
  <c r="G126" i="5"/>
  <c r="F126" i="5"/>
  <c r="F122" i="5"/>
  <c r="F121" i="5"/>
  <c r="F120" i="5"/>
  <c r="F119" i="5"/>
  <c r="F118" i="5"/>
  <c r="F117" i="5"/>
  <c r="I116" i="5"/>
  <c r="H116" i="5"/>
  <c r="G116" i="5"/>
  <c r="F116" i="5"/>
  <c r="F115" i="5"/>
  <c r="F114" i="5"/>
  <c r="I111" i="5"/>
  <c r="H111" i="5"/>
  <c r="G111" i="5"/>
  <c r="F111" i="5"/>
  <c r="I110" i="5"/>
  <c r="H110" i="5"/>
  <c r="G110" i="5"/>
  <c r="F110" i="5"/>
  <c r="F109" i="5"/>
  <c r="O61" i="5" s="1"/>
  <c r="F108" i="5"/>
  <c r="N61" i="5" s="1"/>
  <c r="F107" i="5"/>
  <c r="I106" i="5"/>
  <c r="H106" i="5"/>
  <c r="G106" i="5"/>
  <c r="F106" i="5"/>
  <c r="I105" i="5"/>
  <c r="H105" i="5"/>
  <c r="G105" i="5"/>
  <c r="F105" i="5"/>
  <c r="F101" i="5"/>
  <c r="F100" i="5"/>
  <c r="F99" i="5"/>
  <c r="F98" i="5"/>
  <c r="F97" i="5"/>
  <c r="F96" i="5"/>
  <c r="I95" i="5"/>
  <c r="H95" i="5"/>
  <c r="G95" i="5"/>
  <c r="F95" i="5"/>
  <c r="F94" i="5"/>
  <c r="F93" i="5"/>
  <c r="I90" i="5"/>
  <c r="H90" i="5"/>
  <c r="G90" i="5"/>
  <c r="F90" i="5"/>
  <c r="I89" i="5"/>
  <c r="H89" i="5"/>
  <c r="G89" i="5"/>
  <c r="F89" i="5"/>
  <c r="F88" i="5"/>
  <c r="O60" i="5" s="1"/>
  <c r="F87" i="5"/>
  <c r="N60" i="5" s="1"/>
  <c r="F86" i="5"/>
  <c r="I85" i="5"/>
  <c r="H85" i="5"/>
  <c r="G85" i="5"/>
  <c r="F85" i="5"/>
  <c r="I84" i="5"/>
  <c r="H84" i="5"/>
  <c r="G84" i="5"/>
  <c r="F84" i="5"/>
  <c r="F80" i="5"/>
  <c r="F79" i="5"/>
  <c r="F78" i="5"/>
  <c r="F77" i="5"/>
  <c r="F76" i="5"/>
  <c r="F75" i="5"/>
  <c r="I74" i="5"/>
  <c r="H74" i="5"/>
  <c r="G74" i="5"/>
  <c r="F74" i="5"/>
  <c r="F73" i="5"/>
  <c r="F72" i="5"/>
  <c r="I69" i="5"/>
  <c r="H69" i="5"/>
  <c r="G69" i="5"/>
  <c r="F69" i="5"/>
  <c r="I68" i="5"/>
  <c r="H68" i="5"/>
  <c r="G68" i="5"/>
  <c r="F68" i="5"/>
  <c r="F65" i="5"/>
  <c r="I64" i="5"/>
  <c r="H64" i="5"/>
  <c r="G64" i="5"/>
  <c r="F64" i="5"/>
  <c r="I63" i="5"/>
  <c r="H63" i="5"/>
  <c r="G63" i="5"/>
  <c r="F59" i="5"/>
  <c r="F58" i="5"/>
  <c r="F57" i="5"/>
  <c r="F56" i="5"/>
  <c r="F55" i="5"/>
  <c r="F54" i="5"/>
  <c r="I53" i="5"/>
  <c r="H53" i="5"/>
  <c r="G53" i="5"/>
  <c r="F53" i="5"/>
  <c r="F52" i="5"/>
  <c r="F51" i="5"/>
  <c r="I48" i="5"/>
  <c r="H48" i="5"/>
  <c r="G48" i="5"/>
  <c r="F48" i="5"/>
  <c r="I47" i="5"/>
  <c r="H47" i="5"/>
  <c r="G47" i="5"/>
  <c r="F47" i="5"/>
  <c r="F46" i="5"/>
  <c r="O58" i="5" s="1"/>
  <c r="F45" i="5"/>
  <c r="N58" i="5" s="1"/>
  <c r="F44" i="5"/>
  <c r="I43" i="5"/>
  <c r="H43" i="5"/>
  <c r="G43" i="5"/>
  <c r="F43" i="5"/>
  <c r="I42" i="5"/>
  <c r="H42" i="5"/>
  <c r="G42" i="5"/>
  <c r="F42" i="5"/>
  <c r="F38" i="5"/>
  <c r="F37" i="5"/>
  <c r="F36" i="5"/>
  <c r="F35" i="5"/>
  <c r="F34" i="5"/>
  <c r="F33" i="5"/>
  <c r="I32" i="5"/>
  <c r="H32" i="5"/>
  <c r="G32" i="5"/>
  <c r="F32" i="5"/>
  <c r="F31" i="5"/>
  <c r="F30" i="5"/>
  <c r="I27" i="5"/>
  <c r="H27" i="5"/>
  <c r="G27" i="5"/>
  <c r="F27" i="5"/>
  <c r="I26" i="5"/>
  <c r="H26" i="5"/>
  <c r="G26" i="5"/>
  <c r="F26" i="5"/>
  <c r="F25" i="5"/>
  <c r="F24" i="5"/>
  <c r="F23" i="5"/>
  <c r="I22" i="5"/>
  <c r="H22" i="5"/>
  <c r="G22" i="5"/>
  <c r="F22" i="5"/>
  <c r="I21" i="5"/>
  <c r="H21" i="5"/>
  <c r="G21" i="5"/>
  <c r="F21" i="5"/>
  <c r="F287" i="4"/>
  <c r="F286" i="4"/>
  <c r="F285" i="4"/>
  <c r="F284" i="4"/>
  <c r="F266" i="4"/>
  <c r="F265" i="4"/>
  <c r="F264" i="4"/>
  <c r="F263" i="4"/>
  <c r="F245" i="4"/>
  <c r="F244" i="4"/>
  <c r="F243" i="4"/>
  <c r="F242" i="4"/>
  <c r="F224" i="4"/>
  <c r="F223" i="4"/>
  <c r="F222" i="4"/>
  <c r="F221" i="4"/>
  <c r="F202" i="4"/>
  <c r="F201" i="4"/>
  <c r="F182" i="4"/>
  <c r="F181" i="4"/>
  <c r="F180" i="4"/>
  <c r="F179" i="4"/>
  <c r="F161" i="4"/>
  <c r="F160" i="4"/>
  <c r="F159" i="4"/>
  <c r="F158" i="4"/>
  <c r="F151" i="4"/>
  <c r="O63" i="4" s="1"/>
  <c r="F150" i="4"/>
  <c r="N63" i="4" s="1"/>
  <c r="F140" i="4"/>
  <c r="F139" i="4"/>
  <c r="F138" i="4"/>
  <c r="F137" i="4"/>
  <c r="F119" i="4"/>
  <c r="F118" i="4"/>
  <c r="F117" i="4"/>
  <c r="F116" i="4"/>
  <c r="F98" i="4"/>
  <c r="F97" i="4"/>
  <c r="F96" i="4"/>
  <c r="F95" i="4"/>
  <c r="F77" i="4"/>
  <c r="F76" i="4"/>
  <c r="F75" i="4"/>
  <c r="F74" i="4"/>
  <c r="F56" i="4"/>
  <c r="F55" i="4"/>
  <c r="F54" i="4"/>
  <c r="I53" i="4"/>
  <c r="H53" i="4"/>
  <c r="G53" i="4"/>
  <c r="F53" i="4"/>
  <c r="F290" i="4"/>
  <c r="F289" i="4"/>
  <c r="F288" i="4"/>
  <c r="I284" i="4"/>
  <c r="H284" i="4"/>
  <c r="G284" i="4"/>
  <c r="F283" i="4"/>
  <c r="F282" i="4"/>
  <c r="I279" i="4"/>
  <c r="H279" i="4"/>
  <c r="G279" i="4"/>
  <c r="F279" i="4"/>
  <c r="I278" i="4"/>
  <c r="H278" i="4"/>
  <c r="G278" i="4"/>
  <c r="F278" i="4"/>
  <c r="F277" i="4"/>
  <c r="O69" i="4" s="1"/>
  <c r="F276" i="4"/>
  <c r="N69" i="4" s="1"/>
  <c r="F275" i="4"/>
  <c r="I274" i="4"/>
  <c r="H274" i="4"/>
  <c r="G274" i="4"/>
  <c r="F274" i="4"/>
  <c r="I273" i="4"/>
  <c r="H273" i="4"/>
  <c r="G273" i="4"/>
  <c r="F273" i="4"/>
  <c r="F269" i="4"/>
  <c r="F268" i="4"/>
  <c r="F267" i="4"/>
  <c r="I263" i="4"/>
  <c r="H263" i="4"/>
  <c r="G263" i="4"/>
  <c r="F262" i="4"/>
  <c r="F261" i="4"/>
  <c r="I258" i="4"/>
  <c r="H258" i="4"/>
  <c r="G258" i="4"/>
  <c r="F258" i="4"/>
  <c r="I257" i="4"/>
  <c r="H257" i="4"/>
  <c r="G257" i="4"/>
  <c r="F257" i="4"/>
  <c r="F256" i="4"/>
  <c r="O68" i="4" s="1"/>
  <c r="F255" i="4"/>
  <c r="N68" i="4" s="1"/>
  <c r="F254" i="4"/>
  <c r="I253" i="4"/>
  <c r="H253" i="4"/>
  <c r="G253" i="4"/>
  <c r="F253" i="4"/>
  <c r="I252" i="4"/>
  <c r="H252" i="4"/>
  <c r="G252" i="4"/>
  <c r="F252" i="4"/>
  <c r="F248" i="4"/>
  <c r="F247" i="4"/>
  <c r="F246" i="4"/>
  <c r="I242" i="4"/>
  <c r="H242" i="4"/>
  <c r="G242" i="4"/>
  <c r="F241" i="4"/>
  <c r="F240" i="4"/>
  <c r="I237" i="4"/>
  <c r="H237" i="4"/>
  <c r="G237" i="4"/>
  <c r="F237" i="4"/>
  <c r="I236" i="4"/>
  <c r="H236" i="4"/>
  <c r="G236" i="4"/>
  <c r="F236" i="4"/>
  <c r="F235" i="4"/>
  <c r="O67" i="4" s="1"/>
  <c r="F234" i="4"/>
  <c r="N67" i="4" s="1"/>
  <c r="F233" i="4"/>
  <c r="I232" i="4"/>
  <c r="H232" i="4"/>
  <c r="G232" i="4"/>
  <c r="F232" i="4"/>
  <c r="I231" i="4"/>
  <c r="H231" i="4"/>
  <c r="G231" i="4"/>
  <c r="F231" i="4"/>
  <c r="F227" i="4"/>
  <c r="F226" i="4"/>
  <c r="F225" i="4"/>
  <c r="I221" i="4"/>
  <c r="H221" i="4"/>
  <c r="G221" i="4"/>
  <c r="F220" i="4"/>
  <c r="F219" i="4"/>
  <c r="I216" i="4"/>
  <c r="H216" i="4"/>
  <c r="G216" i="4"/>
  <c r="F216" i="4"/>
  <c r="I215" i="4"/>
  <c r="H215" i="4"/>
  <c r="G215" i="4"/>
  <c r="F215" i="4"/>
  <c r="F214" i="4"/>
  <c r="O66" i="4" s="1"/>
  <c r="F213" i="4"/>
  <c r="N66" i="4" s="1"/>
  <c r="F212" i="4"/>
  <c r="I211" i="4"/>
  <c r="H211" i="4"/>
  <c r="G211" i="4"/>
  <c r="F211" i="4"/>
  <c r="I210" i="4"/>
  <c r="H210" i="4"/>
  <c r="G210" i="4"/>
  <c r="F210" i="4"/>
  <c r="F206" i="4"/>
  <c r="F205" i="4"/>
  <c r="B6" i="4" s="1"/>
  <c r="F204" i="4"/>
  <c r="F203" i="4"/>
  <c r="I200" i="4"/>
  <c r="H200" i="4"/>
  <c r="G200" i="4"/>
  <c r="F200" i="4"/>
  <c r="F198" i="4"/>
  <c r="I195" i="4"/>
  <c r="H195" i="4"/>
  <c r="G195" i="4"/>
  <c r="F195" i="4"/>
  <c r="I194" i="4"/>
  <c r="H194" i="4"/>
  <c r="G194" i="4"/>
  <c r="F194" i="4"/>
  <c r="F191" i="4"/>
  <c r="I190" i="4"/>
  <c r="H190" i="4"/>
  <c r="G190" i="4"/>
  <c r="F190" i="4"/>
  <c r="I189" i="4"/>
  <c r="H189" i="4"/>
  <c r="G189" i="4"/>
  <c r="F189" i="4"/>
  <c r="F185" i="4"/>
  <c r="F184" i="4"/>
  <c r="F183" i="4"/>
  <c r="I179" i="4"/>
  <c r="H179" i="4"/>
  <c r="G179" i="4"/>
  <c r="F178" i="4"/>
  <c r="F177" i="4"/>
  <c r="I174" i="4"/>
  <c r="H174" i="4"/>
  <c r="G174" i="4"/>
  <c r="F174" i="4"/>
  <c r="I173" i="4"/>
  <c r="H173" i="4"/>
  <c r="G173" i="4"/>
  <c r="F173" i="4"/>
  <c r="F172" i="4"/>
  <c r="O64" i="4" s="1"/>
  <c r="F171" i="4"/>
  <c r="N64" i="4" s="1"/>
  <c r="F170" i="4"/>
  <c r="I169" i="4"/>
  <c r="H169" i="4"/>
  <c r="G169" i="4"/>
  <c r="F169" i="4"/>
  <c r="I168" i="4"/>
  <c r="H168" i="4"/>
  <c r="G168" i="4"/>
  <c r="F168" i="4"/>
  <c r="F164" i="4"/>
  <c r="F163" i="4"/>
  <c r="B5" i="4" s="1"/>
  <c r="F162" i="4"/>
  <c r="I158" i="4"/>
  <c r="H158" i="4"/>
  <c r="G158" i="4"/>
  <c r="F157" i="4"/>
  <c r="F156" i="4"/>
  <c r="I153" i="4"/>
  <c r="H153" i="4"/>
  <c r="G153" i="4"/>
  <c r="F153" i="4"/>
  <c r="I152" i="4"/>
  <c r="H152" i="4"/>
  <c r="G152" i="4"/>
  <c r="F152" i="4"/>
  <c r="F149" i="4"/>
  <c r="I148" i="4"/>
  <c r="H148" i="4"/>
  <c r="G148" i="4"/>
  <c r="F148" i="4"/>
  <c r="I147" i="4"/>
  <c r="H147" i="4"/>
  <c r="G147" i="4"/>
  <c r="F147" i="4"/>
  <c r="F143" i="4"/>
  <c r="F142" i="4"/>
  <c r="F141" i="4"/>
  <c r="I137" i="4"/>
  <c r="H137" i="4"/>
  <c r="G137" i="4"/>
  <c r="F136" i="4"/>
  <c r="F135" i="4"/>
  <c r="I132" i="4"/>
  <c r="H132" i="4"/>
  <c r="G132" i="4"/>
  <c r="F132" i="4"/>
  <c r="I131" i="4"/>
  <c r="H131" i="4"/>
  <c r="G131" i="4"/>
  <c r="F131" i="4"/>
  <c r="F130" i="4"/>
  <c r="O62" i="4" s="1"/>
  <c r="F129" i="4"/>
  <c r="N62" i="4" s="1"/>
  <c r="F128" i="4"/>
  <c r="I127" i="4"/>
  <c r="H127" i="4"/>
  <c r="G127" i="4"/>
  <c r="F127" i="4"/>
  <c r="I126" i="4"/>
  <c r="H126" i="4"/>
  <c r="G126" i="4"/>
  <c r="F126" i="4"/>
  <c r="F122" i="4"/>
  <c r="F121" i="4"/>
  <c r="F120" i="4"/>
  <c r="I116" i="4"/>
  <c r="H116" i="4"/>
  <c r="G116" i="4"/>
  <c r="F115" i="4"/>
  <c r="F114" i="4"/>
  <c r="I111" i="4"/>
  <c r="H111" i="4"/>
  <c r="G111" i="4"/>
  <c r="F111" i="4"/>
  <c r="I110" i="4"/>
  <c r="H110" i="4"/>
  <c r="G110" i="4"/>
  <c r="F110" i="4"/>
  <c r="F109" i="4"/>
  <c r="O61" i="4" s="1"/>
  <c r="F108" i="4"/>
  <c r="N61" i="4" s="1"/>
  <c r="F107" i="4"/>
  <c r="I106" i="4"/>
  <c r="H106" i="4"/>
  <c r="G106" i="4"/>
  <c r="F106" i="4"/>
  <c r="I105" i="4"/>
  <c r="H105" i="4"/>
  <c r="G105" i="4"/>
  <c r="F105" i="4"/>
  <c r="F101" i="4"/>
  <c r="F100" i="4"/>
  <c r="F99" i="4"/>
  <c r="I95" i="4"/>
  <c r="H95" i="4"/>
  <c r="G95" i="4"/>
  <c r="F94" i="4"/>
  <c r="F93" i="4"/>
  <c r="I90" i="4"/>
  <c r="H90" i="4"/>
  <c r="G90" i="4"/>
  <c r="F90" i="4"/>
  <c r="I89" i="4"/>
  <c r="H89" i="4"/>
  <c r="G89" i="4"/>
  <c r="F89" i="4"/>
  <c r="F88" i="4"/>
  <c r="O60" i="4" s="1"/>
  <c r="F87" i="4"/>
  <c r="N60" i="4" s="1"/>
  <c r="F86" i="4"/>
  <c r="I85" i="4"/>
  <c r="H85" i="4"/>
  <c r="G85" i="4"/>
  <c r="F85" i="4"/>
  <c r="I84" i="4"/>
  <c r="H84" i="4"/>
  <c r="G84" i="4"/>
  <c r="F84" i="4"/>
  <c r="F80" i="4"/>
  <c r="F79" i="4"/>
  <c r="F78" i="4"/>
  <c r="I74" i="4"/>
  <c r="H74" i="4"/>
  <c r="G74" i="4"/>
  <c r="F73" i="4"/>
  <c r="F72" i="4"/>
  <c r="I69" i="4"/>
  <c r="H69" i="4"/>
  <c r="G69" i="4"/>
  <c r="F69" i="4"/>
  <c r="I68" i="4"/>
  <c r="H68" i="4"/>
  <c r="G68" i="4"/>
  <c r="F68" i="4"/>
  <c r="F65" i="4"/>
  <c r="I64" i="4"/>
  <c r="H64" i="4"/>
  <c r="G64" i="4"/>
  <c r="F64" i="4"/>
  <c r="I63" i="4"/>
  <c r="H63" i="4"/>
  <c r="G63" i="4"/>
  <c r="F63" i="4"/>
  <c r="F59" i="4"/>
  <c r="F58" i="4"/>
  <c r="F57" i="4"/>
  <c r="F52" i="4"/>
  <c r="F51" i="4"/>
  <c r="I48" i="4"/>
  <c r="H48" i="4"/>
  <c r="G48" i="4"/>
  <c r="F48" i="4"/>
  <c r="I47" i="4"/>
  <c r="H47" i="4"/>
  <c r="G47" i="4"/>
  <c r="F47" i="4"/>
  <c r="F46" i="4"/>
  <c r="O58" i="4" s="1"/>
  <c r="F45" i="4"/>
  <c r="N58" i="4" s="1"/>
  <c r="F44" i="4"/>
  <c r="I43" i="4"/>
  <c r="H43" i="4"/>
  <c r="G43" i="4"/>
  <c r="F43" i="4"/>
  <c r="I42" i="4"/>
  <c r="H42" i="4"/>
  <c r="G42" i="4"/>
  <c r="F42" i="4"/>
  <c r="F38" i="4"/>
  <c r="F37" i="4"/>
  <c r="F36" i="4"/>
  <c r="F35" i="4"/>
  <c r="F34" i="4"/>
  <c r="F33" i="4"/>
  <c r="I32" i="4"/>
  <c r="H32" i="4"/>
  <c r="G32" i="4"/>
  <c r="F32" i="4"/>
  <c r="F31" i="4"/>
  <c r="F30" i="4"/>
  <c r="I27" i="4"/>
  <c r="H27" i="4"/>
  <c r="G27" i="4"/>
  <c r="F27" i="4"/>
  <c r="I26" i="4"/>
  <c r="H26" i="4"/>
  <c r="G26" i="4"/>
  <c r="F26" i="4"/>
  <c r="F25" i="4"/>
  <c r="F24" i="4"/>
  <c r="F23" i="4"/>
  <c r="I22" i="4"/>
  <c r="H22" i="4"/>
  <c r="G22" i="4"/>
  <c r="F22" i="4"/>
  <c r="I21" i="4"/>
  <c r="H21" i="4"/>
  <c r="G21" i="4"/>
  <c r="F21" i="4"/>
  <c r="G17" i="4"/>
  <c r="G16" i="4"/>
  <c r="G15" i="4"/>
  <c r="A7" i="4"/>
  <c r="N14" i="4"/>
  <c r="G14" i="4"/>
  <c r="N13" i="4"/>
  <c r="G13" i="4"/>
  <c r="N12" i="4"/>
  <c r="G12" i="4"/>
  <c r="N11" i="4"/>
  <c r="G11" i="4"/>
  <c r="N10" i="4"/>
  <c r="G10" i="4"/>
  <c r="N9" i="4"/>
  <c r="G9" i="4"/>
  <c r="N8" i="4"/>
  <c r="G8" i="4"/>
  <c r="N7" i="4"/>
  <c r="G7" i="4"/>
  <c r="N6" i="4"/>
  <c r="G6" i="4"/>
  <c r="N5" i="4"/>
  <c r="G5" i="4"/>
  <c r="N4" i="4"/>
  <c r="G4" i="4"/>
  <c r="N3" i="4"/>
  <c r="G3" i="4"/>
  <c r="B9" i="4" l="1"/>
  <c r="A9" i="4"/>
  <c r="A10" i="4"/>
  <c r="B8" i="4"/>
  <c r="B10" i="4"/>
  <c r="A8" i="4"/>
  <c r="A13" i="4"/>
  <c r="B13" i="4" s="1"/>
  <c r="A12" i="4"/>
  <c r="B12" i="4" s="1"/>
  <c r="A11" i="4"/>
  <c r="B11" i="4" s="1"/>
  <c r="N14" i="7"/>
  <c r="H14" i="7"/>
  <c r="G14" i="7"/>
  <c r="F14" i="7"/>
  <c r="N13" i="7"/>
  <c r="H13" i="7"/>
  <c r="G13" i="7"/>
  <c r="F13" i="7"/>
  <c r="N12" i="7"/>
  <c r="H12" i="7"/>
  <c r="G12" i="7"/>
  <c r="F12" i="7"/>
  <c r="N11" i="7"/>
  <c r="H11" i="7"/>
  <c r="G11" i="7"/>
  <c r="F11" i="7"/>
  <c r="N10" i="7"/>
  <c r="H10" i="7"/>
  <c r="G10" i="7"/>
  <c r="F10" i="7"/>
  <c r="N9" i="7"/>
  <c r="H9" i="7"/>
  <c r="G9" i="7"/>
  <c r="F9" i="7"/>
  <c r="N8" i="7"/>
  <c r="H8" i="7"/>
  <c r="G8" i="7"/>
  <c r="F8" i="7"/>
  <c r="N7" i="7"/>
  <c r="H7" i="7"/>
  <c r="G7" i="7"/>
  <c r="F7" i="7"/>
  <c r="N6" i="7"/>
  <c r="H6" i="7"/>
  <c r="G6" i="7"/>
  <c r="F6" i="7"/>
  <c r="N5" i="7"/>
  <c r="H5" i="7"/>
  <c r="G5" i="7"/>
  <c r="F5" i="7"/>
  <c r="N4" i="7"/>
  <c r="H4" i="7"/>
  <c r="G4" i="7"/>
  <c r="F4" i="7"/>
  <c r="N3" i="7"/>
  <c r="H3" i="7"/>
  <c r="G3" i="7"/>
  <c r="F3" i="7"/>
  <c r="N14" i="6"/>
  <c r="H14" i="6"/>
  <c r="G14" i="6"/>
  <c r="F14" i="6"/>
  <c r="N13" i="6"/>
  <c r="H13" i="6"/>
  <c r="G13" i="6"/>
  <c r="F13" i="6"/>
  <c r="N12" i="6"/>
  <c r="H12" i="6"/>
  <c r="G12" i="6"/>
  <c r="F12" i="6"/>
  <c r="N11" i="6"/>
  <c r="H11" i="6"/>
  <c r="G11" i="6"/>
  <c r="F11" i="6"/>
  <c r="N10" i="6"/>
  <c r="H10" i="6"/>
  <c r="G10" i="6"/>
  <c r="F10" i="6"/>
  <c r="N9" i="6"/>
  <c r="H9" i="6"/>
  <c r="G9" i="6"/>
  <c r="F9" i="6"/>
  <c r="N8" i="6"/>
  <c r="H8" i="6"/>
  <c r="G8" i="6"/>
  <c r="F8" i="6"/>
  <c r="N7" i="6"/>
  <c r="H7" i="6"/>
  <c r="G7" i="6"/>
  <c r="F7" i="6"/>
  <c r="N6" i="6"/>
  <c r="H6" i="6"/>
  <c r="G6" i="6"/>
  <c r="F6" i="6"/>
  <c r="N5" i="6"/>
  <c r="H5" i="6"/>
  <c r="G5" i="6"/>
  <c r="F5" i="6"/>
  <c r="N4" i="6"/>
  <c r="H4" i="6"/>
  <c r="G4" i="6"/>
  <c r="F4" i="6"/>
  <c r="N3" i="6"/>
  <c r="H3" i="6"/>
  <c r="G3" i="6"/>
  <c r="F3" i="6"/>
  <c r="N14" i="5"/>
  <c r="H14" i="5"/>
  <c r="G14" i="5"/>
  <c r="F14" i="5"/>
  <c r="N13" i="5"/>
  <c r="H13" i="5"/>
  <c r="G13" i="5"/>
  <c r="F13" i="5"/>
  <c r="N12" i="5"/>
  <c r="H12" i="5"/>
  <c r="G12" i="5"/>
  <c r="F12" i="5"/>
  <c r="N11" i="5"/>
  <c r="H11" i="5"/>
  <c r="G11" i="5"/>
  <c r="F11" i="5"/>
  <c r="N10" i="5"/>
  <c r="H10" i="5"/>
  <c r="G10" i="5"/>
  <c r="F10" i="5"/>
  <c r="N9" i="5"/>
  <c r="H9" i="5"/>
  <c r="G9" i="5"/>
  <c r="F9" i="5"/>
  <c r="N8" i="5"/>
  <c r="H8" i="5"/>
  <c r="G8" i="5"/>
  <c r="F8" i="5"/>
  <c r="N7" i="5"/>
  <c r="H7" i="5"/>
  <c r="G7" i="5"/>
  <c r="F7" i="5"/>
  <c r="N6" i="5"/>
  <c r="H6" i="5"/>
  <c r="G6" i="5"/>
  <c r="F6" i="5"/>
  <c r="N5" i="5"/>
  <c r="H5" i="5"/>
  <c r="G5" i="5"/>
  <c r="F5" i="5"/>
  <c r="N4" i="5"/>
  <c r="H4" i="5"/>
  <c r="G4" i="5"/>
  <c r="F4" i="5"/>
  <c r="N3" i="5"/>
  <c r="H3" i="5"/>
  <c r="F3" i="5"/>
</calcChain>
</file>

<file path=xl/sharedStrings.xml><?xml version="1.0" encoding="utf-8"?>
<sst xmlns="http://schemas.openxmlformats.org/spreadsheetml/2006/main" count="12722" uniqueCount="328">
  <si>
    <t>Sector</t>
  </si>
  <si>
    <t>Air Compressors</t>
  </si>
  <si>
    <t>NA</t>
  </si>
  <si>
    <t>Statewide</t>
  </si>
  <si>
    <t>All Commercial</t>
  </si>
  <si>
    <t>Cooking, Major</t>
  </si>
  <si>
    <t>Cooking, Minor</t>
  </si>
  <si>
    <t>Cooling</t>
  </si>
  <si>
    <t>Exterior Lighting</t>
  </si>
  <si>
    <t>Heating</t>
  </si>
  <si>
    <t>Miscellaneous</t>
  </si>
  <si>
    <t>Motors</t>
  </si>
  <si>
    <t>Office Equipment</t>
  </si>
  <si>
    <t>Ventilation</t>
  </si>
  <si>
    <t>Water Heating</t>
  </si>
  <si>
    <t>College</t>
  </si>
  <si>
    <t>Food Stores</t>
  </si>
  <si>
    <t>Health Care</t>
  </si>
  <si>
    <t>Lodging</t>
  </si>
  <si>
    <t>Office, Large</t>
  </si>
  <si>
    <t>Office, Small</t>
  </si>
  <si>
    <t>Restaurant</t>
  </si>
  <si>
    <t>Retail</t>
  </si>
  <si>
    <t>School</t>
  </si>
  <si>
    <t>Warehouse</t>
  </si>
  <si>
    <t>PG&amp;E</t>
  </si>
  <si>
    <t>SCE</t>
  </si>
  <si>
    <t>SDG&amp;E</t>
  </si>
  <si>
    <t>Plot_Building_Type</t>
  </si>
  <si>
    <t>MWh</t>
  </si>
  <si>
    <t>Percent</t>
  </si>
  <si>
    <t>All Office</t>
  </si>
  <si>
    <t>All Warehouse</t>
  </si>
  <si>
    <t>Planning Area:</t>
  </si>
  <si>
    <t>Table 6-1: Overview of Energy Usage in Statewide Service Area</t>
  </si>
  <si>
    <t>Building Type</t>
  </si>
  <si>
    <t>Floor Stock (kft2)</t>
  </si>
  <si>
    <t>Annual Electric Intensity (kWh/ft2)</t>
  </si>
  <si>
    <t>Annual Electric Usage (GWh)</t>
  </si>
  <si>
    <t>Figure 6-1: Electricity Use by Building Type</t>
  </si>
  <si>
    <t>Electric</t>
  </si>
  <si>
    <t>Gas</t>
  </si>
  <si>
    <t>Other</t>
  </si>
  <si>
    <t>End-Use</t>
  </si>
  <si>
    <t>Percent Penetation/Saturation</t>
  </si>
  <si>
    <t>Table 6-2: All Commercial End-Use Penetration/Saturation and Fuel Share</t>
  </si>
  <si>
    <t>Table 6-3: College End-Use Penetration/Saturation and Fuel Share</t>
  </si>
  <si>
    <t>Table 6-4: Food Stores End-Use Penetration/Saturation and Fuel Share</t>
  </si>
  <si>
    <t>Table 6-5: Health Care End-Use Penetration/Saturation and Fuel Share</t>
  </si>
  <si>
    <t>Table 6-6: Lodging End-Use Penetration/Saturation and Fuel Share</t>
  </si>
  <si>
    <t>Table 6-7: Miscellaneous End-Use Penetration/Saturation and Fuel Share</t>
  </si>
  <si>
    <t>Table 6-8: Large Office End-Use Penetration/Saturation and Fuel Share</t>
  </si>
  <si>
    <t>Table 6-9: Small Office End-Use Penetration/Saturation and Fuel Share</t>
  </si>
  <si>
    <t>Table 6-10: Restaurant End-Use Penetration/Saturation and Fuel Share</t>
  </si>
  <si>
    <t>Table 6-12: School End-Use Penetration/Saturation and Fuel Share</t>
  </si>
  <si>
    <t>Table 6-11: Retail End-Use Penetration/Saturation and Fuel Share</t>
  </si>
  <si>
    <t>Table 6-13: Refrigerated Warehouse End-Use Penetration/Saturation and Fuel Share</t>
  </si>
  <si>
    <t>Table 7-1: Overview of Energy Usage in PG&amp;E Service Area</t>
  </si>
  <si>
    <t>Table 7-2: All Commercial End-Use Penetration/Saturation and Fuel Share</t>
  </si>
  <si>
    <t>Table 7-3: College End-Use Penetration/Saturation and Fuel Share</t>
  </si>
  <si>
    <t>Table 7-4: Food Stores End-Use Penetration/Saturation and Fuel Share</t>
  </si>
  <si>
    <t>Table 7-5: Health Care End-Use Penetration/Saturation and Fuel Share</t>
  </si>
  <si>
    <t>Table 7-6: Lodging End-Use Penetration/Saturation and Fuel Share</t>
  </si>
  <si>
    <t>Table 7-7: Miscellaneous End-Use Penetration/Saturation and Fuel Share</t>
  </si>
  <si>
    <t>Table 7-8: Large Office End-Use Penetration/Saturation and Fuel Share</t>
  </si>
  <si>
    <t>Table 7-9: Small Office End-Use Penetration/Saturation and Fuel Share</t>
  </si>
  <si>
    <t>Table 7-10: Restaurant End-Use Penetration/Saturation and Fuel Share</t>
  </si>
  <si>
    <t>Table 7-11: Retail End-Use Penetration/Saturation and Fuel Share</t>
  </si>
  <si>
    <t>Table 7-12: School End-Use Penetration/Saturation and Fuel Share</t>
  </si>
  <si>
    <t>Table 7-13: Refrigerated Warehouse End-Use Penetration/Saturation and Fuel Share</t>
  </si>
  <si>
    <t>Figure 7-1: Electricity Use by Building Type</t>
  </si>
  <si>
    <t>Table 8-2: All Commercial End-Use Penetration/Saturation and Fuel Share</t>
  </si>
  <si>
    <t>Table 8-3: College End-Use Penetration/Saturation and Fuel Share</t>
  </si>
  <si>
    <t>Table 8-4: Food Stores End-Use Penetration/Saturation and Fuel Share</t>
  </si>
  <si>
    <t>Table 8-5: Health Care End-Use Penetration/Saturation and Fuel Share</t>
  </si>
  <si>
    <t>Table 8-6: Lodging End-Use Penetration/Saturation and Fuel Share</t>
  </si>
  <si>
    <t>Table 8-7: Miscellaneous End-Use Penetration/Saturation and Fuel Share</t>
  </si>
  <si>
    <t>Table 8-8: Large Office End-Use Penetration/Saturation and Fuel Share</t>
  </si>
  <si>
    <t>Table 8-9: Small Office End-Use Penetration/Saturation and Fuel Share</t>
  </si>
  <si>
    <t>Table 8-10: Restaurant End-Use Penetration/Saturation and Fuel Share</t>
  </si>
  <si>
    <t>Table 8-11: Retail End-Use Penetration/Saturation and Fuel Share</t>
  </si>
  <si>
    <t>Table 8-12: School End-Use Penetration/Saturation and Fuel Share</t>
  </si>
  <si>
    <t>Table 8-13: Refrigerated Warehouse End-Use Penetration/Saturation and Fuel Share</t>
  </si>
  <si>
    <t>Figure 8-1: Electricity Use by Building Type</t>
  </si>
  <si>
    <t>Table 9-2: All Commercial End-Use Penetration/Saturation and Fuel Share</t>
  </si>
  <si>
    <t>Table 9-3: College End-Use Penetration/Saturation and Fuel Share</t>
  </si>
  <si>
    <t>Table 9-4: Food Stores End-Use Penetration/Saturation and Fuel Share</t>
  </si>
  <si>
    <t>Table 9-5: Health Care End-Use Penetration/Saturation and Fuel Share</t>
  </si>
  <si>
    <t>Table 9-6: Lodging End-Use Penetration/Saturation and Fuel Share</t>
  </si>
  <si>
    <t>Table 9-7: Miscellaneous End-Use Penetration/Saturation and Fuel Share</t>
  </si>
  <si>
    <t>Table 9-8: Large Office End-Use Penetration/Saturation and Fuel Share</t>
  </si>
  <si>
    <t>Table 9-9: Small Office End-Use Penetration/Saturation and Fuel Share</t>
  </si>
  <si>
    <t>Table 9-10: Restaurant End-Use Penetration/Saturation and Fuel Share</t>
  </si>
  <si>
    <t>Table 9-11: Retail End-Use Penetration/Saturation and Fuel Share</t>
  </si>
  <si>
    <t>Table 9-12: School End-Use Penetration/Saturation and Fuel Share</t>
  </si>
  <si>
    <t>Table 9-13: Refrigerated Warehouse End-Use Penetration/Saturation and Fuel Share</t>
  </si>
  <si>
    <t>Figure 9-1: Electricity Use by Building Type</t>
  </si>
  <si>
    <t>Table 6-14: Unrefrigerated Warehouse End-Use Penetration/Saturation and Fuel Share</t>
  </si>
  <si>
    <t>Interior Lighting</t>
  </si>
  <si>
    <t>Commercial Cooking Space</t>
  </si>
  <si>
    <t>Percent Saturation</t>
  </si>
  <si>
    <t>Percent Penetration</t>
  </si>
  <si>
    <t>Table 7-14: Unrefrigerated Warehouse End-Use Penetration/Saturation and Fuel Share</t>
  </si>
  <si>
    <t>Table 8-14: Unrefrigerated Warehouse End-Use Penetration/Saturation and Fuel Share</t>
  </si>
  <si>
    <t>Freezers, Commercial</t>
  </si>
  <si>
    <t>Refrigerators, Residential</t>
  </si>
  <si>
    <t>Refrigerators, Commercial</t>
  </si>
  <si>
    <t>Frozen Floor Space</t>
  </si>
  <si>
    <t>Refrigerated Floor Space</t>
  </si>
  <si>
    <t>Residential-grade Cooking Equipment</t>
  </si>
  <si>
    <t>Commercial-grade Freezers</t>
  </si>
  <si>
    <t>Commercial-grade Refrigerators</t>
  </si>
  <si>
    <t>Residential-grade Refrigerators</t>
  </si>
  <si>
    <t>Table 9-14: Unrefrigerated Warehouse End-Use Penetration/Saturation and Fuel Share</t>
  </si>
  <si>
    <t>Miscellaneous Electric Equipment</t>
  </si>
  <si>
    <t>Ref. Warehouse</t>
  </si>
  <si>
    <t>LADWP</t>
  </si>
  <si>
    <t>SMUD</t>
  </si>
  <si>
    <t>Annual Gas Intensity (kBTU/ft2)</t>
  </si>
  <si>
    <t>Therms</t>
  </si>
  <si>
    <t>Enter date of the last run in format mm-dd</t>
  </si>
  <si>
    <t>This is the output directory</t>
  </si>
  <si>
    <t>L:\P\1626\b a k\CEUS\Report\Report Tables\Outputs\</t>
  </si>
  <si>
    <t>EXECUTIVE SUMMARY</t>
  </si>
  <si>
    <t>Introduction</t>
  </si>
  <si>
    <t>Overview</t>
  </si>
  <si>
    <t>Background</t>
  </si>
  <si>
    <t>Project Objectives</t>
  </si>
  <si>
    <t>Summary of the Project Scope and Methods</t>
  </si>
  <si>
    <t>Survey Design</t>
  </si>
  <si>
    <t>Collection of Survey Data</t>
  </si>
  <si>
    <t>Analysis of Segment-Level End-Use Energy Consumption</t>
  </si>
  <si>
    <t>Overview of Statewide Energy Usage</t>
  </si>
  <si>
    <t>Definitions</t>
  </si>
  <si>
    <t>Results</t>
  </si>
  <si>
    <t>Recommendations</t>
  </si>
  <si>
    <t>Lessons Learned</t>
  </si>
  <si>
    <t>Recommendations for Additional Commercial Sector Research</t>
  </si>
  <si>
    <t>CHAPTER 1: Introduction</t>
  </si>
  <si>
    <t>Summary of Study</t>
  </si>
  <si>
    <t>Sample Design</t>
  </si>
  <si>
    <t>Survey Implementation</t>
  </si>
  <si>
    <t>On-Site Data Collection</t>
  </si>
  <si>
    <t>Data Validation</t>
  </si>
  <si>
    <t>Survey Data Analysis</t>
  </si>
  <si>
    <t>Sector-Level Results</t>
  </si>
  <si>
    <t>Report Organization</t>
  </si>
  <si>
    <t>CEUS Report Structure</t>
  </si>
  <si>
    <t>CEUS Report Appendices</t>
  </si>
  <si>
    <t>Affiliated Reports</t>
  </si>
  <si>
    <t>CHAPTER 2: Sample Design</t>
  </si>
  <si>
    <t>Sampling Unit</t>
  </si>
  <si>
    <t>Sample Frame for the Survey</t>
  </si>
  <si>
    <t>Geographical Areas Covered by CEUS</t>
  </si>
  <si>
    <t>Geographical Strata in Energy Commission Forecast Model</t>
  </si>
  <si>
    <t>Building-types in Energy Commission Forecast Model</t>
  </si>
  <si>
    <t>Vintages in Energy Commission Forecast Model</t>
  </si>
  <si>
    <t>Sample Frame Stratification</t>
  </si>
  <si>
    <t>Considerations for Sample Frame Stratification</t>
  </si>
  <si>
    <t>Stratification Design</t>
  </si>
  <si>
    <t>Alternative Stratifications Considered</t>
  </si>
  <si>
    <t>Overall Sample Size</t>
  </si>
  <si>
    <t>Sample Point Allocation</t>
  </si>
  <si>
    <t>Post-Stratification Considerations</t>
  </si>
  <si>
    <t>Sample Execution Considerations</t>
  </si>
  <si>
    <t>Allocation Methodology</t>
  </si>
  <si>
    <t>Sampling Algorithm</t>
  </si>
  <si>
    <t>Allocation Among Utilities</t>
  </si>
  <si>
    <t>Sample Allocation</t>
  </si>
  <si>
    <t>Expansion Methodology and Post-Stratification</t>
  </si>
  <si>
    <t>CHAPTER 3: Survey Design and Implementation</t>
  </si>
  <si>
    <t>Survey Instrument Design</t>
  </si>
  <si>
    <t>Contact Information</t>
  </si>
  <si>
    <t>Interview</t>
  </si>
  <si>
    <t>Utility Meters</t>
  </si>
  <si>
    <t>Other Energy / Service Accounts</t>
  </si>
  <si>
    <t>Partition Drawing</t>
  </si>
  <si>
    <t>Square Footage</t>
  </si>
  <si>
    <t>End-Use by Whole Survey-Site</t>
  </si>
  <si>
    <t>Photos and Notes</t>
  </si>
  <si>
    <t>Submitting the Survey</t>
  </si>
  <si>
    <t>Operations</t>
  </si>
  <si>
    <t>Utility Engagement</t>
  </si>
  <si>
    <t>Customer Recruitment Methodology</t>
  </si>
  <si>
    <t>Integration with Sample Frame</t>
  </si>
  <si>
    <t>Integration with Operations</t>
  </si>
  <si>
    <t>Training</t>
  </si>
  <si>
    <t>Field Staff Training</t>
  </si>
  <si>
    <t>Call Center Training</t>
  </si>
  <si>
    <t>The Pretest</t>
  </si>
  <si>
    <t>Pretest Results</t>
  </si>
  <si>
    <t>Tracking and Improvement Group</t>
  </si>
  <si>
    <t>Survey Data Validation</t>
  </si>
  <si>
    <t>CHAPTER 4: Electric and Natural Gas Consumption Data</t>
  </si>
  <si>
    <t>Initial Assignment of Electric Consumption Data to Survey-Sites</t>
  </si>
  <si>
    <t>Meter Reconciliation</t>
  </si>
  <si>
    <t>Assignment of Gas Consumption Data to Survey Sites</t>
  </si>
  <si>
    <t>Interval Meter Data Request</t>
  </si>
  <si>
    <t>Weather Normalization</t>
  </si>
  <si>
    <t>CHAPTER 5: Analysis of Commercial Data - Key Concepts</t>
  </si>
  <si>
    <t>Definitions and Concepts</t>
  </si>
  <si>
    <t>Expansion Weights</t>
  </si>
  <si>
    <t>Building-Type</t>
  </si>
  <si>
    <t>Forecast Zone</t>
  </si>
  <si>
    <t>Total Floor Stock</t>
  </si>
  <si>
    <t>Annual Energy Intensity</t>
  </si>
  <si>
    <t>Annual Energy Consumption</t>
  </si>
  <si>
    <t>End-Uses</t>
  </si>
  <si>
    <t>End-Use Saturation and Penetration at the Survey-Site Level</t>
  </si>
  <si>
    <t>End-Use Saturation and Penetration at Aggregated Levels</t>
  </si>
  <si>
    <t>Fuel Shares</t>
  </si>
  <si>
    <t>CHAPTER 6: Results</t>
  </si>
  <si>
    <t>Statewide Floor Stock and Electric Energy Usage</t>
  </si>
  <si>
    <t>PG&amp;E Floor Stock and Electric Energy Usage</t>
  </si>
  <si>
    <t>SCE Floor Stock and Electric Energy Usage</t>
  </si>
  <si>
    <t>SDG&amp;E Floor Stock and Electric Energy Usage</t>
  </si>
  <si>
    <t>Building-Type and End-Use Level Results</t>
  </si>
  <si>
    <t>CHAPTER 7: Summary and Recommendations</t>
  </si>
  <si>
    <t>Summary of Project Scope and Methods</t>
  </si>
  <si>
    <t>Collection of On-Site Survey Data</t>
  </si>
  <si>
    <t>Mining the 2018-2022 CEUS Dataset</t>
  </si>
  <si>
    <t>Recommendations for Additional Research</t>
  </si>
  <si>
    <t>CEUS APPENDICES</t>
  </si>
  <si>
    <t>REFERENCES</t>
  </si>
  <si>
    <t>ACRONYMS</t>
  </si>
  <si>
    <t>Section</t>
  </si>
  <si>
    <t>Have Read</t>
  </si>
  <si>
    <t>Status</t>
  </si>
  <si>
    <t>Notes</t>
  </si>
  <si>
    <t>fail quality control and cannot be remediated</t>
  </si>
  <si>
    <t>surveys</t>
  </si>
  <si>
    <t xml:space="preserve">pretest sites that could not be used in final sample </t>
  </si>
  <si>
    <t>69 form Rosy's review and 3 sites dropped from Sasha in QC.R, 2 with final qc score under 85 in make working dataset</t>
  </si>
  <si>
    <t>Tables Updated</t>
  </si>
  <si>
    <t>could not complete entire survey and customer was not available to follow-up to complete survey (notoks.xlsx in make working dataset)</t>
  </si>
  <si>
    <t>footnote says chapter 6 discusses site accounting - also need to update future research topics or remove</t>
  </si>
  <si>
    <t>check that final count is over 24000</t>
  </si>
  <si>
    <t>Sample Modifications in Response to Pandemic-Induces Stresses</t>
  </si>
  <si>
    <t>motor restaurant</t>
  </si>
  <si>
    <t>billion sqft commercial floor space</t>
  </si>
  <si>
    <t>motor large office</t>
  </si>
  <si>
    <t>electric usage</t>
  </si>
  <si>
    <t>floorspace</t>
  </si>
  <si>
    <t>gas usage</t>
  </si>
  <si>
    <t>SMUD Floor Stock and Electric Energy Usage</t>
  </si>
  <si>
    <t>LADWP Floor Stock and Electric Energy Usage</t>
  </si>
  <si>
    <t>combined sites</t>
  </si>
  <si>
    <t>total completed online surveys</t>
  </si>
  <si>
    <t>total usable</t>
  </si>
  <si>
    <t>online surveys that didn't pass QC</t>
  </si>
  <si>
    <t>Final Survey Count and Statistical Precision</t>
  </si>
  <si>
    <t>Consolidating Survey-Sites</t>
  </si>
  <si>
    <t>Noncommercial Survey-Sites</t>
  </si>
  <si>
    <t>On-Site or Remote Surveys that Failed Quality Control</t>
  </si>
  <si>
    <t>Online Surveys thar Failed Quality Control</t>
  </si>
  <si>
    <t>Final Survey Count and Achieved Precision</t>
  </si>
  <si>
    <t xml:space="preserve"> 212 from Make working data set (notok.xlsx) and 74 from QC.R (noncommercials.csv), and 23 from frame/ag remap noncommercial(memory or official frame file) - 18 were 115x NAICS codes which were part of frame but CEC decided to remove at the end of the survey, based on survey results.  Nearly half were cellular phone stores that, upon review, had the main source of revenue from celling plans rather than cell phones or accessories, thus were deemed to be TCU, the other half are sites that have legitimate commercial and manufacturing activities on site. In these cases, the manufacturing process took most of site energy so the sites were deemed manufacturing. Oh, the 1 is the wastewater plant in SMUD that was accidentally marked commercial.</t>
  </si>
  <si>
    <t xml:space="preserve">Consolidation Survey-sites </t>
  </si>
  <si>
    <t>Remove Non-Commercial Sites</t>
  </si>
  <si>
    <t>Remove Unusable Pretest Sites and Sites that Failed Quality Control</t>
  </si>
  <si>
    <t>Remove Online Surveys that Fail Quality Control</t>
  </si>
  <si>
    <t>Final Survey Count</t>
  </si>
  <si>
    <t>Initial Surveys Completed</t>
  </si>
  <si>
    <t>Annual Gas Usage (MTherms)</t>
  </si>
  <si>
    <t>Table 10-2: All Commercial End-Use Penetration/Saturation and Fuel Share</t>
  </si>
  <si>
    <t>Table 10-3: College End-Use Penetration/Saturation and Fuel Share</t>
  </si>
  <si>
    <t>Table 10-4: Food Stores End-Use Penetration/Saturation and Fuel Share</t>
  </si>
  <si>
    <t>Table 10-5: Health Care End-Use Penetration/Saturation and Fuel Share</t>
  </si>
  <si>
    <t>Table 10-6: Lodging End-Use Penetration/Saturation and Fuel Share</t>
  </si>
  <si>
    <t>Table 10-7: Miscellaneous End-Use Penetration/Saturation and Fuel Share</t>
  </si>
  <si>
    <t>Table 10-8: Large Office End-Use Penetration/Saturation and Fuel Share</t>
  </si>
  <si>
    <t>Table 10-9: Small Office End-Use Penetration/Saturation and Fuel Share</t>
  </si>
  <si>
    <t>Table 10-10: Restaurant End-Use Penetration/Saturation and Fuel Share</t>
  </si>
  <si>
    <t>Table 10-11: Retail End-Use Penetration/Saturation and Fuel Share</t>
  </si>
  <si>
    <t>Table 10-12: School End-Use Penetration/Saturation and Fuel Share</t>
  </si>
  <si>
    <t>Table 10-13: Refrigerated Warehouse End-Use Penetration/Saturation and Fuel Share</t>
  </si>
  <si>
    <t>Table 10-14: Unrefrigerated Warehouse End-Use Penetration/Saturation and Fuel Share</t>
  </si>
  <si>
    <t>Table 11-2: All Commercial End-Use Penetration/Saturation and Fuel Share</t>
  </si>
  <si>
    <t>Table 11-3: College End-Use Penetration/Saturation and Fuel Share</t>
  </si>
  <si>
    <t>Table 11-4: Food Stores End-Use Penetration/Saturation and Fuel Share</t>
  </si>
  <si>
    <t>Table 11-5: Health Care End-Use Penetration/Saturation and Fuel Share</t>
  </si>
  <si>
    <t>Table 11-6: Lodging End-Use Penetration/Saturation and Fuel Share</t>
  </si>
  <si>
    <t>Table 11-7: Miscellaneous End-Use Penetration/Saturation and Fuel Share</t>
  </si>
  <si>
    <t>Table 11-8: Large Office End-Use Penetration/Saturation and Fuel Share</t>
  </si>
  <si>
    <t>Table 11-9: Small Office End-Use Penetration/Saturation and Fuel Share</t>
  </si>
  <si>
    <t>Table 11-10: Restaurant End-Use Penetration/Saturation and Fuel Share</t>
  </si>
  <si>
    <t>Table 11-11: Retail End-Use Penetration/Saturation and Fuel Share</t>
  </si>
  <si>
    <t>Table 11-12: School End-Use Penetration/Saturation and Fuel Share</t>
  </si>
  <si>
    <t>Table 11-13: Refrigerated Warehouse End-Use Penetration/Saturation and Fuel Share</t>
  </si>
  <si>
    <t>Table 11-14: Unrefrigerated Warehouse End-Use Penetration/Saturation and Fuel Share</t>
  </si>
  <si>
    <t>Table 11-1: Overview of Energy Usage in SMUD Service Area</t>
  </si>
  <si>
    <t>Table 10-1: Overview of Energy Usage in LADWP Service Area</t>
  </si>
  <si>
    <t>Table 9-1: Overview of Energy Usage in SDG&amp;E Service Area</t>
  </si>
  <si>
    <t>Table 8-1: Overview of Energy Usage in SCE Service Area</t>
  </si>
  <si>
    <t>Refrigerated Warehouse</t>
  </si>
  <si>
    <t>Official.GWh.2022</t>
  </si>
  <si>
    <t>Official.GWh.2017</t>
  </si>
  <si>
    <t>Ratio 2022 to 2017</t>
  </si>
  <si>
    <t>site_building_type_by_NAICS_1</t>
  </si>
  <si>
    <t>12i</t>
  </si>
  <si>
    <t>12c</t>
  </si>
  <si>
    <t>Total_GWh</t>
  </si>
  <si>
    <t>Surveyed_GWh</t>
  </si>
  <si>
    <t>site_forecast_zone_1</t>
  </si>
  <si>
    <t>Percent Surveyed</t>
  </si>
  <si>
    <t>Zone</t>
  </si>
  <si>
    <t>NAICS-Classified GWh in Participating Utilities</t>
  </si>
  <si>
    <t>Total GWh</t>
  </si>
  <si>
    <t>Select Base Year</t>
  </si>
  <si>
    <t>global scale factor</t>
  </si>
  <si>
    <t>2017</t>
  </si>
  <si>
    <t>08-07</t>
  </si>
  <si>
    <t>This workbook contains unscaled results from the CEUS survey. By "unscaled" we mean that the data represent only customers that were in the original CEUS sample frame, constructed in 2018 using data provided by utilities for years 2016-2018.  The energy usages have not been adjusted for changes in the commercial market since 2017 (so these are pre-COVID energy intensities).  The expansion weights used to create these tables are the sample weights from the survey. They have not been augmented to account for unclassified NAICS codes or for nonparticipating utilities.  The "Statewide" results also exclude Forecast Zones 0, 14, 15, 18, 19, and 20.</t>
  </si>
  <si>
    <t>End Use</t>
  </si>
  <si>
    <t>Percent Floorspace with End Use</t>
  </si>
  <si>
    <t>Electric Fuel Share</t>
  </si>
  <si>
    <t>Gas Fuel Share</t>
  </si>
  <si>
    <t>Other Fuel Share</t>
  </si>
  <si>
    <t>Planning Are</t>
  </si>
  <si>
    <t>Building-type</t>
  </si>
  <si>
    <t>Percent of MWh</t>
  </si>
  <si>
    <t>Planning Area</t>
  </si>
  <si>
    <t>Percent of Therms</t>
  </si>
  <si>
    <t>Floorspace (ksqft)</t>
  </si>
  <si>
    <t>Electirc Energy Intensity (kWh/sqft)</t>
  </si>
  <si>
    <t>Electricity Usage (GWh)</t>
  </si>
  <si>
    <t>Gas Energy Intensity (kBTU/sqft)</t>
  </si>
  <si>
    <t>Gas Usage (Therms)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</si>
</sst>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0.0%"/>
    <numFmt numFmtId="166" formatCode="_(* #,##0.0_);_(* \(#,##0.0\);_(* &quot;-&quot;??_);_(@_)"/>
    <numFmt numFmtId="167" formatCode="0.000%"/>
  </numFmts>
  <fonts count="13" x14ac:knownFonts="1">
    <font>
      <sz val="11"/>
      <color theme="1"/>
      <name val="Calibri"/>
      <family val="2"/>
      <scheme val="minor"/>
    </font>
    <font>
      <sz val="11"/>
      <color theme="1"/>
      <name val="Calibri"/>
      <family val="2"/>
      <scheme val="minor"/>
    </font>
    <font>
      <b/>
      <sz val="11"/>
      <color theme="1"/>
      <name val="Calibri"/>
      <family val="2"/>
      <scheme val="minor"/>
    </font>
    <font>
      <sz val="9.5"/>
      <color theme="1"/>
      <name val="Arial"/>
      <family val="2"/>
    </font>
    <font>
      <b/>
      <sz val="9.5"/>
      <color theme="1"/>
      <name val="Arial"/>
      <family val="2"/>
    </font>
    <font>
      <b/>
      <sz val="14"/>
      <color theme="1"/>
      <name val="Calibri"/>
      <family val="2"/>
      <scheme val="minor"/>
    </font>
    <font>
      <b/>
      <sz val="11"/>
      <color rgb="FF000000"/>
      <name val="Calibri"/>
      <family val="2"/>
      <scheme val="minor"/>
    </font>
    <font>
      <b/>
      <sz val="9.5"/>
      <color theme="1"/>
      <name val="Tahoma"/>
      <family val="2"/>
    </font>
    <font>
      <b/>
      <sz val="12"/>
      <color theme="1"/>
      <name val="Tahoma"/>
      <family val="2"/>
    </font>
    <font>
      <sz val="9.5"/>
      <color theme="1"/>
      <name val="Tahoma"/>
      <family val="2"/>
    </font>
    <font>
      <sz val="12"/>
      <color theme="1"/>
      <name val="Tahoma"/>
      <family val="2"/>
    </font>
    <font>
      <sz val="9.5"/>
      <color theme="1"/>
      <name val="Abadi"/>
      <family val="2"/>
    </font>
    <font>
      <sz val="16"/>
      <color theme="1"/>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23">
    <xf numFmtId="0" fontId="0" fillId="0" borderId="0" xfId="0"/>
    <xf numFmtId="0" fontId="3" fillId="2" borderId="0" xfId="0" applyFont="1" applyFill="1"/>
    <xf numFmtId="0" fontId="3" fillId="2" borderId="2" xfId="0" applyFont="1" applyFill="1" applyBorder="1"/>
    <xf numFmtId="0" fontId="4" fillId="2" borderId="0" xfId="0" applyFont="1" applyFill="1" applyAlignment="1">
      <alignment vertical="center"/>
    </xf>
    <xf numFmtId="0" fontId="4" fillId="2" borderId="1" xfId="0" applyFont="1" applyFill="1" applyBorder="1"/>
    <xf numFmtId="0" fontId="3" fillId="2" borderId="1" xfId="0" applyFont="1" applyFill="1" applyBorder="1" applyAlignment="1">
      <alignment vertical="center"/>
    </xf>
    <xf numFmtId="0" fontId="3" fillId="2" borderId="1" xfId="0" applyFont="1" applyFill="1" applyBorder="1"/>
    <xf numFmtId="165" fontId="3" fillId="2" borderId="1" xfId="2" applyNumberFormat="1" applyFont="1" applyFill="1" applyBorder="1"/>
    <xf numFmtId="0" fontId="3" fillId="2" borderId="0" xfId="0" applyFont="1" applyFill="1" applyAlignment="1">
      <alignment vertical="center"/>
    </xf>
    <xf numFmtId="0" fontId="0" fillId="2" borderId="0" xfId="0" applyFill="1"/>
    <xf numFmtId="0" fontId="0" fillId="2" borderId="0" xfId="0" applyFill="1" applyAlignment="1">
      <alignment horizontal="center"/>
    </xf>
    <xf numFmtId="0" fontId="0" fillId="2" borderId="2" xfId="0" applyFill="1" applyBorder="1"/>
    <xf numFmtId="0" fontId="2" fillId="2" borderId="1" xfId="0" applyFont="1" applyFill="1" applyBorder="1"/>
    <xf numFmtId="0" fontId="2" fillId="2" borderId="0" xfId="0" applyFont="1" applyFill="1"/>
    <xf numFmtId="0" fontId="0" fillId="2" borderId="1" xfId="0" applyFill="1" applyBorder="1"/>
    <xf numFmtId="9" fontId="0" fillId="2" borderId="0" xfId="2" applyFont="1" applyFill="1" applyBorder="1"/>
    <xf numFmtId="165" fontId="0" fillId="2" borderId="1" xfId="2" applyNumberFormat="1" applyFont="1" applyFill="1" applyBorder="1"/>
    <xf numFmtId="164" fontId="0" fillId="2" borderId="0" xfId="1" applyNumberFormat="1" applyFont="1" applyFill="1" applyBorder="1"/>
    <xf numFmtId="0" fontId="3" fillId="2" borderId="0" xfId="0" applyFont="1" applyFill="1" applyAlignment="1">
      <alignment horizontal="center"/>
    </xf>
    <xf numFmtId="165" fontId="3" fillId="2" borderId="0" xfId="2" applyNumberFormat="1" applyFont="1" applyFill="1" applyBorder="1" applyAlignment="1">
      <alignment vertical="center"/>
    </xf>
    <xf numFmtId="0" fontId="5" fillId="0" borderId="6" xfId="0" applyFont="1" applyBorder="1" applyAlignment="1">
      <alignment horizontal="center" vertical="center" wrapText="1"/>
    </xf>
    <xf numFmtId="49" fontId="5" fillId="0" borderId="6"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0" fontId="2" fillId="0" borderId="1" xfId="0" applyFont="1" applyBorder="1"/>
    <xf numFmtId="0" fontId="0" fillId="0" borderId="1" xfId="0" applyBorder="1"/>
    <xf numFmtId="9" fontId="0" fillId="0" borderId="1" xfId="0" applyNumberFormat="1" applyBorder="1"/>
    <xf numFmtId="165" fontId="0" fillId="0" borderId="0" xfId="2" applyNumberFormat="1" applyFont="1"/>
    <xf numFmtId="0" fontId="7" fillId="2" borderId="1" xfId="0" applyFont="1" applyFill="1" applyBorder="1" applyAlignment="1">
      <alignment vertical="center"/>
    </xf>
    <xf numFmtId="0" fontId="8" fillId="2" borderId="1" xfId="0" applyFont="1" applyFill="1" applyBorder="1" applyAlignment="1">
      <alignment vertical="center"/>
    </xf>
    <xf numFmtId="0" fontId="9" fillId="2" borderId="0" xfId="0" applyFont="1" applyFill="1"/>
    <xf numFmtId="0" fontId="9" fillId="2" borderId="0" xfId="0" applyFont="1" applyFill="1" applyAlignment="1">
      <alignment horizontal="center" vertical="center"/>
    </xf>
    <xf numFmtId="0" fontId="9" fillId="2" borderId="2" xfId="0" applyFont="1" applyFill="1" applyBorder="1"/>
    <xf numFmtId="0" fontId="7" fillId="2" borderId="0" xfId="0" applyFont="1" applyFill="1" applyAlignment="1">
      <alignment vertical="center"/>
    </xf>
    <xf numFmtId="0" fontId="7" fillId="2" borderId="1" xfId="0" applyFont="1" applyFill="1" applyBorder="1"/>
    <xf numFmtId="0" fontId="9" fillId="2" borderId="1" xfId="0" applyFont="1" applyFill="1" applyBorder="1" applyAlignment="1">
      <alignment vertical="center"/>
    </xf>
    <xf numFmtId="9" fontId="9" fillId="2" borderId="0" xfId="2" applyFont="1" applyFill="1" applyBorder="1" applyAlignment="1">
      <alignment vertical="center"/>
    </xf>
    <xf numFmtId="0" fontId="9" fillId="2" borderId="1" xfId="0" applyFont="1" applyFill="1" applyBorder="1"/>
    <xf numFmtId="165" fontId="9" fillId="2" borderId="1" xfId="2" applyNumberFormat="1" applyFont="1" applyFill="1" applyBorder="1"/>
    <xf numFmtId="164" fontId="9" fillId="2" borderId="0" xfId="1" applyNumberFormat="1" applyFont="1" applyFill="1" applyBorder="1" applyAlignment="1">
      <alignment vertical="center"/>
    </xf>
    <xf numFmtId="0" fontId="9" fillId="2" borderId="0" xfId="0" applyFont="1" applyFill="1" applyAlignment="1">
      <alignment horizontal="center"/>
    </xf>
    <xf numFmtId="165" fontId="9" fillId="2" borderId="1" xfId="2" applyNumberFormat="1" applyFont="1" applyFill="1" applyBorder="1" applyAlignment="1">
      <alignment vertical="center"/>
    </xf>
    <xf numFmtId="165" fontId="9" fillId="2" borderId="0" xfId="2" applyNumberFormat="1" applyFont="1" applyFill="1" applyBorder="1" applyAlignment="1">
      <alignment vertical="center"/>
    </xf>
    <xf numFmtId="0" fontId="9" fillId="2" borderId="0" xfId="0" applyFont="1" applyFill="1" applyAlignment="1">
      <alignment vertical="center"/>
    </xf>
    <xf numFmtId="0" fontId="10" fillId="2" borderId="1" xfId="0" applyFont="1" applyFill="1" applyBorder="1" applyAlignment="1">
      <alignment vertical="center"/>
    </xf>
    <xf numFmtId="0" fontId="11" fillId="2" borderId="1" xfId="0" applyFont="1" applyFill="1" applyBorder="1"/>
    <xf numFmtId="0" fontId="11" fillId="2" borderId="1" xfId="0" applyFont="1" applyFill="1" applyBorder="1" applyAlignment="1">
      <alignment vertical="center"/>
    </xf>
    <xf numFmtId="0" fontId="0" fillId="3" borderId="1" xfId="0" applyFill="1" applyBorder="1"/>
    <xf numFmtId="9" fontId="0" fillId="3" borderId="1" xfId="0" applyNumberFormat="1" applyFill="1" applyBorder="1"/>
    <xf numFmtId="9" fontId="0" fillId="0" borderId="0" xfId="0" applyNumberFormat="1"/>
    <xf numFmtId="9" fontId="9" fillId="2" borderId="0" xfId="2" applyFont="1" applyFill="1"/>
    <xf numFmtId="165" fontId="9" fillId="2" borderId="0" xfId="2" applyNumberFormat="1" applyFont="1" applyFill="1"/>
    <xf numFmtId="10" fontId="9" fillId="2" borderId="0" xfId="2" applyNumberFormat="1" applyFont="1" applyFill="1"/>
    <xf numFmtId="165" fontId="9" fillId="2" borderId="0" xfId="0" applyNumberFormat="1" applyFont="1" applyFill="1"/>
    <xf numFmtId="0" fontId="9" fillId="2" borderId="7" xfId="0" applyFont="1" applyFill="1" applyBorder="1"/>
    <xf numFmtId="0" fontId="9" fillId="2" borderId="8" xfId="0" applyFont="1" applyFill="1" applyBorder="1"/>
    <xf numFmtId="0" fontId="9" fillId="2" borderId="9" xfId="0" applyFont="1" applyFill="1" applyBorder="1"/>
    <xf numFmtId="0" fontId="9" fillId="2" borderId="10" xfId="0" applyFont="1" applyFill="1" applyBorder="1"/>
    <xf numFmtId="0" fontId="9" fillId="2" borderId="11" xfId="0" applyFont="1" applyFill="1" applyBorder="1"/>
    <xf numFmtId="0" fontId="9" fillId="2" borderId="12" xfId="0" applyFont="1" applyFill="1" applyBorder="1"/>
    <xf numFmtId="0" fontId="9" fillId="2" borderId="13" xfId="0" applyFont="1" applyFill="1" applyBorder="1"/>
    <xf numFmtId="0" fontId="9" fillId="2" borderId="14" xfId="0" applyFont="1" applyFill="1" applyBorder="1"/>
    <xf numFmtId="9" fontId="9" fillId="4" borderId="10" xfId="2" applyFont="1" applyFill="1" applyBorder="1"/>
    <xf numFmtId="0" fontId="9" fillId="4" borderId="11" xfId="0" applyFont="1" applyFill="1" applyBorder="1"/>
    <xf numFmtId="9" fontId="9" fillId="4" borderId="0" xfId="2" applyFont="1" applyFill="1"/>
    <xf numFmtId="0" fontId="9" fillId="4" borderId="0" xfId="0" applyFont="1" applyFill="1"/>
    <xf numFmtId="9" fontId="9" fillId="5" borderId="10" xfId="2" applyFont="1" applyFill="1" applyBorder="1"/>
    <xf numFmtId="0" fontId="9" fillId="5" borderId="0" xfId="0" applyFont="1" applyFill="1"/>
    <xf numFmtId="0" fontId="9" fillId="5" borderId="11" xfId="0" applyFont="1" applyFill="1" applyBorder="1"/>
    <xf numFmtId="9" fontId="9" fillId="6" borderId="10" xfId="2" applyFont="1" applyFill="1" applyBorder="1"/>
    <xf numFmtId="0" fontId="9" fillId="6" borderId="0" xfId="0" applyFont="1" applyFill="1"/>
    <xf numFmtId="0" fontId="9" fillId="6" borderId="11" xfId="0" applyFont="1" applyFill="1" applyBorder="1"/>
    <xf numFmtId="0" fontId="9" fillId="7" borderId="10" xfId="0" applyFont="1" applyFill="1" applyBorder="1"/>
    <xf numFmtId="0" fontId="9" fillId="7" borderId="0" xfId="0" applyFont="1" applyFill="1"/>
    <xf numFmtId="0" fontId="9" fillId="7" borderId="11" xfId="0" applyFont="1" applyFill="1" applyBorder="1"/>
    <xf numFmtId="0" fontId="9" fillId="8" borderId="10" xfId="0" applyFont="1" applyFill="1" applyBorder="1"/>
    <xf numFmtId="0" fontId="9" fillId="8" borderId="11" xfId="0" applyFont="1" applyFill="1" applyBorder="1"/>
    <xf numFmtId="0" fontId="10" fillId="2" borderId="0" xfId="0" applyFont="1" applyFill="1" applyAlignment="1">
      <alignment horizontal="center"/>
    </xf>
    <xf numFmtId="0" fontId="10" fillId="2" borderId="1" xfId="0" applyFont="1" applyFill="1" applyBorder="1"/>
    <xf numFmtId="164" fontId="10" fillId="2" borderId="1" xfId="1" applyNumberFormat="1" applyFont="1" applyFill="1" applyBorder="1"/>
    <xf numFmtId="0" fontId="10" fillId="2" borderId="0" xfId="0" applyFont="1" applyFill="1"/>
    <xf numFmtId="0" fontId="8" fillId="2" borderId="0" xfId="0" applyFont="1" applyFill="1" applyAlignment="1">
      <alignment vertical="center"/>
    </xf>
    <xf numFmtId="165" fontId="10" fillId="2" borderId="1" xfId="2" applyNumberFormat="1" applyFont="1" applyFill="1" applyBorder="1" applyAlignment="1">
      <alignment vertical="center"/>
    </xf>
    <xf numFmtId="165" fontId="10" fillId="2" borderId="0" xfId="2" applyNumberFormat="1" applyFont="1" applyFill="1" applyBorder="1" applyAlignment="1">
      <alignment vertical="center"/>
    </xf>
    <xf numFmtId="0" fontId="10" fillId="2" borderId="0" xfId="0" applyFont="1" applyFill="1" applyAlignment="1">
      <alignment vertical="center"/>
    </xf>
    <xf numFmtId="0" fontId="0" fillId="9" borderId="0" xfId="0" applyFill="1"/>
    <xf numFmtId="0" fontId="10" fillId="0" borderId="1" xfId="0" applyFont="1" applyBorder="1"/>
    <xf numFmtId="3" fontId="10" fillId="0" borderId="1" xfId="0" applyNumberFormat="1" applyFont="1" applyBorder="1"/>
    <xf numFmtId="9" fontId="9" fillId="8" borderId="0" xfId="0" applyNumberFormat="1" applyFont="1" applyFill="1"/>
    <xf numFmtId="0" fontId="9" fillId="2" borderId="3" xfId="0" applyFont="1" applyFill="1" applyBorder="1" applyAlignment="1">
      <alignment horizontal="center"/>
    </xf>
    <xf numFmtId="0" fontId="9" fillId="2" borderId="4" xfId="0" applyFont="1" applyFill="1" applyBorder="1" applyAlignment="1">
      <alignment horizontal="center"/>
    </xf>
    <xf numFmtId="0" fontId="9" fillId="2" borderId="5" xfId="0" applyFont="1" applyFill="1" applyBorder="1" applyAlignment="1">
      <alignment horizontal="center"/>
    </xf>
    <xf numFmtId="0" fontId="9" fillId="2" borderId="1" xfId="0" applyFont="1" applyFill="1" applyBorder="1" applyAlignment="1">
      <alignment horizontal="center"/>
    </xf>
    <xf numFmtId="2" fontId="9" fillId="2" borderId="0" xfId="2" applyNumberFormat="1" applyFont="1" applyFill="1" applyBorder="1" applyAlignment="1">
      <alignment vertical="center"/>
    </xf>
    <xf numFmtId="166" fontId="10" fillId="2" borderId="1" xfId="1" applyNumberFormat="1" applyFont="1" applyFill="1" applyBorder="1"/>
    <xf numFmtId="166" fontId="10" fillId="2" borderId="1" xfId="1" applyNumberFormat="1" applyFont="1" applyFill="1" applyBorder="1" applyAlignment="1">
      <alignment vertical="center"/>
    </xf>
    <xf numFmtId="0" fontId="9" fillId="2" borderId="3" xfId="0" applyFont="1" applyFill="1" applyBorder="1" applyAlignment="1">
      <alignment horizontal="left"/>
    </xf>
    <xf numFmtId="0" fontId="9" fillId="2" borderId="4" xfId="0" applyFont="1" applyFill="1" applyBorder="1" applyAlignment="1">
      <alignment horizontal="left"/>
    </xf>
    <xf numFmtId="0" fontId="9" fillId="2" borderId="5" xfId="0" applyFont="1" applyFill="1" applyBorder="1" applyAlignment="1">
      <alignment horizontal="left"/>
    </xf>
    <xf numFmtId="0" fontId="10" fillId="2" borderId="4" xfId="0" applyFont="1" applyFill="1" applyBorder="1"/>
    <xf numFmtId="0" fontId="10" fillId="2" borderId="2" xfId="0" applyFont="1" applyFill="1" applyBorder="1" applyAlignment="1">
      <alignment horizontal="center"/>
    </xf>
    <xf numFmtId="0" fontId="8" fillId="2" borderId="1" xfId="0" applyFont="1" applyFill="1" applyBorder="1" applyAlignment="1">
      <alignment vertical="top" wrapText="1"/>
    </xf>
    <xf numFmtId="10" fontId="10" fillId="2" borderId="1" xfId="2" applyNumberFormat="1" applyFont="1" applyFill="1" applyBorder="1" applyAlignment="1">
      <alignment vertical="center"/>
    </xf>
    <xf numFmtId="167" fontId="10" fillId="2" borderId="1" xfId="2" applyNumberFormat="1" applyFont="1" applyFill="1" applyBorder="1" applyAlignment="1">
      <alignment vertical="center"/>
    </xf>
    <xf numFmtId="165" fontId="3" fillId="2" borderId="0" xfId="0" applyNumberFormat="1" applyFont="1" applyFill="1"/>
    <xf numFmtId="165" fontId="3" fillId="2" borderId="0" xfId="2" applyNumberFormat="1" applyFont="1" applyFill="1"/>
    <xf numFmtId="10" fontId="3" fillId="2" borderId="0" xfId="2" applyNumberFormat="1" applyFont="1" applyFill="1"/>
    <xf numFmtId="9" fontId="0" fillId="0" borderId="0" xfId="2" applyFont="1"/>
    <xf numFmtId="3" fontId="0" fillId="0" borderId="0" xfId="0" applyNumberFormat="1"/>
    <xf numFmtId="4" fontId="0" fillId="0" borderId="0" xfId="0" applyNumberFormat="1"/>
    <xf numFmtId="0" fontId="5" fillId="0" borderId="15" xfId="0" applyFont="1" applyBorder="1" applyAlignment="1">
      <alignment horizontal="center" vertical="center" wrapText="1"/>
    </xf>
    <xf numFmtId="49" fontId="5" fillId="0" borderId="15" xfId="0" applyNumberFormat="1" applyFont="1" applyBorder="1" applyAlignment="1">
      <alignment horizontal="center" vertical="center"/>
    </xf>
    <xf numFmtId="0" fontId="2" fillId="10" borderId="1" xfId="0" applyFont="1" applyFill="1" applyBorder="1" applyAlignment="1">
      <alignment vertical="center" wrapText="1"/>
    </xf>
    <xf numFmtId="9" fontId="0" fillId="0" borderId="1" xfId="2" applyFont="1" applyBorder="1"/>
    <xf numFmtId="0" fontId="2" fillId="10" borderId="1" xfId="0" applyFont="1" applyFill="1" applyBorder="1" applyAlignment="1">
      <alignment horizontal="center" vertical="center" wrapText="1"/>
    </xf>
    <xf numFmtId="9" fontId="0" fillId="0" borderId="1" xfId="2" applyFont="1" applyBorder="1" applyAlignment="1">
      <alignment horizontal="center"/>
    </xf>
    <xf numFmtId="0" fontId="0" fillId="0" borderId="0" xfId="0" applyAlignment="1">
      <alignment horizontal="center"/>
    </xf>
    <xf numFmtId="0" fontId="2" fillId="10" borderId="1" xfId="0" applyFont="1" applyFill="1" applyBorder="1" applyAlignment="1">
      <alignment horizontal="left"/>
    </xf>
    <xf numFmtId="0" fontId="0" fillId="0" borderId="1" xfId="0" applyBorder="1" applyAlignment="1">
      <alignment horizontal="left"/>
    </xf>
    <xf numFmtId="3" fontId="0" fillId="0" borderId="1" xfId="0" applyNumberFormat="1" applyBorder="1" applyAlignment="1">
      <alignment horizontal="left"/>
    </xf>
    <xf numFmtId="0" fontId="0" fillId="0" borderId="0" xfId="0" applyAlignment="1">
      <alignment horizontal="left"/>
    </xf>
    <xf numFmtId="4" fontId="0" fillId="0" borderId="1" xfId="0" applyNumberFormat="1" applyBorder="1" applyAlignment="1">
      <alignment horizontal="left"/>
    </xf>
    <xf numFmtId="9" fontId="2" fillId="10" borderId="1" xfId="2" applyFont="1" applyFill="1" applyBorder="1" applyAlignment="1">
      <alignment horizontal="center"/>
    </xf>
    <xf numFmtId="0" fontId="12" fillId="0" borderId="0" xfId="0" applyFont="1" applyAlignment="1">
      <alignment horizontal="left" vertical="top" wrapText="1"/>
    </xf>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'2017 and 2022 Electric Usage2'!$C$1</c:f>
              <c:strCache>
                <c:ptCount val="1"/>
                <c:pt idx="0">
                  <c:v>Ratio 2022 to 2017</c:v>
                </c:pt>
              </c:strCache>
            </c:strRef>
          </c:tx>
          <c:spPr>
            <a:ln w="31750" cap="rnd">
              <a:solidFill>
                <a:schemeClr val="accent1"/>
              </a:solidFill>
              <a:round/>
            </a:ln>
            <a:effectLst/>
          </c:spPr>
          <c:marker>
            <c:symbol val="none"/>
          </c:marker>
          <c:dLbls>
            <c:delete val="1"/>
          </c:dLbls>
          <c:cat>
            <c:strRef>
              <c:f>'2017 and 2022 Electric Usage2'!$B$2:$B$13</c:f>
              <c:strCache>
                <c:ptCount val="12"/>
                <c:pt idx="0">
                  <c:v>Restaurant</c:v>
                </c:pt>
                <c:pt idx="1">
                  <c:v>Lodging</c:v>
                </c:pt>
                <c:pt idx="2">
                  <c:v>Retail</c:v>
                </c:pt>
                <c:pt idx="3">
                  <c:v>Miscellaneous</c:v>
                </c:pt>
                <c:pt idx="4">
                  <c:v>Food Stores</c:v>
                </c:pt>
                <c:pt idx="5">
                  <c:v>Health Care</c:v>
                </c:pt>
                <c:pt idx="6">
                  <c:v>College</c:v>
                </c:pt>
                <c:pt idx="7">
                  <c:v>School</c:v>
                </c:pt>
                <c:pt idx="8">
                  <c:v>Office, Large</c:v>
                </c:pt>
                <c:pt idx="9">
                  <c:v>Office, Small</c:v>
                </c:pt>
                <c:pt idx="10">
                  <c:v>Ref. Warehouse</c:v>
                </c:pt>
                <c:pt idx="11">
                  <c:v>Warehouse</c:v>
                </c:pt>
              </c:strCache>
            </c:strRef>
          </c:cat>
          <c:val>
            <c:numRef>
              <c:f>'2017 and 2022 Electric Usage2'!$C$2:$C$13</c:f>
              <c:numCache>
                <c:formatCode>General</c:formatCode>
                <c:ptCount val="12"/>
                <c:pt idx="0">
                  <c:v>0.67577283712388636</c:v>
                </c:pt>
                <c:pt idx="1">
                  <c:v>0.70178495411649877</c:v>
                </c:pt>
                <c:pt idx="2">
                  <c:v>0.72346910289827016</c:v>
                </c:pt>
                <c:pt idx="3">
                  <c:v>0.76812442098705769</c:v>
                </c:pt>
                <c:pt idx="4">
                  <c:v>0.78825313660841345</c:v>
                </c:pt>
                <c:pt idx="5">
                  <c:v>0.88021434687756328</c:v>
                </c:pt>
                <c:pt idx="6">
                  <c:v>0.88722426505303242</c:v>
                </c:pt>
                <c:pt idx="7">
                  <c:v>0.95089404103157826</c:v>
                </c:pt>
                <c:pt idx="8">
                  <c:v>0.95794341045096898</c:v>
                </c:pt>
                <c:pt idx="9">
                  <c:v>0.95794341045097076</c:v>
                </c:pt>
                <c:pt idx="10">
                  <c:v>0.99756604651379444</c:v>
                </c:pt>
                <c:pt idx="11">
                  <c:v>1.1649667380838991</c:v>
                </c:pt>
              </c:numCache>
            </c:numRef>
          </c:val>
          <c:smooth val="0"/>
          <c:extLst>
            <c:ext xmlns:c16="http://schemas.microsoft.com/office/drawing/2014/chart" uri="{C3380CC4-5D6E-409C-BE32-E72D297353CC}">
              <c16:uniqueId val="{00000000-2769-4CEE-851E-237A17743CE6}"/>
            </c:ext>
          </c:extLst>
        </c:ser>
        <c:dLbls>
          <c:dLblPos val="ctr"/>
          <c:showLegendKey val="0"/>
          <c:showVal val="1"/>
          <c:showCatName val="0"/>
          <c:showSerName val="0"/>
          <c:showPercent val="0"/>
          <c:showBubbleSize val="0"/>
        </c:dLbls>
        <c:smooth val="0"/>
        <c:axId val="1406863808"/>
        <c:axId val="1641731184"/>
      </c:lineChart>
      <c:catAx>
        <c:axId val="1406863808"/>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crossAx val="1641731184"/>
        <c:crosses val="autoZero"/>
        <c:auto val="1"/>
        <c:lblAlgn val="ctr"/>
        <c:lblOffset val="100"/>
        <c:noMultiLvlLbl val="0"/>
      </c:catAx>
      <c:valAx>
        <c:axId val="1641731184"/>
        <c:scaling>
          <c:orientation val="minMax"/>
        </c:scaling>
        <c:delete val="0"/>
        <c:axPos val="l"/>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title>
          <c:tx>
            <c:rich>
              <a:bodyPr rot="-5400000" spcFirstLastPara="1" vertOverflow="ellipsis" vert="horz" wrap="square" anchor="ctr" anchorCtr="1"/>
              <a:lstStyle/>
              <a:p>
                <a:pPr>
                  <a:defRPr sz="1100" b="1" i="0" u="none" strike="noStrike" kern="1200" baseline="0">
                    <a:solidFill>
                      <a:schemeClr val="tx2"/>
                    </a:solidFill>
                    <a:latin typeface="+mn-lt"/>
                    <a:ea typeface="+mn-ea"/>
                    <a:cs typeface="+mn-cs"/>
                  </a:defRPr>
                </a:pPr>
                <a:r>
                  <a:rPr lang="en-US" sz="1100"/>
                  <a:t>Ratio of 2022 to 2017 Electric</a:t>
                </a:r>
                <a:r>
                  <a:rPr lang="en-US" sz="1100" baseline="0"/>
                  <a:t> Usage</a:t>
                </a:r>
                <a:endParaRPr lang="en-US" sz="1100"/>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title>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crossAx val="14068638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51"/>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SDGE!$N$34</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60B-42B5-AB1E-4543C204CF1B}"/>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60B-42B5-AB1E-4543C204CF1B}"/>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60B-42B5-AB1E-4543C204CF1B}"/>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60B-42B5-AB1E-4543C204CF1B}"/>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460B-42B5-AB1E-4543C204CF1B}"/>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460B-42B5-AB1E-4543C204CF1B}"/>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460B-42B5-AB1E-4543C204CF1B}"/>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460B-42B5-AB1E-4543C204CF1B}"/>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460B-42B5-AB1E-4543C204CF1B}"/>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460B-42B5-AB1E-4543C204CF1B}"/>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460B-42B5-AB1E-4543C204CF1B}"/>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460B-42B5-AB1E-4543C204CF1B}"/>
              </c:ext>
            </c:extLst>
          </c:dPt>
          <c:dLbls>
            <c:dLbl>
              <c:idx val="0"/>
              <c:layout>
                <c:manualLayout>
                  <c:x val="7.3776715410573679E-2"/>
                  <c:y val="-4.90559383202099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60B-42B5-AB1E-4543C204CF1B}"/>
                </c:ext>
              </c:extLst>
            </c:dLbl>
            <c:dLbl>
              <c:idx val="1"/>
              <c:layout>
                <c:manualLayout>
                  <c:x val="5.4327324267583146E-2"/>
                  <c:y val="-1.91800551590195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60B-42B5-AB1E-4543C204CF1B}"/>
                </c:ext>
              </c:extLst>
            </c:dLbl>
            <c:dLbl>
              <c:idx val="4"/>
              <c:layout>
                <c:manualLayout>
                  <c:x val="6.0363693630646554E-3"/>
                  <c:y val="2.55734068786925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60B-42B5-AB1E-4543C204CF1B}"/>
                </c:ext>
              </c:extLst>
            </c:dLbl>
            <c:dLbl>
              <c:idx val="5"/>
              <c:layout>
                <c:manualLayout>
                  <c:x val="6.2711692288463947E-2"/>
                  <c:y val="0.1321101268591424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60B-42B5-AB1E-4543C204CF1B}"/>
                </c:ext>
              </c:extLst>
            </c:dLbl>
            <c:dLbl>
              <c:idx val="6"/>
              <c:layout>
                <c:manualLayout>
                  <c:x val="-8.0484924840864072E-3"/>
                  <c:y val="0.153440441272156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460B-42B5-AB1E-4543C204CF1B}"/>
                </c:ext>
              </c:extLst>
            </c:dLbl>
            <c:dLbl>
              <c:idx val="7"/>
              <c:layout>
                <c:manualLayout>
                  <c:x val="-1.983970753655793E-3"/>
                  <c:y val="-8.1032644356955705E-3"/>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5402691586996359"/>
                      <c:h val="0.18169452515142048"/>
                    </c:manualLayout>
                  </c15:layout>
                </c:ext>
                <c:ext xmlns:c16="http://schemas.microsoft.com/office/drawing/2014/chart" uri="{C3380CC4-5D6E-409C-BE32-E72D297353CC}">
                  <c16:uniqueId val="{0000000F-460B-42B5-AB1E-4543C204CF1B}"/>
                </c:ext>
              </c:extLst>
            </c:dLbl>
            <c:dLbl>
              <c:idx val="8"/>
              <c:layout>
                <c:manualLayout>
                  <c:x val="-2.8169723694302411E-2"/>
                  <c:y val="-8.31135723557512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460B-42B5-AB1E-4543C204CF1B}"/>
                </c:ext>
              </c:extLst>
            </c:dLbl>
            <c:dLbl>
              <c:idx val="9"/>
              <c:layout>
                <c:manualLayout>
                  <c:x val="-9.8594032930058445E-2"/>
                  <c:y val="-2.237673101885612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460B-42B5-AB1E-4543C204CF1B}"/>
                </c:ext>
              </c:extLst>
            </c:dLbl>
            <c:dLbl>
              <c:idx val="10"/>
              <c:layout>
                <c:manualLayout>
                  <c:x val="-1.2072738726129567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460B-42B5-AB1E-4543C204CF1B}"/>
                </c:ext>
              </c:extLst>
            </c:dLbl>
            <c:dLbl>
              <c:idx val="11"/>
              <c:layout>
                <c:manualLayout>
                  <c:x val="9.7222222222222224E-2"/>
                  <c:y val="-5.45595472440944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460B-42B5-AB1E-4543C204CF1B}"/>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SDGE!$M$35:$M$46</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SDGE!$N$35:$N$46</c:f>
              <c:numCache>
                <c:formatCode>0.0%</c:formatCode>
                <c:ptCount val="12"/>
                <c:pt idx="0">
                  <c:v>0.11459307465058401</c:v>
                </c:pt>
                <c:pt idx="1">
                  <c:v>5.9293748553612198E-2</c:v>
                </c:pt>
                <c:pt idx="2">
                  <c:v>0.11144281956270401</c:v>
                </c:pt>
                <c:pt idx="3">
                  <c:v>9.3511299295347003E-2</c:v>
                </c:pt>
                <c:pt idx="4">
                  <c:v>0.166757917025221</c:v>
                </c:pt>
                <c:pt idx="5">
                  <c:v>0.15223478401540899</c:v>
                </c:pt>
                <c:pt idx="6">
                  <c:v>7.9301853360167401E-2</c:v>
                </c:pt>
                <c:pt idx="7">
                  <c:v>1.0858047357608701E-3</c:v>
                </c:pt>
                <c:pt idx="8">
                  <c:v>0.18585012336916301</c:v>
                </c:pt>
                <c:pt idx="9">
                  <c:v>1.5947492306812999E-2</c:v>
                </c:pt>
                <c:pt idx="10">
                  <c:v>1.5190278675822899E-2</c:v>
                </c:pt>
                <c:pt idx="11">
                  <c:v>4.79080444939484E-3</c:v>
                </c:pt>
              </c:numCache>
            </c:numRef>
          </c:val>
          <c:extLst>
            <c:ext xmlns:c16="http://schemas.microsoft.com/office/drawing/2014/chart" uri="{C3380CC4-5D6E-409C-BE32-E72D297353CC}">
              <c16:uniqueId val="{00000018-460B-42B5-AB1E-4543C204CF1B}"/>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24"/>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LADWP!$N$2</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75D-4FC0-8261-C9FF369AC961}"/>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75D-4FC0-8261-C9FF369AC961}"/>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75D-4FC0-8261-C9FF369AC961}"/>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C75D-4FC0-8261-C9FF369AC961}"/>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C75D-4FC0-8261-C9FF369AC961}"/>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C75D-4FC0-8261-C9FF369AC961}"/>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C75D-4FC0-8261-C9FF369AC961}"/>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C75D-4FC0-8261-C9FF369AC961}"/>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C75D-4FC0-8261-C9FF369AC961}"/>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C75D-4FC0-8261-C9FF369AC961}"/>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C75D-4FC0-8261-C9FF369AC961}"/>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C75D-4FC0-8261-C9FF369AC961}"/>
              </c:ext>
            </c:extLst>
          </c:dPt>
          <c:dLbls>
            <c:dLbl>
              <c:idx val="0"/>
              <c:layout>
                <c:manualLayout>
                  <c:x val="2.3700196189925971E-2"/>
                  <c:y val="-3.791937178019858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9.0487204724409451E-2"/>
                      <c:h val="0.11460036245469314"/>
                    </c:manualLayout>
                  </c15:layout>
                </c:ext>
                <c:ext xmlns:c16="http://schemas.microsoft.com/office/drawing/2014/chart" uri="{C3380CC4-5D6E-409C-BE32-E72D297353CC}">
                  <c16:uniqueId val="{00000001-C75D-4FC0-8261-C9FF369AC961}"/>
                </c:ext>
              </c:extLst>
            </c:dLbl>
            <c:dLbl>
              <c:idx val="1"/>
              <c:layout>
                <c:manualLayout>
                  <c:x val="6.438793987269123E-2"/>
                  <c:y val="-9.909695165493419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75D-4FC0-8261-C9FF369AC961}"/>
                </c:ext>
              </c:extLst>
            </c:dLbl>
            <c:dLbl>
              <c:idx val="2"/>
              <c:layout>
                <c:manualLayout>
                  <c:x val="2.6157600573280662E-2"/>
                  <c:y val="-7.032686891640491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75D-4FC0-8261-C9FF369AC961}"/>
                </c:ext>
              </c:extLst>
            </c:dLbl>
            <c:dLbl>
              <c:idx val="3"/>
              <c:layout>
                <c:manualLayout>
                  <c:x val="1.7102967311237897E-2"/>
                  <c:y val="1.278670343934628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3959302195701628"/>
                      <c:h val="0.1013567749517541"/>
                    </c:manualLayout>
                  </c15:layout>
                </c:ext>
                <c:ext xmlns:c16="http://schemas.microsoft.com/office/drawing/2014/chart" uri="{C3380CC4-5D6E-409C-BE32-E72D297353CC}">
                  <c16:uniqueId val="{00000007-C75D-4FC0-8261-C9FF369AC961}"/>
                </c:ext>
              </c:extLst>
            </c:dLbl>
            <c:dLbl>
              <c:idx val="4"/>
              <c:layout>
                <c:manualLayout>
                  <c:x val="-1.7918986219491579E-4"/>
                  <c:y val="0.1240095024336267"/>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8106335478594573"/>
                      <c:h val="0.19184057296513329"/>
                    </c:manualLayout>
                  </c15:layout>
                </c:ext>
                <c:ext xmlns:c16="http://schemas.microsoft.com/office/drawing/2014/chart" uri="{C3380CC4-5D6E-409C-BE32-E72D297353CC}">
                  <c16:uniqueId val="{00000009-C75D-4FC0-8261-C9FF369AC961}"/>
                </c:ext>
              </c:extLst>
            </c:dLbl>
            <c:dLbl>
              <c:idx val="6"/>
              <c:layout>
                <c:manualLayout>
                  <c:x val="6.8380340701559211E-2"/>
                  <c:y val="0.14946976712342214"/>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C75D-4FC0-8261-C9FF369AC961}"/>
                </c:ext>
              </c:extLst>
            </c:dLbl>
            <c:dLbl>
              <c:idx val="7"/>
              <c:layout>
                <c:manualLayout>
                  <c:x val="-4.0242462420432071E-3"/>
                  <c:y val="7.3845729429830656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004424452777767"/>
                      <c:h val="0.18063030896753157"/>
                    </c:manualLayout>
                  </c15:layout>
                </c:ext>
                <c:ext xmlns:c16="http://schemas.microsoft.com/office/drawing/2014/chart" uri="{C3380CC4-5D6E-409C-BE32-E72D297353CC}">
                  <c16:uniqueId val="{0000000F-C75D-4FC0-8261-C9FF369AC961}"/>
                </c:ext>
              </c:extLst>
            </c:dLbl>
            <c:dLbl>
              <c:idx val="8"/>
              <c:layout>
                <c:manualLayout>
                  <c:x val="-2.3148148148148168E-2"/>
                  <c:y val="1.38888888888888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221657188684744"/>
                      <c:h val="0.11460036245469314"/>
                    </c:manualLayout>
                  </c15:layout>
                </c:ext>
                <c:ext xmlns:c16="http://schemas.microsoft.com/office/drawing/2014/chart" uri="{C3380CC4-5D6E-409C-BE32-E72D297353CC}">
                  <c16:uniqueId val="{00000011-C75D-4FC0-8261-C9FF369AC961}"/>
                </c:ext>
              </c:extLst>
            </c:dLbl>
            <c:dLbl>
              <c:idx val="9"/>
              <c:layout>
                <c:manualLayout>
                  <c:x val="-3.4722222222222245E-2"/>
                  <c:y val="3.968253968253968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C75D-4FC0-8261-C9FF369AC961}"/>
                </c:ext>
              </c:extLst>
            </c:dLbl>
            <c:dLbl>
              <c:idx val="10"/>
              <c:layout>
                <c:manualLayout>
                  <c:x val="-8.7962962962962965E-2"/>
                  <c:y val="-2.380952380952380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C75D-4FC0-8261-C9FF369AC961}"/>
                </c:ext>
              </c:extLst>
            </c:dLbl>
            <c:dLbl>
              <c:idx val="11"/>
              <c:layout>
                <c:manualLayout>
                  <c:x val="-0.1091531639210164"/>
                  <c:y val="-5.654781157332582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790117381160686"/>
                      <c:h val="0.10269560054993127"/>
                    </c:manualLayout>
                  </c15:layout>
                </c:ext>
                <c:ext xmlns:c16="http://schemas.microsoft.com/office/drawing/2014/chart" uri="{C3380CC4-5D6E-409C-BE32-E72D297353CC}">
                  <c16:uniqueId val="{00000017-C75D-4FC0-8261-C9FF369AC961}"/>
                </c:ext>
              </c:extLst>
            </c:dLbl>
            <c:spPr>
              <a:noFill/>
              <a:ln>
                <a:noFill/>
              </a:ln>
              <a:effectLst/>
            </c:spPr>
            <c:txPr>
              <a:bodyPr rot="0" spcFirstLastPara="1" vertOverflow="clip" horzOverflow="clip" vert="horz" wrap="square" lIns="36576" tIns="18288" rIns="36576" bIns="18288" anchor="ctr" anchorCtr="1">
                <a:spAutoFit/>
              </a:bodyPr>
              <a:lstStyle/>
              <a:p>
                <a:pPr>
                  <a:defRPr sz="105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LADWP!$M$3:$M$14</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LADWP!$N$3:$N$14</c:f>
              <c:numCache>
                <c:formatCode>0.0%</c:formatCode>
                <c:ptCount val="12"/>
                <c:pt idx="0">
                  <c:v>7.3309942194857994E-2</c:v>
                </c:pt>
                <c:pt idx="1">
                  <c:v>8.4822106972887099E-2</c:v>
                </c:pt>
                <c:pt idx="2">
                  <c:v>4.4149984980660598E-2</c:v>
                </c:pt>
                <c:pt idx="3">
                  <c:v>3.8324031952309899E-2</c:v>
                </c:pt>
                <c:pt idx="4">
                  <c:v>0.112798902613338</c:v>
                </c:pt>
                <c:pt idx="5">
                  <c:v>0.253636685651422</c:v>
                </c:pt>
                <c:pt idx="6">
                  <c:v>6.08587446877768E-2</c:v>
                </c:pt>
                <c:pt idx="7">
                  <c:v>2.1296914211801399E-2</c:v>
                </c:pt>
                <c:pt idx="8">
                  <c:v>9.8613001316264506E-2</c:v>
                </c:pt>
                <c:pt idx="9">
                  <c:v>0.1237523079633</c:v>
                </c:pt>
                <c:pt idx="10">
                  <c:v>6.8080634322333397E-2</c:v>
                </c:pt>
                <c:pt idx="11">
                  <c:v>2.0356743133047701E-2</c:v>
                </c:pt>
              </c:numCache>
            </c:numRef>
          </c:val>
          <c:extLst>
            <c:ext xmlns:c16="http://schemas.microsoft.com/office/drawing/2014/chart" uri="{C3380CC4-5D6E-409C-BE32-E72D297353CC}">
              <c16:uniqueId val="{00000018-C75D-4FC0-8261-C9FF369AC961}"/>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14"/>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LADWP!$N$34</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68F-41BE-A350-F3D259F46F51}"/>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568F-41BE-A350-F3D259F46F51}"/>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568F-41BE-A350-F3D259F46F51}"/>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568F-41BE-A350-F3D259F46F51}"/>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568F-41BE-A350-F3D259F46F51}"/>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568F-41BE-A350-F3D259F46F51}"/>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568F-41BE-A350-F3D259F46F51}"/>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568F-41BE-A350-F3D259F46F51}"/>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568F-41BE-A350-F3D259F46F51}"/>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568F-41BE-A350-F3D259F46F51}"/>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568F-41BE-A350-F3D259F46F51}"/>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568F-41BE-A350-F3D259F46F51}"/>
              </c:ext>
            </c:extLst>
          </c:dPt>
          <c:dLbls>
            <c:dLbl>
              <c:idx val="0"/>
              <c:layout>
                <c:manualLayout>
                  <c:x val="2.0121231210216009E-3"/>
                  <c:y val="-0.1054903033746073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68F-41BE-A350-F3D259F46F51}"/>
                </c:ext>
              </c:extLst>
            </c:dLbl>
            <c:dLbl>
              <c:idx val="1"/>
              <c:layout>
                <c:manualLayout>
                  <c:x val="0.13481224910844722"/>
                  <c:y val="-0.1054903033746073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68F-41BE-A350-F3D259F46F51}"/>
                </c:ext>
              </c:extLst>
            </c:dLbl>
            <c:dLbl>
              <c:idx val="2"/>
              <c:layout>
                <c:manualLayout>
                  <c:x val="0.11066677165618805"/>
                  <c:y val="-4.79501378975488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68F-41BE-A350-F3D259F46F51}"/>
                </c:ext>
              </c:extLst>
            </c:dLbl>
            <c:dLbl>
              <c:idx val="3"/>
              <c:layout>
                <c:manualLayout>
                  <c:x val="3.0181846815324011E-2"/>
                  <c:y val="-8.95069240754244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68F-41BE-A350-F3D259F46F51}"/>
                </c:ext>
              </c:extLst>
            </c:dLbl>
            <c:dLbl>
              <c:idx val="4"/>
              <c:layout>
                <c:manualLayout>
                  <c:x val="5.8394156253388077E-2"/>
                  <c:y val="-6.184082458442707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568F-41BE-A350-F3D259F46F51}"/>
                </c:ext>
              </c:extLst>
            </c:dLbl>
            <c:dLbl>
              <c:idx val="5"/>
              <c:layout>
                <c:manualLayout>
                  <c:x val="5.156602981884166E-2"/>
                  <c:y val="-2.7563156167980277E-3"/>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3691515542225197"/>
                      <c:h val="0.19448122859076683"/>
                    </c:manualLayout>
                  </c15:layout>
                </c:ext>
                <c:ext xmlns:c16="http://schemas.microsoft.com/office/drawing/2014/chart" uri="{C3380CC4-5D6E-409C-BE32-E72D297353CC}">
                  <c16:uniqueId val="{0000000B-568F-41BE-A350-F3D259F46F51}"/>
                </c:ext>
              </c:extLst>
            </c:dLbl>
            <c:dLbl>
              <c:idx val="6"/>
              <c:layout>
                <c:manualLayout>
                  <c:x val="9.1615195414256629E-3"/>
                  <c:y val="8.14044728783900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568F-41BE-A350-F3D259F46F51}"/>
                </c:ext>
              </c:extLst>
            </c:dLbl>
            <c:dLbl>
              <c:idx val="7"/>
              <c:layout>
                <c:manualLayout>
                  <c:x val="0"/>
                  <c:y val="-4.5681594488188974E-3"/>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2782574053243335"/>
                      <c:h val="0.12635881452318459"/>
                    </c:manualLayout>
                  </c15:layout>
                </c:ext>
                <c:ext xmlns:c16="http://schemas.microsoft.com/office/drawing/2014/chart" uri="{C3380CC4-5D6E-409C-BE32-E72D297353CC}">
                  <c16:uniqueId val="{0000000F-568F-41BE-A350-F3D259F46F51}"/>
                </c:ext>
              </c:extLst>
            </c:dLbl>
            <c:dLbl>
              <c:idx val="8"/>
              <c:layout>
                <c:manualLayout>
                  <c:x val="-6.2375816751669644E-2"/>
                  <c:y val="1.27867034393462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568F-41BE-A350-F3D259F46F51}"/>
                </c:ext>
              </c:extLst>
            </c:dLbl>
            <c:dLbl>
              <c:idx val="9"/>
              <c:layout>
                <c:manualLayout>
                  <c:x val="-7.0203292562226488E-2"/>
                  <c:y val="7.03268689164049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568F-41BE-A350-F3D259F46F51}"/>
                </c:ext>
              </c:extLst>
            </c:dLbl>
            <c:dLbl>
              <c:idx val="10"/>
              <c:layout>
                <c:manualLayout>
                  <c:x val="-1.2072738726129567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568F-41BE-A350-F3D259F46F51}"/>
                </c:ext>
              </c:extLst>
            </c:dLbl>
            <c:dLbl>
              <c:idx val="11"/>
              <c:layout>
                <c:manualLayout>
                  <c:x val="-9.8342082239720033E-2"/>
                  <c:y val="-0.105490212160979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568F-41BE-A350-F3D259F46F51}"/>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LADWP!$M$35:$M$46</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LADWP!$N$35:$N$46</c:f>
              <c:numCache>
                <c:formatCode>0.0%</c:formatCode>
                <c:ptCount val="12"/>
                <c:pt idx="0">
                  <c:v>0.27176431512268701</c:v>
                </c:pt>
                <c:pt idx="1">
                  <c:v>2.8856127536083E-2</c:v>
                </c:pt>
                <c:pt idx="2">
                  <c:v>7.8474236870944805E-2</c:v>
                </c:pt>
                <c:pt idx="3">
                  <c:v>4.9575626034992201E-2</c:v>
                </c:pt>
                <c:pt idx="4">
                  <c:v>0.159665124947415</c:v>
                </c:pt>
                <c:pt idx="5">
                  <c:v>0.11088842255676799</c:v>
                </c:pt>
                <c:pt idx="6">
                  <c:v>4.6411964364545803E-2</c:v>
                </c:pt>
                <c:pt idx="7">
                  <c:v>2.1184813261275901E-4</c:v>
                </c:pt>
                <c:pt idx="8">
                  <c:v>0.20567398374602999</c:v>
                </c:pt>
                <c:pt idx="9">
                  <c:v>1.84025851148703E-2</c:v>
                </c:pt>
                <c:pt idx="10">
                  <c:v>2.63588389705375E-2</c:v>
                </c:pt>
                <c:pt idx="11">
                  <c:v>3.7169266025123601E-3</c:v>
                </c:pt>
              </c:numCache>
            </c:numRef>
          </c:val>
          <c:extLst>
            <c:ext xmlns:c16="http://schemas.microsoft.com/office/drawing/2014/chart" uri="{C3380CC4-5D6E-409C-BE32-E72D297353CC}">
              <c16:uniqueId val="{00000018-568F-41BE-A350-F3D259F46F51}"/>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SMUD!$N$2</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1A46-42C6-92C1-CC0102EDB5B1}"/>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1A46-42C6-92C1-CC0102EDB5B1}"/>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1A46-42C6-92C1-CC0102EDB5B1}"/>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1A46-42C6-92C1-CC0102EDB5B1}"/>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1A46-42C6-92C1-CC0102EDB5B1}"/>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1A46-42C6-92C1-CC0102EDB5B1}"/>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1A46-42C6-92C1-CC0102EDB5B1}"/>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1A46-42C6-92C1-CC0102EDB5B1}"/>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1A46-42C6-92C1-CC0102EDB5B1}"/>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1A46-42C6-92C1-CC0102EDB5B1}"/>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1A46-42C6-92C1-CC0102EDB5B1}"/>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1A46-42C6-92C1-CC0102EDB5B1}"/>
              </c:ext>
            </c:extLst>
          </c:dPt>
          <c:dLbls>
            <c:dLbl>
              <c:idx val="0"/>
              <c:layout>
                <c:manualLayout>
                  <c:x val="1.9675925925925927E-2"/>
                  <c:y val="-5.9525371828521431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9.0487204724409451E-2"/>
                      <c:h val="0.11460036245469314"/>
                    </c:manualLayout>
                  </c15:layout>
                </c:ext>
                <c:ext xmlns:c16="http://schemas.microsoft.com/office/drawing/2014/chart" uri="{C3380CC4-5D6E-409C-BE32-E72D297353CC}">
                  <c16:uniqueId val="{00000001-1A46-42C6-92C1-CC0102EDB5B1}"/>
                </c:ext>
              </c:extLst>
            </c:dLbl>
            <c:dLbl>
              <c:idx val="1"/>
              <c:layout>
                <c:manualLayout>
                  <c:x val="-7.377699549264446E-17"/>
                  <c:y val="-2.237673101885610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A46-42C6-92C1-CC0102EDB5B1}"/>
                </c:ext>
              </c:extLst>
            </c:dLbl>
            <c:dLbl>
              <c:idx val="2"/>
              <c:layout>
                <c:manualLayout>
                  <c:x val="2.6157600573280662E-2"/>
                  <c:y val="-7.032686891640491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1A46-42C6-92C1-CC0102EDB5B1}"/>
                </c:ext>
              </c:extLst>
            </c:dLbl>
            <c:dLbl>
              <c:idx val="3"/>
              <c:layout>
                <c:manualLayout>
                  <c:x val="1.7102967311237897E-2"/>
                  <c:y val="1.278670343934628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3959302195701628"/>
                      <c:h val="0.1013567749517541"/>
                    </c:manualLayout>
                  </c15:layout>
                </c:ext>
                <c:ext xmlns:c16="http://schemas.microsoft.com/office/drawing/2014/chart" uri="{C3380CC4-5D6E-409C-BE32-E72D297353CC}">
                  <c16:uniqueId val="{00000007-1A46-42C6-92C1-CC0102EDB5B1}"/>
                </c:ext>
              </c:extLst>
            </c:dLbl>
            <c:dLbl>
              <c:idx val="4"/>
              <c:layout>
                <c:manualLayout>
                  <c:x val="-8.2277564451312887E-3"/>
                  <c:y val="6.646933758622838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8106335478594573"/>
                      <c:h val="0.19184057296513329"/>
                    </c:manualLayout>
                  </c15:layout>
                </c:ext>
                <c:ext xmlns:c16="http://schemas.microsoft.com/office/drawing/2014/chart" uri="{C3380CC4-5D6E-409C-BE32-E72D297353CC}">
                  <c16:uniqueId val="{00000009-1A46-42C6-92C1-CC0102EDB5B1}"/>
                </c:ext>
              </c:extLst>
            </c:dLbl>
            <c:dLbl>
              <c:idx val="6"/>
              <c:layout>
                <c:manualLayout>
                  <c:x val="6.8380340701559211E-2"/>
                  <c:y val="0.14946976712342214"/>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1A46-42C6-92C1-CC0102EDB5B1}"/>
                </c:ext>
              </c:extLst>
            </c:dLbl>
            <c:dLbl>
              <c:idx val="7"/>
              <c:layout>
                <c:manualLayout>
                  <c:x val="2.0121231210216008E-2"/>
                  <c:y val="0.10648152459791721"/>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1A46-42C6-92C1-CC0102EDB5B1}"/>
                </c:ext>
              </c:extLst>
            </c:dLbl>
            <c:dLbl>
              <c:idx val="8"/>
              <c:layout>
                <c:manualLayout>
                  <c:x val="-2.3148148148148168E-2"/>
                  <c:y val="1.38888888888888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221657188684744"/>
                      <c:h val="0.11460036245469314"/>
                    </c:manualLayout>
                  </c15:layout>
                </c:ext>
                <c:ext xmlns:c16="http://schemas.microsoft.com/office/drawing/2014/chart" uri="{C3380CC4-5D6E-409C-BE32-E72D297353CC}">
                  <c16:uniqueId val="{00000011-1A46-42C6-92C1-CC0102EDB5B1}"/>
                </c:ext>
              </c:extLst>
            </c:dLbl>
            <c:dLbl>
              <c:idx val="9"/>
              <c:layout>
                <c:manualLayout>
                  <c:x val="-3.4722222222222245E-2"/>
                  <c:y val="3.968253968253968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1A46-42C6-92C1-CC0102EDB5B1}"/>
                </c:ext>
              </c:extLst>
            </c:dLbl>
            <c:dLbl>
              <c:idx val="10"/>
              <c:layout>
                <c:manualLayout>
                  <c:x val="-8.7962962962962965E-2"/>
                  <c:y val="-2.380952380952380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1A46-42C6-92C1-CC0102EDB5B1}"/>
                </c:ext>
              </c:extLst>
            </c:dLbl>
            <c:dLbl>
              <c:idx val="11"/>
              <c:layout>
                <c:manualLayout>
                  <c:x val="1.1574165208515601E-2"/>
                  <c:y val="-2.777777777777778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790117381160686"/>
                      <c:h val="0.10269560054993127"/>
                    </c:manualLayout>
                  </c15:layout>
                </c:ext>
                <c:ext xmlns:c16="http://schemas.microsoft.com/office/drawing/2014/chart" uri="{C3380CC4-5D6E-409C-BE32-E72D297353CC}">
                  <c16:uniqueId val="{00000017-1A46-42C6-92C1-CC0102EDB5B1}"/>
                </c:ext>
              </c:extLst>
            </c:dLbl>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SMUD!$M$3:$M$14</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SMUD!$N$3:$N$14</c:f>
              <c:numCache>
                <c:formatCode>0.0%</c:formatCode>
                <c:ptCount val="12"/>
                <c:pt idx="0">
                  <c:v>3.6351475331596002E-2</c:v>
                </c:pt>
                <c:pt idx="1">
                  <c:v>8.9644402239700396E-2</c:v>
                </c:pt>
                <c:pt idx="2">
                  <c:v>7.8736092478610104E-2</c:v>
                </c:pt>
                <c:pt idx="3">
                  <c:v>2.17453756668789E-2</c:v>
                </c:pt>
                <c:pt idx="4">
                  <c:v>0.19830712819107599</c:v>
                </c:pt>
                <c:pt idx="5">
                  <c:v>0.17267819208295501</c:v>
                </c:pt>
                <c:pt idx="6">
                  <c:v>7.8540492531392905E-2</c:v>
                </c:pt>
                <c:pt idx="7">
                  <c:v>1.97934602967831E-2</c:v>
                </c:pt>
                <c:pt idx="8">
                  <c:v>9.0206674341902202E-2</c:v>
                </c:pt>
                <c:pt idx="9">
                  <c:v>0.134263648439373</c:v>
                </c:pt>
                <c:pt idx="10">
                  <c:v>5.0543624284163903E-2</c:v>
                </c:pt>
                <c:pt idx="11">
                  <c:v>2.9189434115567899E-2</c:v>
                </c:pt>
              </c:numCache>
            </c:numRef>
          </c:val>
          <c:extLst>
            <c:ext xmlns:c16="http://schemas.microsoft.com/office/drawing/2014/chart" uri="{C3380CC4-5D6E-409C-BE32-E72D297353CC}">
              <c16:uniqueId val="{00000018-1A46-42C6-92C1-CC0102EDB5B1}"/>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b="1">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1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SMUD!$N$34</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33B-4D34-88B6-1D11B3F0738B}"/>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33B-4D34-88B6-1D11B3F0738B}"/>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33B-4D34-88B6-1D11B3F0738B}"/>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333B-4D34-88B6-1D11B3F0738B}"/>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333B-4D34-88B6-1D11B3F0738B}"/>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333B-4D34-88B6-1D11B3F0738B}"/>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333B-4D34-88B6-1D11B3F0738B}"/>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333B-4D34-88B6-1D11B3F0738B}"/>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333B-4D34-88B6-1D11B3F0738B}"/>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333B-4D34-88B6-1D11B3F0738B}"/>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333B-4D34-88B6-1D11B3F0738B}"/>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333B-4D34-88B6-1D11B3F0738B}"/>
              </c:ext>
            </c:extLst>
          </c:dPt>
          <c:dLbls>
            <c:dLbl>
              <c:idx val="0"/>
              <c:layout>
                <c:manualLayout>
                  <c:x val="2.0121231210216009E-3"/>
                  <c:y val="-0.1054903033746073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33B-4D34-88B6-1D11B3F0738B}"/>
                </c:ext>
              </c:extLst>
            </c:dLbl>
            <c:dLbl>
              <c:idx val="1"/>
              <c:layout>
                <c:manualLayout>
                  <c:x val="0.1046304022931232"/>
                  <c:y val="-0.1054903033746073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33B-4D34-88B6-1D11B3F0738B}"/>
                </c:ext>
              </c:extLst>
            </c:dLbl>
            <c:dLbl>
              <c:idx val="2"/>
              <c:layout>
                <c:manualLayout>
                  <c:x val="0.14413018203990902"/>
                  <c:y val="-4.088070969778172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33B-4D34-88B6-1D11B3F0738B}"/>
                </c:ext>
              </c:extLst>
            </c:dLbl>
            <c:dLbl>
              <c:idx val="3"/>
              <c:layout>
                <c:manualLayout>
                  <c:x val="9.5795501026298371E-2"/>
                  <c:y val="-2.809405933704911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33B-4D34-88B6-1D11B3F0738B}"/>
                </c:ext>
              </c:extLst>
            </c:dLbl>
            <c:dLbl>
              <c:idx val="4"/>
              <c:layout>
                <c:manualLayout>
                  <c:x val="6.0363693630646554E-3"/>
                  <c:y val="2.55734068786925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33B-4D34-88B6-1D11B3F0738B}"/>
                </c:ext>
              </c:extLst>
            </c:dLbl>
            <c:dLbl>
              <c:idx val="5"/>
              <c:layout>
                <c:manualLayout>
                  <c:x val="-9.0545540445973408E-3"/>
                  <c:y val="-5.5941827547140277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3691515542225197"/>
                      <c:h val="0.19448122859076683"/>
                    </c:manualLayout>
                  </c15:layout>
                </c:ext>
                <c:ext xmlns:c16="http://schemas.microsoft.com/office/drawing/2014/chart" uri="{C3380CC4-5D6E-409C-BE32-E72D297353CC}">
                  <c16:uniqueId val="{0000000B-333B-4D34-88B6-1D11B3F0738B}"/>
                </c:ext>
              </c:extLst>
            </c:dLbl>
            <c:dLbl>
              <c:idx val="6"/>
              <c:layout>
                <c:manualLayout>
                  <c:x val="-4.0242462420432019E-3"/>
                  <c:y val="2.23767310188561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33B-4D34-88B6-1D11B3F0738B}"/>
                </c:ext>
              </c:extLst>
            </c:dLbl>
            <c:dLbl>
              <c:idx val="7"/>
              <c:layout>
                <c:manualLayout>
                  <c:x val="-0.18156495965217836"/>
                  <c:y val="8.790833443874540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0600035711224527"/>
                      <c:h val="9.8580952795669252E-2"/>
                    </c:manualLayout>
                  </c15:layout>
                </c:ext>
                <c:ext xmlns:c16="http://schemas.microsoft.com/office/drawing/2014/chart" uri="{C3380CC4-5D6E-409C-BE32-E72D297353CC}">
                  <c16:uniqueId val="{0000000F-333B-4D34-88B6-1D11B3F0738B}"/>
                </c:ext>
              </c:extLst>
            </c:dLbl>
            <c:dLbl>
              <c:idx val="8"/>
              <c:layout>
                <c:manualLayout>
                  <c:x val="-6.2375816751669644E-2"/>
                  <c:y val="1.27867034393462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33B-4D34-88B6-1D11B3F0738B}"/>
                </c:ext>
              </c:extLst>
            </c:dLbl>
            <c:dLbl>
              <c:idx val="9"/>
              <c:layout>
                <c:manualLayout>
                  <c:x val="-2.3924460778729673E-2"/>
                  <c:y val="-2.23767310188561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333B-4D34-88B6-1D11B3F0738B}"/>
                </c:ext>
              </c:extLst>
            </c:dLbl>
            <c:dLbl>
              <c:idx val="10"/>
              <c:layout>
                <c:manualLayout>
                  <c:x val="-1.2072738726129567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333B-4D34-88B6-1D11B3F0738B}"/>
                </c:ext>
              </c:extLst>
            </c:dLbl>
            <c:dLbl>
              <c:idx val="11"/>
              <c:layout>
                <c:manualLayout>
                  <c:x val="-7.042430923575603E-2"/>
                  <c:y val="-5.114681375738540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333B-4D34-88B6-1D11B3F0738B}"/>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SMUD!$M$35:$M$46</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SMUD!$N$35:$N$46</c:f>
              <c:numCache>
                <c:formatCode>0.0%</c:formatCode>
                <c:ptCount val="12"/>
                <c:pt idx="0">
                  <c:v>3.3994372304712098E-2</c:v>
                </c:pt>
                <c:pt idx="1">
                  <c:v>4.1158150489805603E-2</c:v>
                </c:pt>
                <c:pt idx="2">
                  <c:v>7.3210559480152301E-2</c:v>
                </c:pt>
                <c:pt idx="3">
                  <c:v>2.7742158878769699E-2</c:v>
                </c:pt>
                <c:pt idx="4">
                  <c:v>0.234076577166626</c:v>
                </c:pt>
                <c:pt idx="5">
                  <c:v>0.15371722495524501</c:v>
                </c:pt>
                <c:pt idx="6">
                  <c:v>0.109444702935965</c:v>
                </c:pt>
                <c:pt idx="7">
                  <c:v>1.20163719538663E-3</c:v>
                </c:pt>
                <c:pt idx="8">
                  <c:v>0.22810427536799199</c:v>
                </c:pt>
                <c:pt idx="9">
                  <c:v>4.9074151776901297E-2</c:v>
                </c:pt>
                <c:pt idx="10">
                  <c:v>3.1926219000937402E-2</c:v>
                </c:pt>
                <c:pt idx="11">
                  <c:v>1.6349970447507599E-2</c:v>
                </c:pt>
              </c:numCache>
            </c:numRef>
          </c:val>
          <c:extLst>
            <c:ext xmlns:c16="http://schemas.microsoft.com/office/drawing/2014/chart" uri="{C3380CC4-5D6E-409C-BE32-E72D297353CC}">
              <c16:uniqueId val="{00000018-333B-4D34-88B6-1D11B3F0738B}"/>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percent_surveyed_by_bldg_zone!$K$1</c:f>
              <c:strCache>
                <c:ptCount val="1"/>
                <c:pt idx="0">
                  <c:v>NAICS-Classified GWh in Participating Utilities</c:v>
                </c:pt>
              </c:strCache>
            </c:strRef>
          </c:tx>
          <c:spPr>
            <a:ln w="38100" cap="rnd">
              <a:solidFill>
                <a:schemeClr val="accent1"/>
              </a:solidFill>
              <a:round/>
            </a:ln>
            <a:effectLst/>
          </c:spPr>
          <c:marker>
            <c:symbol val="none"/>
          </c:marker>
          <c:cat>
            <c:strRef>
              <c:f>percent_surveyed_by_bldg_zone!$J$2:$J$16</c:f>
              <c:strCache>
                <c:ptCount val="15"/>
                <c:pt idx="0">
                  <c:v>1</c:v>
                </c:pt>
                <c:pt idx="1">
                  <c:v>2</c:v>
                </c:pt>
                <c:pt idx="2">
                  <c:v>3</c:v>
                </c:pt>
                <c:pt idx="3">
                  <c:v>4</c:v>
                </c:pt>
                <c:pt idx="4">
                  <c:v>5</c:v>
                </c:pt>
                <c:pt idx="5">
                  <c:v>6</c:v>
                </c:pt>
                <c:pt idx="6">
                  <c:v>7</c:v>
                </c:pt>
                <c:pt idx="7">
                  <c:v>8</c:v>
                </c:pt>
                <c:pt idx="8">
                  <c:v>9</c:v>
                </c:pt>
                <c:pt idx="9">
                  <c:v>10</c:v>
                </c:pt>
                <c:pt idx="10">
                  <c:v>11</c:v>
                </c:pt>
                <c:pt idx="11">
                  <c:v>12c</c:v>
                </c:pt>
                <c:pt idx="12">
                  <c:v>12i</c:v>
                </c:pt>
                <c:pt idx="13">
                  <c:v>16</c:v>
                </c:pt>
                <c:pt idx="14">
                  <c:v>17</c:v>
                </c:pt>
              </c:strCache>
            </c:strRef>
          </c:cat>
          <c:val>
            <c:numRef>
              <c:f>percent_surveyed_by_bldg_zone!$K$2:$K$16</c:f>
              <c:numCache>
                <c:formatCode>#,##0</c:formatCode>
                <c:ptCount val="15"/>
                <c:pt idx="0">
                  <c:v>14510.729828492125</c:v>
                </c:pt>
                <c:pt idx="1">
                  <c:v>2246.4024937924428</c:v>
                </c:pt>
                <c:pt idx="2">
                  <c:v>912.05303015765594</c:v>
                </c:pt>
                <c:pt idx="3">
                  <c:v>5042.8984186993484</c:v>
                </c:pt>
                <c:pt idx="4">
                  <c:v>5964.9838619245593</c:v>
                </c:pt>
                <c:pt idx="5">
                  <c:v>2202.5578736174471</c:v>
                </c:pt>
                <c:pt idx="6">
                  <c:v>14045.078204042098</c:v>
                </c:pt>
                <c:pt idx="7">
                  <c:v>1725.5705855899535</c:v>
                </c:pt>
                <c:pt idx="8">
                  <c:v>1160.9548494659243</c:v>
                </c:pt>
                <c:pt idx="9">
                  <c:v>4287.0729181371462</c:v>
                </c:pt>
                <c:pt idx="10">
                  <c:v>2491.9687310576369</c:v>
                </c:pt>
                <c:pt idx="11">
                  <c:v>5903.6832033712553</c:v>
                </c:pt>
                <c:pt idx="12">
                  <c:v>2301.6617948292319</c:v>
                </c:pt>
                <c:pt idx="13">
                  <c:v>4057.3294716347332</c:v>
                </c:pt>
                <c:pt idx="14">
                  <c:v>1129.0636760591042</c:v>
                </c:pt>
              </c:numCache>
            </c:numRef>
          </c:val>
          <c:smooth val="0"/>
          <c:extLst>
            <c:ext xmlns:c16="http://schemas.microsoft.com/office/drawing/2014/chart" uri="{C3380CC4-5D6E-409C-BE32-E72D297353CC}">
              <c16:uniqueId val="{00000000-49A9-4DDF-ABE6-77359D3C4430}"/>
            </c:ext>
          </c:extLst>
        </c:ser>
        <c:ser>
          <c:idx val="1"/>
          <c:order val="1"/>
          <c:tx>
            <c:strRef>
              <c:f>percent_surveyed_by_bldg_zone!$L$1</c:f>
              <c:strCache>
                <c:ptCount val="1"/>
                <c:pt idx="0">
                  <c:v>Total GWh</c:v>
                </c:pt>
              </c:strCache>
            </c:strRef>
          </c:tx>
          <c:spPr>
            <a:ln w="38100" cap="rnd">
              <a:solidFill>
                <a:schemeClr val="accent2"/>
              </a:solidFill>
              <a:round/>
            </a:ln>
            <a:effectLst/>
          </c:spPr>
          <c:marker>
            <c:symbol val="none"/>
          </c:marker>
          <c:cat>
            <c:strRef>
              <c:f>percent_surveyed_by_bldg_zone!$J$2:$J$16</c:f>
              <c:strCache>
                <c:ptCount val="15"/>
                <c:pt idx="0">
                  <c:v>1</c:v>
                </c:pt>
                <c:pt idx="1">
                  <c:v>2</c:v>
                </c:pt>
                <c:pt idx="2">
                  <c:v>3</c:v>
                </c:pt>
                <c:pt idx="3">
                  <c:v>4</c:v>
                </c:pt>
                <c:pt idx="4">
                  <c:v>5</c:v>
                </c:pt>
                <c:pt idx="5">
                  <c:v>6</c:v>
                </c:pt>
                <c:pt idx="6">
                  <c:v>7</c:v>
                </c:pt>
                <c:pt idx="7">
                  <c:v>8</c:v>
                </c:pt>
                <c:pt idx="8">
                  <c:v>9</c:v>
                </c:pt>
                <c:pt idx="9">
                  <c:v>10</c:v>
                </c:pt>
                <c:pt idx="10">
                  <c:v>11</c:v>
                </c:pt>
                <c:pt idx="11">
                  <c:v>12c</c:v>
                </c:pt>
                <c:pt idx="12">
                  <c:v>12i</c:v>
                </c:pt>
                <c:pt idx="13">
                  <c:v>16</c:v>
                </c:pt>
                <c:pt idx="14">
                  <c:v>17</c:v>
                </c:pt>
              </c:strCache>
            </c:strRef>
          </c:cat>
          <c:val>
            <c:numRef>
              <c:f>percent_surveyed_by_bldg_zone!$L$2:$L$16</c:f>
              <c:numCache>
                <c:formatCode>#,##0</c:formatCode>
                <c:ptCount val="15"/>
                <c:pt idx="0">
                  <c:v>19436.981355270171</c:v>
                </c:pt>
                <c:pt idx="1">
                  <c:v>2418.3323276280457</c:v>
                </c:pt>
                <c:pt idx="2">
                  <c:v>1022.6475094165786</c:v>
                </c:pt>
                <c:pt idx="3">
                  <c:v>8098.4077362702319</c:v>
                </c:pt>
                <c:pt idx="4">
                  <c:v>6095.4612386850376</c:v>
                </c:pt>
                <c:pt idx="5">
                  <c:v>2310.8104055104259</c:v>
                </c:pt>
                <c:pt idx="6">
                  <c:v>17505.991427580186</c:v>
                </c:pt>
                <c:pt idx="7">
                  <c:v>1909.371238426723</c:v>
                </c:pt>
                <c:pt idx="8">
                  <c:v>1295.8373472483752</c:v>
                </c:pt>
                <c:pt idx="9">
                  <c:v>5234.9948673864183</c:v>
                </c:pt>
                <c:pt idx="10">
                  <c:v>3938.9194494223229</c:v>
                </c:pt>
                <c:pt idx="11">
                  <c:v>6057.3468370898272</c:v>
                </c:pt>
                <c:pt idx="12">
                  <c:v>2361.5704489356549</c:v>
                </c:pt>
                <c:pt idx="13">
                  <c:v>5862.9752846990823</c:v>
                </c:pt>
                <c:pt idx="14">
                  <c:v>1626.5935500101223</c:v>
                </c:pt>
              </c:numCache>
            </c:numRef>
          </c:val>
          <c:smooth val="0"/>
          <c:extLst>
            <c:ext xmlns:c16="http://schemas.microsoft.com/office/drawing/2014/chart" uri="{C3380CC4-5D6E-409C-BE32-E72D297353CC}">
              <c16:uniqueId val="{00000001-49A9-4DDF-ABE6-77359D3C4430}"/>
            </c:ext>
          </c:extLst>
        </c:ser>
        <c:dLbls>
          <c:showLegendKey val="0"/>
          <c:showVal val="0"/>
          <c:showCatName val="0"/>
          <c:showSerName val="0"/>
          <c:showPercent val="0"/>
          <c:showBubbleSize val="0"/>
        </c:dLbls>
        <c:smooth val="0"/>
        <c:axId val="1999004112"/>
        <c:axId val="1999004592"/>
      </c:lineChart>
      <c:catAx>
        <c:axId val="199900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cap="none" baseline="0">
                    <a:solidFill>
                      <a:schemeClr val="tx1">
                        <a:lumMod val="65000"/>
                        <a:lumOff val="35000"/>
                      </a:schemeClr>
                    </a:solidFill>
                    <a:latin typeface="+mn-lt"/>
                    <a:ea typeface="+mn-ea"/>
                    <a:cs typeface="+mn-cs"/>
                  </a:defRPr>
                </a:pPr>
                <a:r>
                  <a:rPr lang="en-US" sz="1200" b="1" cap="none" baseline="0">
                    <a:solidFill>
                      <a:schemeClr val="tx1"/>
                    </a:solidFill>
                  </a:rPr>
                  <a:t>Forecast Zone</a:t>
                </a:r>
              </a:p>
            </c:rich>
          </c:tx>
          <c:overlay val="0"/>
          <c:spPr>
            <a:noFill/>
            <a:ln>
              <a:noFill/>
            </a:ln>
            <a:effectLst/>
          </c:spPr>
          <c:txPr>
            <a:bodyPr rot="0" spcFirstLastPara="1" vertOverflow="ellipsis" vert="horz" wrap="square" anchor="ctr" anchorCtr="1"/>
            <a:lstStyle/>
            <a:p>
              <a:pPr>
                <a:defRPr sz="1200" b="0" i="0" u="none" strike="noStrike" kern="1200" cap="none"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1100" b="1" i="0" u="none" strike="noStrike" kern="1200" cap="none" spc="0" normalizeH="0" baseline="0">
                <a:solidFill>
                  <a:schemeClr val="tx1"/>
                </a:solidFill>
                <a:latin typeface="+mn-lt"/>
                <a:ea typeface="+mn-ea"/>
                <a:cs typeface="+mn-cs"/>
              </a:defRPr>
            </a:pPr>
            <a:endParaRPr lang="en-US"/>
          </a:p>
        </c:txPr>
        <c:crossAx val="1999004592"/>
        <c:crosses val="autoZero"/>
        <c:auto val="1"/>
        <c:lblAlgn val="ctr"/>
        <c:lblOffset val="100"/>
        <c:noMultiLvlLbl val="0"/>
      </c:catAx>
      <c:valAx>
        <c:axId val="199900459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r>
                  <a:rPr lang="en-US" sz="1200" b="1" cap="none" baseline="0">
                    <a:solidFill>
                      <a:schemeClr val="tx1"/>
                    </a:solidFill>
                  </a:rPr>
                  <a:t>Annual Electric Usage (GWh)</a:t>
                </a:r>
              </a:p>
            </c:rich>
          </c:tx>
          <c:overlay val="0"/>
          <c:spPr>
            <a:noFill/>
            <a:ln>
              <a:noFill/>
            </a:ln>
            <a:effectLst/>
          </c:spPr>
          <c:txPr>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crossAx val="1999004112"/>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Statewide!$N$2</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4-BE69-4B5A-ACF7-7FCE4AD99EBE}"/>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6B46-4FCA-B380-3851D47BD89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6B46-4FCA-B380-3851D47BD89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6B46-4FCA-B380-3851D47BD893}"/>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7-BE69-4B5A-ACF7-7FCE4AD99EBE}"/>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6B46-4FCA-B380-3851D47BD893}"/>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6B46-4FCA-B380-3851D47BD893}"/>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6-BE69-4B5A-ACF7-7FCE4AD99EBE}"/>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2-BE69-4B5A-ACF7-7FCE4AD99EBE}"/>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BE69-4B5A-ACF7-7FCE4AD99EBE}"/>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BE69-4B5A-ACF7-7FCE4AD99EBE}"/>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BE69-4B5A-ACF7-7FCE4AD99EBE}"/>
              </c:ext>
            </c:extLst>
          </c:dPt>
          <c:dLbls>
            <c:dLbl>
              <c:idx val="0"/>
              <c:layout>
                <c:manualLayout>
                  <c:x val="1.9675925925925927E-2"/>
                  <c:y val="-5.9525371828521431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9.0487204724409451E-2"/>
                      <c:h val="0.11460036245469314"/>
                    </c:manualLayout>
                  </c15:layout>
                </c:ext>
                <c:ext xmlns:c16="http://schemas.microsoft.com/office/drawing/2014/chart" uri="{C3380CC4-5D6E-409C-BE32-E72D297353CC}">
                  <c16:uniqueId val="{00000004-BE69-4B5A-ACF7-7FCE4AD99EBE}"/>
                </c:ext>
              </c:extLst>
            </c:dLbl>
            <c:dLbl>
              <c:idx val="1"/>
              <c:layout>
                <c:manualLayout>
                  <c:x val="-7.377699549264446E-17"/>
                  <c:y val="-2.237673101885610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6B46-4FCA-B380-3851D47BD893}"/>
                </c:ext>
              </c:extLst>
            </c:dLbl>
            <c:dLbl>
              <c:idx val="2"/>
              <c:layout>
                <c:manualLayout>
                  <c:x val="-2.2133354331237608E-2"/>
                  <c:y val="-2.557340687869272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6B46-4FCA-B380-3851D47BD893}"/>
                </c:ext>
              </c:extLst>
            </c:dLbl>
            <c:dLbl>
              <c:idx val="3"/>
              <c:layout>
                <c:manualLayout>
                  <c:x val="-1.1066677165618941E-2"/>
                  <c:y val="-8.311357235575125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764151444110271"/>
                      <c:h val="0.1269301818304468"/>
                    </c:manualLayout>
                  </c15:layout>
                </c:ext>
                <c:ext xmlns:c16="http://schemas.microsoft.com/office/drawing/2014/chart" uri="{C3380CC4-5D6E-409C-BE32-E72D297353CC}">
                  <c16:uniqueId val="{00000007-6B46-4FCA-B380-3851D47BD893}"/>
                </c:ext>
              </c:extLst>
            </c:dLbl>
            <c:dLbl>
              <c:idx val="4"/>
              <c:layout>
                <c:manualLayout>
                  <c:x val="-1.1965953609313183E-2"/>
                  <c:y val="3.130590249836579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6697849293879455"/>
                      <c:h val="0.17905386952578695"/>
                    </c:manualLayout>
                  </c15:layout>
                </c:ext>
                <c:ext xmlns:c16="http://schemas.microsoft.com/office/drawing/2014/chart" uri="{C3380CC4-5D6E-409C-BE32-E72D297353CC}">
                  <c16:uniqueId val="{00000007-BE69-4B5A-ACF7-7FCE4AD99EBE}"/>
                </c:ext>
              </c:extLst>
            </c:dLbl>
            <c:dLbl>
              <c:idx val="6"/>
              <c:layout>
                <c:manualLayout>
                  <c:x val="6.8380340701559211E-2"/>
                  <c:y val="0.14946976712342214"/>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6B46-4FCA-B380-3851D47BD893}"/>
                </c:ext>
              </c:extLst>
            </c:dLbl>
            <c:dLbl>
              <c:idx val="7"/>
              <c:layout>
                <c:manualLayout>
                  <c:x val="2.0121231210216008E-2"/>
                  <c:y val="0.10648152459791721"/>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BE69-4B5A-ACF7-7FCE4AD99EBE}"/>
                </c:ext>
              </c:extLst>
            </c:dLbl>
            <c:dLbl>
              <c:idx val="8"/>
              <c:layout>
                <c:manualLayout>
                  <c:x val="-2.3148148148148168E-2"/>
                  <c:y val="1.38888888888888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221657188684744"/>
                      <c:h val="0.11460036245469314"/>
                    </c:manualLayout>
                  </c15:layout>
                </c:ext>
                <c:ext xmlns:c16="http://schemas.microsoft.com/office/drawing/2014/chart" uri="{C3380CC4-5D6E-409C-BE32-E72D297353CC}">
                  <c16:uniqueId val="{00000002-BE69-4B5A-ACF7-7FCE4AD99EBE}"/>
                </c:ext>
              </c:extLst>
            </c:dLbl>
            <c:dLbl>
              <c:idx val="9"/>
              <c:layout>
                <c:manualLayout>
                  <c:x val="-3.4722222222222245E-2"/>
                  <c:y val="3.968253968253968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E69-4B5A-ACF7-7FCE4AD99EBE}"/>
                </c:ext>
              </c:extLst>
            </c:dLbl>
            <c:dLbl>
              <c:idx val="10"/>
              <c:layout>
                <c:manualLayout>
                  <c:x val="-8.7962962962962965E-2"/>
                  <c:y val="-2.380952380952380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E69-4B5A-ACF7-7FCE4AD99EBE}"/>
                </c:ext>
              </c:extLst>
            </c:dLbl>
            <c:dLbl>
              <c:idx val="11"/>
              <c:layout>
                <c:manualLayout>
                  <c:x val="3.1363883086420519E-2"/>
                  <c:y val="-2.777771876080539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8748060956741669"/>
                      <c:h val="0.10269571858387604"/>
                    </c:manualLayout>
                  </c15:layout>
                </c:ext>
                <c:ext xmlns:c16="http://schemas.microsoft.com/office/drawing/2014/chart" uri="{C3380CC4-5D6E-409C-BE32-E72D297353CC}">
                  <c16:uniqueId val="{00000003-BE69-4B5A-ACF7-7FCE4AD99EBE}"/>
                </c:ext>
              </c:extLst>
            </c:dLbl>
            <c:spPr>
              <a:noFill/>
              <a:ln>
                <a:noFill/>
              </a:ln>
              <a:effectLst/>
            </c:spPr>
            <c:txPr>
              <a:bodyPr rot="0" spcFirstLastPara="1" vertOverflow="clip" horzOverflow="clip" vert="horz" wrap="square" lIns="36576" tIns="18288" rIns="36576" bIns="18288" anchor="ctr" anchorCtr="1">
                <a:spAutoFit/>
              </a:bodyPr>
              <a:lstStyle/>
              <a:p>
                <a:pPr>
                  <a:defRPr sz="1200" b="0" i="0" u="none" strike="noStrike" kern="1200" baseline="0">
                    <a:solidFill>
                      <a:sysClr val="windowText" lastClr="000000"/>
                    </a:solidFill>
                    <a:latin typeface="+mn-lt"/>
                    <a:ea typeface="Tahoma" panose="020B0604030504040204" pitchFamily="34" charset="0"/>
                    <a:cs typeface="Tahoma" panose="020B0604030504040204" pitchFamily="34" charset="0"/>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Statewide!$M$3:$M$14</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Statewide!$N$3:$N$14</c:f>
              <c:numCache>
                <c:formatCode>0.0%</c:formatCode>
                <c:ptCount val="12"/>
                <c:pt idx="0">
                  <c:v>4.6384196952818098E-2</c:v>
                </c:pt>
                <c:pt idx="1">
                  <c:v>9.8008723740948406E-2</c:v>
                </c:pt>
                <c:pt idx="2">
                  <c:v>8.1903051167669993E-2</c:v>
                </c:pt>
                <c:pt idx="3">
                  <c:v>4.9370988307182298E-2</c:v>
                </c:pt>
                <c:pt idx="4">
                  <c:v>0.137435423591451</c:v>
                </c:pt>
                <c:pt idx="5">
                  <c:v>0.170881682542559</c:v>
                </c:pt>
                <c:pt idx="6">
                  <c:v>7.1337901196753498E-2</c:v>
                </c:pt>
                <c:pt idx="7">
                  <c:v>2.3628028535641901E-2</c:v>
                </c:pt>
                <c:pt idx="8">
                  <c:v>9.4781733451391806E-2</c:v>
                </c:pt>
                <c:pt idx="9">
                  <c:v>0.12104368302098099</c:v>
                </c:pt>
                <c:pt idx="10">
                  <c:v>4.7041090039444497E-2</c:v>
                </c:pt>
                <c:pt idx="11">
                  <c:v>5.8183497453158102E-2</c:v>
                </c:pt>
              </c:numCache>
            </c:numRef>
          </c:val>
          <c:extLst>
            <c:ext xmlns:c16="http://schemas.microsoft.com/office/drawing/2014/chart" uri="{C3380CC4-5D6E-409C-BE32-E72D297353CC}">
              <c16:uniqueId val="{00000000-BE69-4B5A-ACF7-7FCE4AD99EBE}"/>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200">
          <a:solidFill>
            <a:sysClr val="windowText" lastClr="000000"/>
          </a:solidFill>
          <a:latin typeface="+mn-lt"/>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Statewide!$N$34</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17E2-4455-AE72-1B514566CE8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17E2-4455-AE72-1B514566CE8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17E2-4455-AE72-1B514566CE89}"/>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17E2-4455-AE72-1B514566CE89}"/>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17E2-4455-AE72-1B514566CE89}"/>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17E2-4455-AE72-1B514566CE89}"/>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17E2-4455-AE72-1B514566CE89}"/>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17E2-4455-AE72-1B514566CE89}"/>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17E2-4455-AE72-1B514566CE89}"/>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17E2-4455-AE72-1B514566CE89}"/>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17E2-4455-AE72-1B514566CE89}"/>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17E2-4455-AE72-1B514566CE89}"/>
              </c:ext>
            </c:extLst>
          </c:dPt>
          <c:dLbls>
            <c:dLbl>
              <c:idx val="0"/>
              <c:layout>
                <c:manualLayout>
                  <c:x val="2.6157600573280811E-2"/>
                  <c:y val="-5.75401654770585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7E2-4455-AE72-1B514566CE89}"/>
                </c:ext>
              </c:extLst>
            </c:dLbl>
            <c:dLbl>
              <c:idx val="1"/>
              <c:layout>
                <c:manualLayout>
                  <c:x val="5.4327324267583146E-2"/>
                  <c:y val="-1.91800551590195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7E2-4455-AE72-1B514566CE89}"/>
                </c:ext>
              </c:extLst>
            </c:dLbl>
            <c:dLbl>
              <c:idx val="4"/>
              <c:layout>
                <c:manualLayout>
                  <c:x val="6.0363693630646554E-3"/>
                  <c:y val="2.55734068786925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7E2-4455-AE72-1B514566CE89}"/>
                </c:ext>
              </c:extLst>
            </c:dLbl>
            <c:dLbl>
              <c:idx val="5"/>
              <c:layout>
                <c:manualLayout>
                  <c:x val="8.6521294203928803E-2"/>
                  <c:y val="3.836011031803892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7E2-4455-AE72-1B514566CE89}"/>
                </c:ext>
              </c:extLst>
            </c:dLbl>
            <c:dLbl>
              <c:idx val="6"/>
              <c:layout>
                <c:manualLayout>
                  <c:x val="-8.0484924840864072E-3"/>
                  <c:y val="0.153440441272156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7E2-4455-AE72-1B514566CE89}"/>
                </c:ext>
              </c:extLst>
            </c:dLbl>
            <c:dLbl>
              <c:idx val="7"/>
              <c:layout>
                <c:manualLayout>
                  <c:x val="1.0060615605108004E-2"/>
                  <c:y val="5.75401654770585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7E2-4455-AE72-1B514566CE89}"/>
                </c:ext>
              </c:extLst>
            </c:dLbl>
            <c:dLbl>
              <c:idx val="8"/>
              <c:layout>
                <c:manualLayout>
                  <c:x val="-2.8169723694302411E-2"/>
                  <c:y val="-8.31135723557512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17E2-4455-AE72-1B514566CE89}"/>
                </c:ext>
              </c:extLst>
            </c:dLbl>
            <c:dLbl>
              <c:idx val="9"/>
              <c:layout>
                <c:manualLayout>
                  <c:x val="-9.8594032930058445E-2"/>
                  <c:y val="-2.237673101885612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17E2-4455-AE72-1B514566CE89}"/>
                </c:ext>
              </c:extLst>
            </c:dLbl>
            <c:dLbl>
              <c:idx val="10"/>
              <c:layout>
                <c:manualLayout>
                  <c:x val="-1.2072738726129567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17E2-4455-AE72-1B514566CE89}"/>
                </c:ext>
              </c:extLst>
            </c:dLbl>
            <c:dLbl>
              <c:idx val="11"/>
              <c:layout>
                <c:manualLayout>
                  <c:x val="0"/>
                  <c:y val="-7.35235447762414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17E2-4455-AE72-1B514566CE89}"/>
                </c:ext>
              </c:extLst>
            </c:dLbl>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200" b="0" i="0" u="none" strike="noStrike" kern="1200" baseline="0">
                    <a:solidFill>
                      <a:sysClr val="windowText" lastClr="000000"/>
                    </a:solidFill>
                    <a:latin typeface="+mn-lt"/>
                    <a:ea typeface="Tahoma" panose="020B0604030504040204" pitchFamily="34" charset="0"/>
                    <a:cs typeface="Tahoma" panose="020B0604030504040204" pitchFamily="34" charset="0"/>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Statewide!$M$35:$M$46</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Statewide!$N$35:$N$46</c:f>
              <c:numCache>
                <c:formatCode>0.0%</c:formatCode>
                <c:ptCount val="12"/>
                <c:pt idx="0">
                  <c:v>8.2581909075531507E-2</c:v>
                </c:pt>
                <c:pt idx="1">
                  <c:v>6.2237723216173199E-2</c:v>
                </c:pt>
                <c:pt idx="2">
                  <c:v>0.12195245231043</c:v>
                </c:pt>
                <c:pt idx="3">
                  <c:v>7.50989226254761E-2</c:v>
                </c:pt>
                <c:pt idx="4">
                  <c:v>0.19985384533686301</c:v>
                </c:pt>
                <c:pt idx="5">
                  <c:v>9.52364444042193E-2</c:v>
                </c:pt>
                <c:pt idx="6">
                  <c:v>5.7637843754628902E-2</c:v>
                </c:pt>
                <c:pt idx="7">
                  <c:v>1.85381274853906E-3</c:v>
                </c:pt>
                <c:pt idx="8">
                  <c:v>0.222899955157706</c:v>
                </c:pt>
                <c:pt idx="9">
                  <c:v>3.1035239641730501E-2</c:v>
                </c:pt>
                <c:pt idx="10">
                  <c:v>2.79954226179987E-2</c:v>
                </c:pt>
                <c:pt idx="11">
                  <c:v>2.1616429110703599E-2</c:v>
                </c:pt>
              </c:numCache>
            </c:numRef>
          </c:val>
          <c:extLst>
            <c:ext xmlns:c16="http://schemas.microsoft.com/office/drawing/2014/chart" uri="{C3380CC4-5D6E-409C-BE32-E72D297353CC}">
              <c16:uniqueId val="{00000018-17E2-4455-AE72-1B514566CE89}"/>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200">
          <a:solidFill>
            <a:sysClr val="windowText" lastClr="000000"/>
          </a:solidFill>
          <a:latin typeface="+mn-lt"/>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5"/>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PGE!$N$2</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99F4-492D-B9AE-0726E766B6F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99F4-492D-B9AE-0726E766B6F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99F4-492D-B9AE-0726E766B6F5}"/>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99F4-492D-B9AE-0726E766B6F5}"/>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99F4-492D-B9AE-0726E766B6F5}"/>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99F4-492D-B9AE-0726E766B6F5}"/>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99F4-492D-B9AE-0726E766B6F5}"/>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99F4-492D-B9AE-0726E766B6F5}"/>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99F4-492D-B9AE-0726E766B6F5}"/>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99F4-492D-B9AE-0726E766B6F5}"/>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99F4-492D-B9AE-0726E766B6F5}"/>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99F4-492D-B9AE-0726E766B6F5}"/>
              </c:ext>
            </c:extLst>
          </c:dPt>
          <c:dLbls>
            <c:dLbl>
              <c:idx val="0"/>
              <c:layout>
                <c:manualLayout>
                  <c:x val="6.9979043814183059E-2"/>
                  <c:y val="-2.353434855747030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1060846761614584"/>
                      <c:h val="0.11140365030178383"/>
                    </c:manualLayout>
                  </c15:layout>
                </c:ext>
                <c:ext xmlns:c16="http://schemas.microsoft.com/office/drawing/2014/chart" uri="{C3380CC4-5D6E-409C-BE32-E72D297353CC}">
                  <c16:uniqueId val="{00000001-99F4-492D-B9AE-0726E766B6F5}"/>
                </c:ext>
              </c:extLst>
            </c:dLbl>
            <c:dLbl>
              <c:idx val="1"/>
              <c:layout>
                <c:manualLayout>
                  <c:x val="6.0363693630648023E-2"/>
                  <c:y val="-6.073684133689515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9F4-492D-B9AE-0726E766B6F5}"/>
                </c:ext>
              </c:extLst>
            </c:dLbl>
            <c:dLbl>
              <c:idx val="2"/>
              <c:layout>
                <c:manualLayout>
                  <c:x val="-2.2133354331237608E-2"/>
                  <c:y val="-2.557340687869272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9F4-492D-B9AE-0726E766B6F5}"/>
                </c:ext>
              </c:extLst>
            </c:dLbl>
            <c:dLbl>
              <c:idx val="3"/>
              <c:layout>
                <c:manualLayout>
                  <c:x val="-1.4084861847151216E-2"/>
                  <c:y val="-0.13905539990289159"/>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6323594393369434"/>
                      <c:h val="9.1766747372244342E-2"/>
                    </c:manualLayout>
                  </c15:layout>
                </c:ext>
                <c:ext xmlns:c16="http://schemas.microsoft.com/office/drawing/2014/chart" uri="{C3380CC4-5D6E-409C-BE32-E72D297353CC}">
                  <c16:uniqueId val="{00000007-99F4-492D-B9AE-0726E766B6F5}"/>
                </c:ext>
              </c:extLst>
            </c:dLbl>
            <c:dLbl>
              <c:idx val="4"/>
              <c:layout>
                <c:manualLayout>
                  <c:x val="3.9343124714047703E-2"/>
                  <c:y val="-7.738095175129225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8911184727003216"/>
                      <c:h val="0.17905386952578695"/>
                    </c:manualLayout>
                  </c15:layout>
                </c:ext>
                <c:ext xmlns:c16="http://schemas.microsoft.com/office/drawing/2014/chart" uri="{C3380CC4-5D6E-409C-BE32-E72D297353CC}">
                  <c16:uniqueId val="{00000009-99F4-492D-B9AE-0726E766B6F5}"/>
                </c:ext>
              </c:extLst>
            </c:dLbl>
            <c:dLbl>
              <c:idx val="5"/>
              <c:layout>
                <c:manualLayout>
                  <c:x val="3.0181846815324011E-2"/>
                  <c:y val="3.836011031803892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99F4-492D-B9AE-0726E766B6F5}"/>
                </c:ext>
              </c:extLst>
            </c:dLbl>
            <c:dLbl>
              <c:idx val="6"/>
              <c:layout>
                <c:manualLayout>
                  <c:x val="6.8380340701559211E-2"/>
                  <c:y val="0.14946976712342214"/>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99F4-492D-B9AE-0726E766B6F5}"/>
                </c:ext>
              </c:extLst>
            </c:dLbl>
            <c:dLbl>
              <c:idx val="7"/>
              <c:layout>
                <c:manualLayout>
                  <c:x val="0"/>
                  <c:y val="-0.17482582521432199"/>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3803212140675608"/>
                      <c:h val="0.16784360552818525"/>
                    </c:manualLayout>
                  </c15:layout>
                </c:ext>
                <c:ext xmlns:c16="http://schemas.microsoft.com/office/drawing/2014/chart" uri="{C3380CC4-5D6E-409C-BE32-E72D297353CC}">
                  <c16:uniqueId val="{0000000F-99F4-492D-B9AE-0726E766B6F5}"/>
                </c:ext>
              </c:extLst>
            </c:dLbl>
            <c:dLbl>
              <c:idx val="8"/>
              <c:layout>
                <c:manualLayout>
                  <c:x val="4.0838969786624643E-2"/>
                  <c:y val="-0.13635483806823115"/>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221657188684744"/>
                      <c:h val="0.11460036245469314"/>
                    </c:manualLayout>
                  </c15:layout>
                </c:ext>
                <c:ext xmlns:c16="http://schemas.microsoft.com/office/drawing/2014/chart" uri="{C3380CC4-5D6E-409C-BE32-E72D297353CC}">
                  <c16:uniqueId val="{00000011-99F4-492D-B9AE-0726E766B6F5}"/>
                </c:ext>
              </c:extLst>
            </c:dLbl>
            <c:dLbl>
              <c:idx val="9"/>
              <c:layout>
                <c:manualLayout>
                  <c:x val="6.588388211746965E-2"/>
                  <c:y val="-7.594873941478681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99F4-492D-B9AE-0726E766B6F5}"/>
                </c:ext>
              </c:extLst>
            </c:dLbl>
            <c:dLbl>
              <c:idx val="10"/>
              <c:layout>
                <c:manualLayout>
                  <c:x val="3.2764493980345519E-2"/>
                  <c:y val="-8.454628723718353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99F4-492D-B9AE-0726E766B6F5}"/>
                </c:ext>
              </c:extLst>
            </c:dLbl>
            <c:dLbl>
              <c:idx val="11"/>
              <c:layout>
                <c:manualLayout>
                  <c:x val="0.10211976378625169"/>
                  <c:y val="-3.09744046946331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790117381160686"/>
                      <c:h val="0.10269560054993127"/>
                    </c:manualLayout>
                  </c15:layout>
                </c:ext>
                <c:ext xmlns:c16="http://schemas.microsoft.com/office/drawing/2014/chart" uri="{C3380CC4-5D6E-409C-BE32-E72D297353CC}">
                  <c16:uniqueId val="{00000017-99F4-492D-B9AE-0726E766B6F5}"/>
                </c:ext>
              </c:extLst>
            </c:dLbl>
            <c:spPr>
              <a:noFill/>
              <a:ln>
                <a:noFill/>
              </a:ln>
              <a:effectLst/>
            </c:spPr>
            <c:txPr>
              <a:bodyPr rot="0" spcFirstLastPara="1" vertOverflow="clip" horzOverflow="clip" vert="horz" wrap="square" lIns="36576" tIns="18288" rIns="36576" bIns="18288" anchor="ctr" anchorCtr="1">
                <a:spAutoFit/>
              </a:bodyPr>
              <a:lstStyle/>
              <a:p>
                <a:pPr>
                  <a:defRPr sz="105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PGE!$M$3:$M$14</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PGE!$N$3:$N$14</c:f>
              <c:numCache>
                <c:formatCode>0.0%</c:formatCode>
                <c:ptCount val="12"/>
                <c:pt idx="0">
                  <c:v>4.4800883581130699E-2</c:v>
                </c:pt>
                <c:pt idx="1">
                  <c:v>9.8911376868983603E-2</c:v>
                </c:pt>
                <c:pt idx="2">
                  <c:v>8.4942940381933396E-2</c:v>
                </c:pt>
                <c:pt idx="3">
                  <c:v>5.6521033460515097E-2</c:v>
                </c:pt>
                <c:pt idx="4">
                  <c:v>0.149611533870667</c:v>
                </c:pt>
                <c:pt idx="5">
                  <c:v>0.19409512642503801</c:v>
                </c:pt>
                <c:pt idx="6">
                  <c:v>6.8745117424484303E-2</c:v>
                </c:pt>
                <c:pt idx="7">
                  <c:v>3.2541582489738603E-2</c:v>
                </c:pt>
                <c:pt idx="8">
                  <c:v>8.5020784769892804E-2</c:v>
                </c:pt>
                <c:pt idx="9">
                  <c:v>9.8269851887899301E-2</c:v>
                </c:pt>
                <c:pt idx="10">
                  <c:v>3.3629459127877598E-2</c:v>
                </c:pt>
                <c:pt idx="11">
                  <c:v>5.2910309711840298E-2</c:v>
                </c:pt>
              </c:numCache>
            </c:numRef>
          </c:val>
          <c:extLst>
            <c:ext xmlns:c16="http://schemas.microsoft.com/office/drawing/2014/chart" uri="{C3380CC4-5D6E-409C-BE32-E72D297353CC}">
              <c16:uniqueId val="{00000018-99F4-492D-B9AE-0726E766B6F5}"/>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PGE!$N$34</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5E9-4AA7-AB25-F712DA5DCB1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5E9-4AA7-AB25-F712DA5DCB1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5E9-4AA7-AB25-F712DA5DCB1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5E9-4AA7-AB25-F712DA5DCB14}"/>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45E9-4AA7-AB25-F712DA5DCB14}"/>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45E9-4AA7-AB25-F712DA5DCB14}"/>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45E9-4AA7-AB25-F712DA5DCB14}"/>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45E9-4AA7-AB25-F712DA5DCB14}"/>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45E9-4AA7-AB25-F712DA5DCB14}"/>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45E9-4AA7-AB25-F712DA5DCB14}"/>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45E9-4AA7-AB25-F712DA5DCB14}"/>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45E9-4AA7-AB25-F712DA5DCB14}"/>
              </c:ext>
            </c:extLst>
          </c:dPt>
          <c:dLbls>
            <c:dLbl>
              <c:idx val="0"/>
              <c:layout>
                <c:manualLayout>
                  <c:x val="2.6157600573280811E-2"/>
                  <c:y val="-5.75401654770585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5E9-4AA7-AB25-F712DA5DCB14}"/>
                </c:ext>
              </c:extLst>
            </c:dLbl>
            <c:dLbl>
              <c:idx val="1"/>
              <c:layout>
                <c:manualLayout>
                  <c:x val="5.4327324267583146E-2"/>
                  <c:y val="-1.91800551590195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5E9-4AA7-AB25-F712DA5DCB14}"/>
                </c:ext>
              </c:extLst>
            </c:dLbl>
            <c:dLbl>
              <c:idx val="4"/>
              <c:layout>
                <c:manualLayout>
                  <c:x val="6.0363693630646554E-3"/>
                  <c:y val="2.55734068786925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5E9-4AA7-AB25-F712DA5DCB14}"/>
                </c:ext>
              </c:extLst>
            </c:dLbl>
            <c:dLbl>
              <c:idx val="5"/>
              <c:layout>
                <c:manualLayout>
                  <c:x val="8.6521294203928803E-2"/>
                  <c:y val="3.836011031803892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5E9-4AA7-AB25-F712DA5DCB14}"/>
                </c:ext>
              </c:extLst>
            </c:dLbl>
            <c:dLbl>
              <c:idx val="6"/>
              <c:layout>
                <c:manualLayout>
                  <c:x val="-8.0484924840864072E-3"/>
                  <c:y val="0.153440441272156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45E9-4AA7-AB25-F712DA5DCB14}"/>
                </c:ext>
              </c:extLst>
            </c:dLbl>
            <c:dLbl>
              <c:idx val="7"/>
              <c:layout>
                <c:manualLayout>
                  <c:x val="1.0060615605108004E-2"/>
                  <c:y val="5.75401654770585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45E9-4AA7-AB25-F712DA5DCB14}"/>
                </c:ext>
              </c:extLst>
            </c:dLbl>
            <c:dLbl>
              <c:idx val="8"/>
              <c:layout>
                <c:manualLayout>
                  <c:x val="-2.8169723694302411E-2"/>
                  <c:y val="-8.31135723557512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45E9-4AA7-AB25-F712DA5DCB14}"/>
                </c:ext>
              </c:extLst>
            </c:dLbl>
            <c:dLbl>
              <c:idx val="9"/>
              <c:layout>
                <c:manualLayout>
                  <c:x val="-9.8594032930058445E-2"/>
                  <c:y val="-2.237673101885612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45E9-4AA7-AB25-F712DA5DCB14}"/>
                </c:ext>
              </c:extLst>
            </c:dLbl>
            <c:dLbl>
              <c:idx val="10"/>
              <c:layout>
                <c:manualLayout>
                  <c:x val="-1.2072738726129567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45E9-4AA7-AB25-F712DA5DCB14}"/>
                </c:ext>
              </c:extLst>
            </c:dLbl>
            <c:dLbl>
              <c:idx val="11"/>
              <c:layout>
                <c:manualLayout>
                  <c:x val="1.5873015873015872E-2"/>
                  <c:y val="-5.60003827646544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45E9-4AA7-AB25-F712DA5DCB14}"/>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PGE!$M$35:$M$46</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PGE!$N$35:$N$46</c:f>
              <c:numCache>
                <c:formatCode>0.0%</c:formatCode>
                <c:ptCount val="12"/>
                <c:pt idx="0">
                  <c:v>7.5528339941643596E-2</c:v>
                </c:pt>
                <c:pt idx="1">
                  <c:v>5.4378379003708503E-2</c:v>
                </c:pt>
                <c:pt idx="2">
                  <c:v>0.109313334314193</c:v>
                </c:pt>
                <c:pt idx="3">
                  <c:v>8.7569837079420995E-2</c:v>
                </c:pt>
                <c:pt idx="4">
                  <c:v>0.195712948172968</c:v>
                </c:pt>
                <c:pt idx="5">
                  <c:v>0.105629325803963</c:v>
                </c:pt>
                <c:pt idx="6">
                  <c:v>7.4901947713141806E-2</c:v>
                </c:pt>
                <c:pt idx="7">
                  <c:v>3.1462566363429098E-3</c:v>
                </c:pt>
                <c:pt idx="8">
                  <c:v>0.20287895591746199</c:v>
                </c:pt>
                <c:pt idx="9">
                  <c:v>4.0255508745264602E-2</c:v>
                </c:pt>
                <c:pt idx="10">
                  <c:v>2.4672725914658099E-2</c:v>
                </c:pt>
                <c:pt idx="11">
                  <c:v>2.60124407572342E-2</c:v>
                </c:pt>
              </c:numCache>
            </c:numRef>
          </c:val>
          <c:extLst>
            <c:ext xmlns:c16="http://schemas.microsoft.com/office/drawing/2014/chart" uri="{C3380CC4-5D6E-409C-BE32-E72D297353CC}">
              <c16:uniqueId val="{00000018-45E9-4AA7-AB25-F712DA5DCB14}"/>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SCE!$N$2</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0BD8-42D5-8A15-0E6398A05BD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0BD8-42D5-8A15-0E6398A05BD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0BD8-42D5-8A15-0E6398A05BD5}"/>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0BD8-42D5-8A15-0E6398A05BD5}"/>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0BD8-42D5-8A15-0E6398A05BD5}"/>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0BD8-42D5-8A15-0E6398A05BD5}"/>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0BD8-42D5-8A15-0E6398A05BD5}"/>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0BD8-42D5-8A15-0E6398A05BD5}"/>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0BD8-42D5-8A15-0E6398A05BD5}"/>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0BD8-42D5-8A15-0E6398A05BD5}"/>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0BD8-42D5-8A15-0E6398A05BD5}"/>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0BD8-42D5-8A15-0E6398A05BD5}"/>
              </c:ext>
            </c:extLst>
          </c:dPt>
          <c:dLbls>
            <c:dLbl>
              <c:idx val="0"/>
              <c:layout>
                <c:manualLayout>
                  <c:x val="1.9675925925925927E-2"/>
                  <c:y val="-5.9525371828521431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9.0487204724409451E-2"/>
                      <c:h val="0.11460036245469314"/>
                    </c:manualLayout>
                  </c15:layout>
                </c:ext>
                <c:ext xmlns:c16="http://schemas.microsoft.com/office/drawing/2014/chart" uri="{C3380CC4-5D6E-409C-BE32-E72D297353CC}">
                  <c16:uniqueId val="{00000001-0BD8-42D5-8A15-0E6398A05BD5}"/>
                </c:ext>
              </c:extLst>
            </c:dLbl>
            <c:dLbl>
              <c:idx val="1"/>
              <c:layout>
                <c:manualLayout>
                  <c:x val="-7.377699549264446E-17"/>
                  <c:y val="-2.237673101885610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BD8-42D5-8A15-0E6398A05BD5}"/>
                </c:ext>
              </c:extLst>
            </c:dLbl>
            <c:dLbl>
              <c:idx val="2"/>
              <c:layout>
                <c:manualLayout>
                  <c:x val="-2.2133354331237608E-2"/>
                  <c:y val="-2.557340687869272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BD8-42D5-8A15-0E6398A05BD5}"/>
                </c:ext>
              </c:extLst>
            </c:dLbl>
            <c:dLbl>
              <c:idx val="3"/>
              <c:layout>
                <c:manualLayout>
                  <c:x val="-1.810910808919455E-2"/>
                  <c:y val="3.1966758598365869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335566525939515"/>
                      <c:h val="0.12053683011077362"/>
                    </c:manualLayout>
                  </c15:layout>
                </c:ext>
                <c:ext xmlns:c16="http://schemas.microsoft.com/office/drawing/2014/chart" uri="{C3380CC4-5D6E-409C-BE32-E72D297353CC}">
                  <c16:uniqueId val="{00000007-0BD8-42D5-8A15-0E6398A05BD5}"/>
                </c:ext>
              </c:extLst>
            </c:dLbl>
            <c:dLbl>
              <c:idx val="4"/>
              <c:layout>
                <c:manualLayout>
                  <c:x val="-2.2133354331237608E-2"/>
                  <c:y val="5.847777316035709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6295424669675135"/>
                      <c:h val="0.18225054538562357"/>
                    </c:manualLayout>
                  </c15:layout>
                </c:ext>
                <c:ext xmlns:c16="http://schemas.microsoft.com/office/drawing/2014/chart" uri="{C3380CC4-5D6E-409C-BE32-E72D297353CC}">
                  <c16:uniqueId val="{00000009-0BD8-42D5-8A15-0E6398A05BD5}"/>
                </c:ext>
              </c:extLst>
            </c:dLbl>
            <c:dLbl>
              <c:idx val="6"/>
              <c:layout>
                <c:manualLayout>
                  <c:x val="0.11432320959880014"/>
                  <c:y val="4.308863735783027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BD8-42D5-8A15-0E6398A05BD5}"/>
                </c:ext>
              </c:extLst>
            </c:dLbl>
            <c:dLbl>
              <c:idx val="7"/>
              <c:layout>
                <c:manualLayout>
                  <c:x val="-6.2710091354770724E-3"/>
                  <c:y val="0.12426808548084647"/>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BD8-42D5-8A15-0E6398A05BD5}"/>
                </c:ext>
              </c:extLst>
            </c:dLbl>
            <c:dLbl>
              <c:idx val="8"/>
              <c:layout>
                <c:manualLayout>
                  <c:x val="-2.3148148148148168E-2"/>
                  <c:y val="1.38888888888888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221657188684744"/>
                      <c:h val="0.11460036245469314"/>
                    </c:manualLayout>
                  </c15:layout>
                </c:ext>
                <c:ext xmlns:c16="http://schemas.microsoft.com/office/drawing/2014/chart" uri="{C3380CC4-5D6E-409C-BE32-E72D297353CC}">
                  <c16:uniqueId val="{00000011-0BD8-42D5-8A15-0E6398A05BD5}"/>
                </c:ext>
              </c:extLst>
            </c:dLbl>
            <c:dLbl>
              <c:idx val="9"/>
              <c:layout>
                <c:manualLayout>
                  <c:x val="-3.4722222222222245E-2"/>
                  <c:y val="3.968253968253968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BD8-42D5-8A15-0E6398A05BD5}"/>
                </c:ext>
              </c:extLst>
            </c:dLbl>
            <c:dLbl>
              <c:idx val="10"/>
              <c:layout>
                <c:manualLayout>
                  <c:x val="-8.7962962962962965E-2"/>
                  <c:y val="-2.380952380952380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0BD8-42D5-8A15-0E6398A05BD5}"/>
                </c:ext>
              </c:extLst>
            </c:dLbl>
            <c:dLbl>
              <c:idx val="11"/>
              <c:layout>
                <c:manualLayout>
                  <c:x val="1.1574165208515601E-2"/>
                  <c:y val="-2.777777777777778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790117381160686"/>
                      <c:h val="0.10269560054993127"/>
                    </c:manualLayout>
                  </c15:layout>
                </c:ext>
                <c:ext xmlns:c16="http://schemas.microsoft.com/office/drawing/2014/chart" uri="{C3380CC4-5D6E-409C-BE32-E72D297353CC}">
                  <c16:uniqueId val="{00000017-0BD8-42D5-8A15-0E6398A05BD5}"/>
                </c:ext>
              </c:extLst>
            </c:dLbl>
            <c:spPr>
              <a:noFill/>
              <a:ln>
                <a:noFill/>
              </a:ln>
              <a:effectLst/>
            </c:spPr>
            <c:txPr>
              <a:bodyPr rot="0" spcFirstLastPara="1" vertOverflow="clip" horzOverflow="clip" vert="horz" wrap="square" lIns="36576" tIns="18288" rIns="36576" bIns="18288" anchor="ctr" anchorCtr="1">
                <a:spAutoFit/>
              </a:bodyPr>
              <a:lstStyle/>
              <a:p>
                <a:pPr>
                  <a:defRPr sz="105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SCE!$M$3:$M$14</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SCE!$N$3:$N$14</c:f>
              <c:numCache>
                <c:formatCode>0.0%</c:formatCode>
                <c:ptCount val="12"/>
                <c:pt idx="0">
                  <c:v>4.0275994725518599E-2</c:v>
                </c:pt>
                <c:pt idx="1">
                  <c:v>0.103099961950067</c:v>
                </c:pt>
                <c:pt idx="2">
                  <c:v>8.0488646523632898E-2</c:v>
                </c:pt>
                <c:pt idx="3">
                  <c:v>4.0817452553032901E-2</c:v>
                </c:pt>
                <c:pt idx="4">
                  <c:v>0.128626484779371</c:v>
                </c:pt>
                <c:pt idx="5">
                  <c:v>0.123734619877626</c:v>
                </c:pt>
                <c:pt idx="6">
                  <c:v>6.8240492474540004E-2</c:v>
                </c:pt>
                <c:pt idx="7">
                  <c:v>1.96936490433176E-2</c:v>
                </c:pt>
                <c:pt idx="8">
                  <c:v>0.108139158510903</c:v>
                </c:pt>
                <c:pt idx="9">
                  <c:v>0.140410708250995</c:v>
                </c:pt>
                <c:pt idx="10">
                  <c:v>5.7675199076574098E-2</c:v>
                </c:pt>
                <c:pt idx="11">
                  <c:v>8.87976322344214E-2</c:v>
                </c:pt>
              </c:numCache>
            </c:numRef>
          </c:val>
          <c:extLst>
            <c:ext xmlns:c16="http://schemas.microsoft.com/office/drawing/2014/chart" uri="{C3380CC4-5D6E-409C-BE32-E72D297353CC}">
              <c16:uniqueId val="{00000018-0BD8-42D5-8A15-0E6398A05BD5}"/>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SCE!$N$34</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F9A9-41F5-A0C7-F6619594DFE0}"/>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F9A9-41F5-A0C7-F6619594DFE0}"/>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F9A9-41F5-A0C7-F6619594DFE0}"/>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F9A9-41F5-A0C7-F6619594DFE0}"/>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F9A9-41F5-A0C7-F6619594DFE0}"/>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F9A9-41F5-A0C7-F6619594DFE0}"/>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F9A9-41F5-A0C7-F6619594DFE0}"/>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F9A9-41F5-A0C7-F6619594DFE0}"/>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F9A9-41F5-A0C7-F6619594DFE0}"/>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F9A9-41F5-A0C7-F6619594DFE0}"/>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F9A9-41F5-A0C7-F6619594DFE0}"/>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F9A9-41F5-A0C7-F6619594DFE0}"/>
              </c:ext>
            </c:extLst>
          </c:dPt>
          <c:dLbls>
            <c:dLbl>
              <c:idx val="0"/>
              <c:layout>
                <c:manualLayout>
                  <c:x val="2.6157600573280811E-2"/>
                  <c:y val="-5.75401654770585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9A9-41F5-A0C7-F6619594DFE0}"/>
                </c:ext>
              </c:extLst>
            </c:dLbl>
            <c:dLbl>
              <c:idx val="1"/>
              <c:layout>
                <c:manualLayout>
                  <c:x val="5.4327324267583146E-2"/>
                  <c:y val="-1.91800551590195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9A9-41F5-A0C7-F6619594DFE0}"/>
                </c:ext>
              </c:extLst>
            </c:dLbl>
            <c:dLbl>
              <c:idx val="4"/>
              <c:layout>
                <c:manualLayout>
                  <c:x val="6.0363693630646554E-3"/>
                  <c:y val="2.55734068786925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9A9-41F5-A0C7-F6619594DFE0}"/>
                </c:ext>
              </c:extLst>
            </c:dLbl>
            <c:dLbl>
              <c:idx val="5"/>
              <c:layout>
                <c:manualLayout>
                  <c:x val="8.6521294203928803E-2"/>
                  <c:y val="3.836011031803892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9A9-41F5-A0C7-F6619594DFE0}"/>
                </c:ext>
              </c:extLst>
            </c:dLbl>
            <c:dLbl>
              <c:idx val="6"/>
              <c:layout>
                <c:manualLayout>
                  <c:x val="-8.0484924840864072E-3"/>
                  <c:y val="0.153440441272156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9A9-41F5-A0C7-F6619594DFE0}"/>
                </c:ext>
              </c:extLst>
            </c:dLbl>
            <c:dLbl>
              <c:idx val="7"/>
              <c:layout>
                <c:manualLayout>
                  <c:x val="-1.0268719834986891E-2"/>
                  <c:y val="-1.1188365509428054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5402691586996359"/>
                      <c:h val="0.18169452515142048"/>
                    </c:manualLayout>
                  </c15:layout>
                </c:ext>
                <c:ext xmlns:c16="http://schemas.microsoft.com/office/drawing/2014/chart" uri="{C3380CC4-5D6E-409C-BE32-E72D297353CC}">
                  <c16:uniqueId val="{0000000F-F9A9-41F5-A0C7-F6619594DFE0}"/>
                </c:ext>
              </c:extLst>
            </c:dLbl>
            <c:dLbl>
              <c:idx val="8"/>
              <c:layout>
                <c:manualLayout>
                  <c:x val="-2.8169723694302411E-2"/>
                  <c:y val="-8.31135723557512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F9A9-41F5-A0C7-F6619594DFE0}"/>
                </c:ext>
              </c:extLst>
            </c:dLbl>
            <c:dLbl>
              <c:idx val="9"/>
              <c:layout>
                <c:manualLayout>
                  <c:x val="-9.8594032930058445E-2"/>
                  <c:y val="-2.237673101885612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F9A9-41F5-A0C7-F6619594DFE0}"/>
                </c:ext>
              </c:extLst>
            </c:dLbl>
            <c:dLbl>
              <c:idx val="10"/>
              <c:layout>
                <c:manualLayout>
                  <c:x val="-1.2072738726129567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F9A9-41F5-A0C7-F6619594DFE0}"/>
                </c:ext>
              </c:extLst>
            </c:dLbl>
            <c:dLbl>
              <c:idx val="11"/>
              <c:layout>
                <c:manualLayout>
                  <c:x val="0"/>
                  <c:y val="-7.35235447762414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9A9-41F5-A0C7-F6619594DFE0}"/>
                </c:ext>
              </c:extLst>
            </c:dLbl>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SCE!$M$35:$M$46</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SCE!$N$35:$N$46</c:f>
              <c:numCache>
                <c:formatCode>0.0%</c:formatCode>
                <c:ptCount val="12"/>
                <c:pt idx="0">
                  <c:v>3.61586835558141E-2</c:v>
                </c:pt>
                <c:pt idx="1">
                  <c:v>8.1839208273837602E-2</c:v>
                </c:pt>
                <c:pt idx="2">
                  <c:v>0.15454263363429099</c:v>
                </c:pt>
                <c:pt idx="3">
                  <c:v>6.9897825346514994E-2</c:v>
                </c:pt>
                <c:pt idx="4">
                  <c:v>0.22051130981331299</c:v>
                </c:pt>
                <c:pt idx="5">
                  <c:v>5.5800865871077097E-2</c:v>
                </c:pt>
                <c:pt idx="6">
                  <c:v>3.0840971915387198E-2</c:v>
                </c:pt>
                <c:pt idx="7">
                  <c:v>1.38617131478852E-3</c:v>
                </c:pt>
                <c:pt idx="8">
                  <c:v>0.25749311900097399</c:v>
                </c:pt>
                <c:pt idx="9">
                  <c:v>2.8200332676536599E-2</c:v>
                </c:pt>
                <c:pt idx="10">
                  <c:v>3.5178031391648802E-2</c:v>
                </c:pt>
                <c:pt idx="11">
                  <c:v>2.8150847205817502E-2</c:v>
                </c:pt>
              </c:numCache>
            </c:numRef>
          </c:val>
          <c:extLst>
            <c:ext xmlns:c16="http://schemas.microsoft.com/office/drawing/2014/chart" uri="{C3380CC4-5D6E-409C-BE32-E72D297353CC}">
              <c16:uniqueId val="{00000018-F9A9-41F5-A0C7-F6619594DFE0}"/>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b="1">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43"/>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SDGE!$N$2</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F151-4B96-B868-22C5B42F85FE}"/>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F151-4B96-B868-22C5B42F85FE}"/>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F151-4B96-B868-22C5B42F85FE}"/>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F151-4B96-B868-22C5B42F85FE}"/>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F151-4B96-B868-22C5B42F85FE}"/>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F151-4B96-B868-22C5B42F85FE}"/>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F151-4B96-B868-22C5B42F85FE}"/>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F151-4B96-B868-22C5B42F85FE}"/>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F151-4B96-B868-22C5B42F85FE}"/>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F151-4B96-B868-22C5B42F85FE}"/>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F151-4B96-B868-22C5B42F85FE}"/>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F151-4B96-B868-22C5B42F85FE}"/>
              </c:ext>
            </c:extLst>
          </c:dPt>
          <c:dLbls>
            <c:dLbl>
              <c:idx val="0"/>
              <c:layout>
                <c:manualLayout>
                  <c:x val="1.9675925925925927E-2"/>
                  <c:y val="-5.9525371828521431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9.0487204724409451E-2"/>
                      <c:h val="0.11460036245469314"/>
                    </c:manualLayout>
                  </c15:layout>
                </c:ext>
                <c:ext xmlns:c16="http://schemas.microsoft.com/office/drawing/2014/chart" uri="{C3380CC4-5D6E-409C-BE32-E72D297353CC}">
                  <c16:uniqueId val="{00000001-F151-4B96-B868-22C5B42F85FE}"/>
                </c:ext>
              </c:extLst>
            </c:dLbl>
            <c:dLbl>
              <c:idx val="1"/>
              <c:layout>
                <c:manualLayout>
                  <c:x val="-4.0242462420432019E-3"/>
                  <c:y val="3.1966758598365869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F151-4B96-B868-22C5B42F85FE}"/>
                </c:ext>
              </c:extLst>
            </c:dLbl>
            <c:dLbl>
              <c:idx val="2"/>
              <c:layout>
                <c:manualLayout>
                  <c:x val="-1.2072738726129606E-2"/>
                  <c:y val="6.713019305656832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151-4B96-B868-22C5B42F85FE}"/>
                </c:ext>
              </c:extLst>
            </c:dLbl>
            <c:dLbl>
              <c:idx val="3"/>
              <c:layout>
                <c:manualLayout>
                  <c:x val="-1.6096984968172807E-2"/>
                  <c:y val="3.516343445820245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F151-4B96-B868-22C5B42F85FE}"/>
                </c:ext>
              </c:extLst>
            </c:dLbl>
            <c:dLbl>
              <c:idx val="4"/>
              <c:layout>
                <c:manualLayout>
                  <c:x val="2.2240060230608174E-2"/>
                  <c:y val="1.212584733934627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283300524934384"/>
                      <c:h val="0.17905386826646669"/>
                    </c:manualLayout>
                  </c15:layout>
                </c:ext>
                <c:ext xmlns:c16="http://schemas.microsoft.com/office/drawing/2014/chart" uri="{C3380CC4-5D6E-409C-BE32-E72D297353CC}">
                  <c16:uniqueId val="{00000009-F151-4B96-B868-22C5B42F85FE}"/>
                </c:ext>
              </c:extLst>
            </c:dLbl>
            <c:dLbl>
              <c:idx val="5"/>
              <c:layout>
                <c:manualLayout>
                  <c:x val="8.6521294203928831E-2"/>
                  <c:y val="0.14704708955248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F151-4B96-B868-22C5B42F85FE}"/>
                </c:ext>
              </c:extLst>
            </c:dLbl>
            <c:dLbl>
              <c:idx val="6"/>
              <c:layout>
                <c:manualLayout>
                  <c:x val="-6.0682147762400329E-3"/>
                  <c:y val="-3.593743274709990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F151-4B96-B868-22C5B42F85FE}"/>
                </c:ext>
              </c:extLst>
            </c:dLbl>
            <c:dLbl>
              <c:idx val="7"/>
              <c:layout>
                <c:manualLayout>
                  <c:x val="-8.0484924840864124E-3"/>
                  <c:y val="-7.572899941276815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F151-4B96-B868-22C5B42F85FE}"/>
                </c:ext>
              </c:extLst>
            </c:dLbl>
            <c:dLbl>
              <c:idx val="8"/>
              <c:layout>
                <c:manualLayout>
                  <c:x val="6.1361041272130781E-2"/>
                  <c:y val="-7.242132087149942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221657188684744"/>
                      <c:h val="0.11460036245469314"/>
                    </c:manualLayout>
                  </c15:layout>
                </c:ext>
                <c:ext xmlns:c16="http://schemas.microsoft.com/office/drawing/2014/chart" uri="{C3380CC4-5D6E-409C-BE32-E72D297353CC}">
                  <c16:uniqueId val="{00000011-F151-4B96-B868-22C5B42F85FE}"/>
                </c:ext>
              </c:extLst>
            </c:dLbl>
            <c:dLbl>
              <c:idx val="9"/>
              <c:layout>
                <c:manualLayout>
                  <c:x val="-1.0576796481351184E-2"/>
                  <c:y val="-8.873544285413316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F151-4B96-B868-22C5B42F85FE}"/>
                </c:ext>
              </c:extLst>
            </c:dLbl>
            <c:dLbl>
              <c:idx val="10"/>
              <c:layout>
                <c:manualLayout>
                  <c:x val="-2.7599199650302657E-2"/>
                  <c:y val="-0.1165130458355494"/>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F151-4B96-B868-22C5B42F85FE}"/>
                </c:ext>
              </c:extLst>
            </c:dLbl>
            <c:dLbl>
              <c:idx val="11"/>
              <c:layout>
                <c:manualLayout>
                  <c:x val="9.4071271302165277E-2"/>
                  <c:y val="-0.1076946253307112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790117381160686"/>
                      <c:h val="0.10269560054993127"/>
                    </c:manualLayout>
                  </c15:layout>
                </c:ext>
                <c:ext xmlns:c16="http://schemas.microsoft.com/office/drawing/2014/chart" uri="{C3380CC4-5D6E-409C-BE32-E72D297353CC}">
                  <c16:uniqueId val="{00000017-F151-4B96-B868-22C5B42F85FE}"/>
                </c:ext>
              </c:extLst>
            </c:dLbl>
            <c:spPr>
              <a:noFill/>
              <a:ln>
                <a:noFill/>
              </a:ln>
              <a:effectLst/>
            </c:spPr>
            <c:txPr>
              <a:bodyPr rot="0" spcFirstLastPara="1" vertOverflow="clip" horzOverflow="clip" vert="horz" wrap="square" lIns="36576" tIns="18288" rIns="36576" bIns="18288" anchor="ctr" anchorCtr="1">
                <a:spAutoFit/>
              </a:bodyPr>
              <a:lstStyle/>
              <a:p>
                <a:pPr>
                  <a:defRPr sz="105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SDGE!$M$3:$M$14</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SDGE!$N$3:$N$14</c:f>
              <c:numCache>
                <c:formatCode>0.0%</c:formatCode>
                <c:ptCount val="12"/>
                <c:pt idx="0">
                  <c:v>5.49180729640346E-2</c:v>
                </c:pt>
                <c:pt idx="1">
                  <c:v>9.2764012479840799E-2</c:v>
                </c:pt>
                <c:pt idx="2">
                  <c:v>0.105791309657435</c:v>
                </c:pt>
                <c:pt idx="3">
                  <c:v>7.3603947646454906E-2</c:v>
                </c:pt>
                <c:pt idx="4">
                  <c:v>0.11779451690088499</c:v>
                </c:pt>
                <c:pt idx="5">
                  <c:v>0.18240288145835101</c:v>
                </c:pt>
                <c:pt idx="6">
                  <c:v>9.3573353791298206E-2</c:v>
                </c:pt>
                <c:pt idx="7">
                  <c:v>1.12094546921385E-2</c:v>
                </c:pt>
                <c:pt idx="8">
                  <c:v>8.3308810675357198E-2</c:v>
                </c:pt>
                <c:pt idx="9">
                  <c:v>0.12484116838029</c:v>
                </c:pt>
                <c:pt idx="10">
                  <c:v>3.9293815893447798E-2</c:v>
                </c:pt>
                <c:pt idx="11">
                  <c:v>2.04986554604666E-2</c:v>
                </c:pt>
              </c:numCache>
            </c:numRef>
          </c:val>
          <c:extLst>
            <c:ext xmlns:c16="http://schemas.microsoft.com/office/drawing/2014/chart" uri="{C3380CC4-5D6E-409C-BE32-E72D297353CC}">
              <c16:uniqueId val="{00000018-F151-4B96-B868-22C5B42F85FE}"/>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2124075</xdr:colOff>
          <xdr:row>10</xdr:row>
          <xdr:rowOff>152400</xdr:rowOff>
        </xdr:from>
        <xdr:to>
          <xdr:col>2</xdr:col>
          <xdr:colOff>266700</xdr:colOff>
          <xdr:row>15</xdr:row>
          <xdr:rowOff>114300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000-000001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1" i="0" u="none" strike="noStrike" baseline="0">
                  <a:solidFill>
                    <a:srgbClr val="000000"/>
                  </a:solidFill>
                  <a:latin typeface="Calibri"/>
                  <a:cs typeface="Calibri"/>
                </a:rPr>
                <a:t>Update Data</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14</xdr:col>
      <xdr:colOff>380999</xdr:colOff>
      <xdr:row>1</xdr:row>
      <xdr:rowOff>130969</xdr:rowOff>
    </xdr:from>
    <xdr:to>
      <xdr:col>25</xdr:col>
      <xdr:colOff>102393</xdr:colOff>
      <xdr:row>19</xdr:row>
      <xdr:rowOff>157162</xdr:rowOff>
    </xdr:to>
    <xdr:graphicFrame macro="">
      <xdr:nvGraphicFramePr>
        <xdr:cNvPr id="3" name="Chart 2" descr="Chart of SMUD Electricity Use by Building Type for the 12 building types (percentage).">
          <a:extLst>
            <a:ext uri="{FF2B5EF4-FFF2-40B4-BE49-F238E27FC236}">
              <a16:creationId xmlns:a16="http://schemas.microsoft.com/office/drawing/2014/main" id="{0F71442A-1812-4D1C-A34F-D5C2DDA85E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34017</xdr:colOff>
      <xdr:row>31</xdr:row>
      <xdr:rowOff>0</xdr:rowOff>
    </xdr:from>
    <xdr:to>
      <xdr:col>25</xdr:col>
      <xdr:colOff>362630</xdr:colOff>
      <xdr:row>50</xdr:row>
      <xdr:rowOff>38100</xdr:rowOff>
    </xdr:to>
    <xdr:graphicFrame macro="">
      <xdr:nvGraphicFramePr>
        <xdr:cNvPr id="4" name="Chart 3" descr="Chart of SMUD Electricity Use by Building Type for the 12 building types (percentage).">
          <a:extLst>
            <a:ext uri="{FF2B5EF4-FFF2-40B4-BE49-F238E27FC236}">
              <a16:creationId xmlns:a16="http://schemas.microsoft.com/office/drawing/2014/main" id="{C6A6A591-5412-475A-B14B-F4702A7B5F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536571</xdr:colOff>
      <xdr:row>2</xdr:row>
      <xdr:rowOff>111123</xdr:rowOff>
    </xdr:from>
    <xdr:to>
      <xdr:col>16</xdr:col>
      <xdr:colOff>41271</xdr:colOff>
      <xdr:row>21</xdr:row>
      <xdr:rowOff>149223</xdr:rowOff>
    </xdr:to>
    <xdr:graphicFrame macro="">
      <xdr:nvGraphicFramePr>
        <xdr:cNvPr id="2" name="Chart 1">
          <a:extLst>
            <a:ext uri="{FF2B5EF4-FFF2-40B4-BE49-F238E27FC236}">
              <a16:creationId xmlns:a16="http://schemas.microsoft.com/office/drawing/2014/main" id="{C7957CAE-BAB3-49C4-9AC9-2F80E426A3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133350</xdr:colOff>
      <xdr:row>1</xdr:row>
      <xdr:rowOff>85725</xdr:rowOff>
    </xdr:from>
    <xdr:to>
      <xdr:col>24</xdr:col>
      <xdr:colOff>438150</xdr:colOff>
      <xdr:row>20</xdr:row>
      <xdr:rowOff>123825</xdr:rowOff>
    </xdr:to>
    <xdr:graphicFrame macro="">
      <xdr:nvGraphicFramePr>
        <xdr:cNvPr id="3" name="Chart 2">
          <a:extLst>
            <a:ext uri="{FF2B5EF4-FFF2-40B4-BE49-F238E27FC236}">
              <a16:creationId xmlns:a16="http://schemas.microsoft.com/office/drawing/2014/main" id="{4C067559-C7E8-8A6D-0547-0427B562A0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14</xdr:row>
      <xdr:rowOff>0</xdr:rowOff>
    </xdr:from>
    <xdr:to>
      <xdr:col>16</xdr:col>
      <xdr:colOff>333375</xdr:colOff>
      <xdr:row>57</xdr:row>
      <xdr:rowOff>85725</xdr:rowOff>
    </xdr:to>
    <xdr:grpSp>
      <xdr:nvGrpSpPr>
        <xdr:cNvPr id="19" name="Group 18">
          <a:extLst>
            <a:ext uri="{FF2B5EF4-FFF2-40B4-BE49-F238E27FC236}">
              <a16:creationId xmlns:a16="http://schemas.microsoft.com/office/drawing/2014/main" id="{715B9421-1C0B-F135-ED0D-3B25A1DC0E37}"/>
            </a:ext>
          </a:extLst>
        </xdr:cNvPr>
        <xdr:cNvGrpSpPr/>
      </xdr:nvGrpSpPr>
      <xdr:grpSpPr>
        <a:xfrm>
          <a:off x="3657600" y="2560320"/>
          <a:ext cx="6429375" cy="7949565"/>
          <a:chOff x="3657600" y="2667000"/>
          <a:chExt cx="6429375" cy="8277225"/>
        </a:xfrm>
      </xdr:grpSpPr>
      <xdr:pic>
        <xdr:nvPicPr>
          <xdr:cNvPr id="3" name="Picture 2">
            <a:extLst>
              <a:ext uri="{FF2B5EF4-FFF2-40B4-BE49-F238E27FC236}">
                <a16:creationId xmlns:a16="http://schemas.microsoft.com/office/drawing/2014/main" id="{B556D16D-5EFF-FC9C-CC70-AC3BCA1FE7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7600" y="2667000"/>
            <a:ext cx="6429375" cy="82772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xnSp macro="">
        <xdr:nvCxnSpPr>
          <xdr:cNvPr id="7" name="Straight Arrow Connector 6">
            <a:extLst>
              <a:ext uri="{FF2B5EF4-FFF2-40B4-BE49-F238E27FC236}">
                <a16:creationId xmlns:a16="http://schemas.microsoft.com/office/drawing/2014/main" id="{C0580132-D281-4437-0DDA-D5414BBD62AE}"/>
              </a:ext>
            </a:extLst>
          </xdr:cNvPr>
          <xdr:cNvCxnSpPr/>
        </xdr:nvCxnSpPr>
        <xdr:spPr>
          <a:xfrm flipV="1">
            <a:off x="4191000" y="6172200"/>
            <a:ext cx="1285875" cy="102870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Straight Arrow Connector 9">
            <a:extLst>
              <a:ext uri="{FF2B5EF4-FFF2-40B4-BE49-F238E27FC236}">
                <a16:creationId xmlns:a16="http://schemas.microsoft.com/office/drawing/2014/main" id="{4D5FC114-1D6C-49AB-92CE-061DC1BE34A0}"/>
              </a:ext>
            </a:extLst>
          </xdr:cNvPr>
          <xdr:cNvCxnSpPr/>
        </xdr:nvCxnSpPr>
        <xdr:spPr>
          <a:xfrm>
            <a:off x="5257800" y="9344025"/>
            <a:ext cx="2009775" cy="952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C1100A06-11BC-C66F-7B6D-D078B1C169EE}"/>
              </a:ext>
            </a:extLst>
          </xdr:cNvPr>
          <xdr:cNvSpPr txBox="1"/>
        </xdr:nvSpPr>
        <xdr:spPr>
          <a:xfrm>
            <a:off x="4648200" y="9182100"/>
            <a:ext cx="62164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LADWP</a:t>
            </a:r>
          </a:p>
        </xdr:txBody>
      </xdr:sp>
      <xdr:sp macro="" textlink="">
        <xdr:nvSpPr>
          <xdr:cNvPr id="16" name="TextBox 15">
            <a:extLst>
              <a:ext uri="{FF2B5EF4-FFF2-40B4-BE49-F238E27FC236}">
                <a16:creationId xmlns:a16="http://schemas.microsoft.com/office/drawing/2014/main" id="{F0B65311-DC92-8F3A-E6DA-BDA95152F74E}"/>
              </a:ext>
            </a:extLst>
          </xdr:cNvPr>
          <xdr:cNvSpPr txBox="1"/>
        </xdr:nvSpPr>
        <xdr:spPr>
          <a:xfrm>
            <a:off x="3914775" y="7210425"/>
            <a:ext cx="5556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SMUD</a:t>
            </a:r>
          </a:p>
        </xdr:txBody>
      </xdr:sp>
    </xdr:grpSp>
    <xdr:clientData/>
  </xdr:twoCellAnchor>
  <xdr:twoCellAnchor editAs="oneCell">
    <xdr:from>
      <xdr:col>20</xdr:col>
      <xdr:colOff>0</xdr:colOff>
      <xdr:row>26</xdr:row>
      <xdr:rowOff>0</xdr:rowOff>
    </xdr:from>
    <xdr:to>
      <xdr:col>30</xdr:col>
      <xdr:colOff>518733</xdr:colOff>
      <xdr:row>70</xdr:row>
      <xdr:rowOff>73885</xdr:rowOff>
    </xdr:to>
    <xdr:pic>
      <xdr:nvPicPr>
        <xdr:cNvPr id="20" name="Picture 19">
          <a:extLst>
            <a:ext uri="{FF2B5EF4-FFF2-40B4-BE49-F238E27FC236}">
              <a16:creationId xmlns:a16="http://schemas.microsoft.com/office/drawing/2014/main" id="{AD2D28E1-32A4-7E61-74D6-1FD019CDA83A}"/>
            </a:ext>
          </a:extLst>
        </xdr:cNvPr>
        <xdr:cNvPicPr>
          <a:picLocks noChangeAspect="1"/>
        </xdr:cNvPicPr>
      </xdr:nvPicPr>
      <xdr:blipFill>
        <a:blip xmlns:r="http://schemas.openxmlformats.org/officeDocument/2006/relationships" r:embed="rId2"/>
        <a:stretch>
          <a:fillRect/>
        </a:stretch>
      </xdr:blipFill>
      <xdr:spPr>
        <a:xfrm>
          <a:off x="12192000" y="4953000"/>
          <a:ext cx="6614733" cy="8455885"/>
        </a:xfrm>
        <a:prstGeom prst="rect">
          <a:avLst/>
        </a:prstGeom>
      </xdr:spPr>
    </xdr:pic>
    <xdr:clientData/>
  </xdr:twoCellAnchor>
  <xdr:twoCellAnchor editAs="oneCell">
    <xdr:from>
      <xdr:col>6</xdr:col>
      <xdr:colOff>0</xdr:colOff>
      <xdr:row>67</xdr:row>
      <xdr:rowOff>0</xdr:rowOff>
    </xdr:from>
    <xdr:to>
      <xdr:col>14</xdr:col>
      <xdr:colOff>300990</xdr:colOff>
      <xdr:row>100</xdr:row>
      <xdr:rowOff>114300</xdr:rowOff>
    </xdr:to>
    <xdr:pic>
      <xdr:nvPicPr>
        <xdr:cNvPr id="21" name="Picture 20">
          <a:extLst>
            <a:ext uri="{FF2B5EF4-FFF2-40B4-BE49-F238E27FC236}">
              <a16:creationId xmlns:a16="http://schemas.microsoft.com/office/drawing/2014/main" id="{C6763215-9EEB-5A45-AFE4-8CDA65CA4752}"/>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087" t="1562" r="2055" b="2352"/>
        <a:stretch/>
      </xdr:blipFill>
      <xdr:spPr bwMode="auto">
        <a:xfrm>
          <a:off x="3657600" y="12763500"/>
          <a:ext cx="5177790" cy="64008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42862</xdr:colOff>
      <xdr:row>1</xdr:row>
      <xdr:rowOff>19050</xdr:rowOff>
    </xdr:from>
    <xdr:to>
      <xdr:col>24</xdr:col>
      <xdr:colOff>288131</xdr:colOff>
      <xdr:row>20</xdr:row>
      <xdr:rowOff>128588</xdr:rowOff>
    </xdr:to>
    <xdr:graphicFrame macro="">
      <xdr:nvGraphicFramePr>
        <xdr:cNvPr id="2" name="Chart 1" descr="Chart of Statewide Electricity Use by Building Type for the 12 building types (percentage).">
          <a:extLst>
            <a:ext uri="{FF2B5EF4-FFF2-40B4-BE49-F238E27FC236}">
              <a16:creationId xmlns:a16="http://schemas.microsoft.com/office/drawing/2014/main" id="{CC6DF5F5-402A-4B0A-B83C-419ECEF270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452437</xdr:colOff>
      <xdr:row>29</xdr:row>
      <xdr:rowOff>23813</xdr:rowOff>
    </xdr:from>
    <xdr:to>
      <xdr:col>25</xdr:col>
      <xdr:colOff>90487</xdr:colOff>
      <xdr:row>51</xdr:row>
      <xdr:rowOff>14288</xdr:rowOff>
    </xdr:to>
    <xdr:graphicFrame macro="">
      <xdr:nvGraphicFramePr>
        <xdr:cNvPr id="3" name="Chart 2" descr="Chart of Statewide Electricity Use by Building Type for the 12 building types (percentage).">
          <a:extLst>
            <a:ext uri="{FF2B5EF4-FFF2-40B4-BE49-F238E27FC236}">
              <a16:creationId xmlns:a16="http://schemas.microsoft.com/office/drawing/2014/main" id="{2BB2A3BF-4835-4393-B6C2-0C3F452145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14</xdr:col>
      <xdr:colOff>345279</xdr:colOff>
      <xdr:row>0</xdr:row>
      <xdr:rowOff>83345</xdr:rowOff>
    </xdr:from>
    <xdr:to>
      <xdr:col>25</xdr:col>
      <xdr:colOff>66673</xdr:colOff>
      <xdr:row>18</xdr:row>
      <xdr:rowOff>97632</xdr:rowOff>
    </xdr:to>
    <xdr:graphicFrame macro="">
      <xdr:nvGraphicFramePr>
        <xdr:cNvPr id="3" name="Chart 2" descr="Chart of PGE Electricity Use by Building Type for the 12 building types (percentage).">
          <a:extLst>
            <a:ext uri="{FF2B5EF4-FFF2-40B4-BE49-F238E27FC236}">
              <a16:creationId xmlns:a16="http://schemas.microsoft.com/office/drawing/2014/main" id="{22CEE477-687D-4A82-80B8-ABFAEE429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297655</xdr:colOff>
      <xdr:row>29</xdr:row>
      <xdr:rowOff>35718</xdr:rowOff>
    </xdr:from>
    <xdr:to>
      <xdr:col>26</xdr:col>
      <xdr:colOff>19048</xdr:colOff>
      <xdr:row>48</xdr:row>
      <xdr:rowOff>73818</xdr:rowOff>
    </xdr:to>
    <xdr:graphicFrame macro="">
      <xdr:nvGraphicFramePr>
        <xdr:cNvPr id="4" name="Chart 3" descr="Chart of PGE Electricity Use by Building Type for the 12 building types (percentage).">
          <a:extLst>
            <a:ext uri="{FF2B5EF4-FFF2-40B4-BE49-F238E27FC236}">
              <a16:creationId xmlns:a16="http://schemas.microsoft.com/office/drawing/2014/main" id="{0520E1D7-EC49-4F17-AB46-FEADC6976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14</xdr:col>
      <xdr:colOff>517071</xdr:colOff>
      <xdr:row>1</xdr:row>
      <xdr:rowOff>81643</xdr:rowOff>
    </xdr:from>
    <xdr:to>
      <xdr:col>25</xdr:col>
      <xdr:colOff>238465</xdr:colOff>
      <xdr:row>19</xdr:row>
      <xdr:rowOff>107836</xdr:rowOff>
    </xdr:to>
    <xdr:graphicFrame macro="">
      <xdr:nvGraphicFramePr>
        <xdr:cNvPr id="3" name="Chart 2" descr="Chart of SCE Electricity Use by Building Type for the 12 building types (percentage).">
          <a:extLst>
            <a:ext uri="{FF2B5EF4-FFF2-40B4-BE49-F238E27FC236}">
              <a16:creationId xmlns:a16="http://schemas.microsoft.com/office/drawing/2014/main" id="{A44BC2AC-48C5-42C6-BCB6-2BDB953EE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29</xdr:row>
      <xdr:rowOff>0</xdr:rowOff>
    </xdr:from>
    <xdr:to>
      <xdr:col>25</xdr:col>
      <xdr:colOff>328613</xdr:colOff>
      <xdr:row>48</xdr:row>
      <xdr:rowOff>38100</xdr:rowOff>
    </xdr:to>
    <xdr:graphicFrame macro="">
      <xdr:nvGraphicFramePr>
        <xdr:cNvPr id="4" name="Chart 3" descr="Chart of SCE Electricity Use by Building Type for the 12 building types (percentage).">
          <a:extLst>
            <a:ext uri="{FF2B5EF4-FFF2-40B4-BE49-F238E27FC236}">
              <a16:creationId xmlns:a16="http://schemas.microsoft.com/office/drawing/2014/main" id="{E0BE547D-5176-4E7A-99BC-70FCC93ADF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14</xdr:col>
      <xdr:colOff>309562</xdr:colOff>
      <xdr:row>2</xdr:row>
      <xdr:rowOff>35718</xdr:rowOff>
    </xdr:from>
    <xdr:to>
      <xdr:col>25</xdr:col>
      <xdr:colOff>30956</xdr:colOff>
      <xdr:row>20</xdr:row>
      <xdr:rowOff>73818</xdr:rowOff>
    </xdr:to>
    <xdr:graphicFrame macro="">
      <xdr:nvGraphicFramePr>
        <xdr:cNvPr id="3" name="Chart 2" descr="Chart of SDGE Electricity Use by Building Type for the 12 building types (percentage).">
          <a:extLst>
            <a:ext uri="{FF2B5EF4-FFF2-40B4-BE49-F238E27FC236}">
              <a16:creationId xmlns:a16="http://schemas.microsoft.com/office/drawing/2014/main" id="{4FA1F6BC-AA46-4C6C-B61F-2B63402DF2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xdr:colOff>
      <xdr:row>30</xdr:row>
      <xdr:rowOff>0</xdr:rowOff>
    </xdr:from>
    <xdr:to>
      <xdr:col>25</xdr:col>
      <xdr:colOff>328612</xdr:colOff>
      <xdr:row>49</xdr:row>
      <xdr:rowOff>38100</xdr:rowOff>
    </xdr:to>
    <xdr:graphicFrame macro="">
      <xdr:nvGraphicFramePr>
        <xdr:cNvPr id="4" name="Chart 3" descr="Chart of SDGE Electricity Use by Building Type for the 12 building types (percentage).">
          <a:extLst>
            <a:ext uri="{FF2B5EF4-FFF2-40B4-BE49-F238E27FC236}">
              <a16:creationId xmlns:a16="http://schemas.microsoft.com/office/drawing/2014/main" id="{824C6FD6-1AB8-48F8-9535-7F8F10F05D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190499</xdr:colOff>
      <xdr:row>1</xdr:row>
      <xdr:rowOff>0</xdr:rowOff>
    </xdr:from>
    <xdr:to>
      <xdr:col>24</xdr:col>
      <xdr:colOff>519112</xdr:colOff>
      <xdr:row>19</xdr:row>
      <xdr:rowOff>26193</xdr:rowOff>
    </xdr:to>
    <xdr:graphicFrame macro="">
      <xdr:nvGraphicFramePr>
        <xdr:cNvPr id="3" name="Chart 2" descr="Chart of LADWP Electricity Use by Building Type for the 12 building types (percentage).">
          <a:extLst>
            <a:ext uri="{FF2B5EF4-FFF2-40B4-BE49-F238E27FC236}">
              <a16:creationId xmlns:a16="http://schemas.microsoft.com/office/drawing/2014/main" id="{436C5677-606B-4B87-8468-90C7C558ED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35718</xdr:colOff>
      <xdr:row>32</xdr:row>
      <xdr:rowOff>0</xdr:rowOff>
    </xdr:from>
    <xdr:to>
      <xdr:col>25</xdr:col>
      <xdr:colOff>364331</xdr:colOff>
      <xdr:row>51</xdr:row>
      <xdr:rowOff>38100</xdr:rowOff>
    </xdr:to>
    <xdr:graphicFrame macro="">
      <xdr:nvGraphicFramePr>
        <xdr:cNvPr id="4" name="Chart 3" descr="Chart of LADWP Electricity Use by Building Type for the 12 building types (percentage).">
          <a:extLst>
            <a:ext uri="{FF2B5EF4-FFF2-40B4-BE49-F238E27FC236}">
              <a16:creationId xmlns:a16="http://schemas.microsoft.com/office/drawing/2014/main" id="{09334FF1-6AFA-4674-9EBD-762CB900E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70060-25D6-4B46-8D1B-654AB5EC3858}">
  <sheetPr codeName="Sheet12"/>
  <dimension ref="B3:C6"/>
  <sheetViews>
    <sheetView showGridLines="0" workbookViewId="0">
      <selection activeCell="B13" sqref="B13"/>
    </sheetView>
  </sheetViews>
  <sheetFormatPr defaultRowHeight="14.4" x14ac:dyDescent="0.3"/>
  <cols>
    <col min="2" max="2" width="55.44140625" customWidth="1"/>
    <col min="3" max="3" width="66.77734375" customWidth="1"/>
  </cols>
  <sheetData>
    <row r="3" spans="2:3" ht="15" thickBot="1" x14ac:dyDescent="0.35"/>
    <row r="4" spans="2:3" ht="18.600000000000001" thickBot="1" x14ac:dyDescent="0.35">
      <c r="B4" s="20" t="s">
        <v>308</v>
      </c>
      <c r="C4" s="21" t="s">
        <v>310</v>
      </c>
    </row>
    <row r="5" spans="2:3" ht="18.600000000000001" thickBot="1" x14ac:dyDescent="0.35">
      <c r="B5" s="109" t="s">
        <v>120</v>
      </c>
      <c r="C5" s="110" t="s">
        <v>311</v>
      </c>
    </row>
    <row r="6" spans="2:3" ht="18.600000000000001" thickBot="1" x14ac:dyDescent="0.35">
      <c r="B6" s="20" t="s">
        <v>121</v>
      </c>
      <c r="C6" s="22" t="s">
        <v>122</v>
      </c>
    </row>
  </sheetData>
  <dataValidations count="1">
    <dataValidation type="list" allowBlank="1" showInputMessage="1" showErrorMessage="1" sqref="C4" xr:uid="{1206FCB8-492E-4A34-A2B2-BC62D30B6BA8}">
      <formula1>"2017,2022"</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0]!update">
                <anchor moveWithCells="1">
                  <from>
                    <xdr:col>1</xdr:col>
                    <xdr:colOff>1699260</xdr:colOff>
                    <xdr:row>10</xdr:row>
                    <xdr:rowOff>121920</xdr:rowOff>
                  </from>
                  <to>
                    <xdr:col>2</xdr:col>
                    <xdr:colOff>213360</xdr:colOff>
                    <xdr:row>15</xdr:row>
                    <xdr:rowOff>91440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42EAB-07AE-4A7C-A8B3-8F6823BA206B}">
  <sheetPr codeName="Sheet4"/>
  <dimension ref="A1:O291"/>
  <sheetViews>
    <sheetView topLeftCell="N31" zoomScaleNormal="100" workbookViewId="0">
      <selection activeCell="D1" sqref="D1"/>
    </sheetView>
  </sheetViews>
  <sheetFormatPr defaultColWidth="9.21875" defaultRowHeight="14.4" x14ac:dyDescent="0.3"/>
  <cols>
    <col min="1" max="1" width="12.5546875" style="9" hidden="1" customWidth="1"/>
    <col min="2" max="2" width="0" style="9" hidden="1" customWidth="1"/>
    <col min="3" max="3" width="22.77734375" style="9" hidden="1" customWidth="1"/>
    <col min="4" max="4" width="27.21875" style="9" bestFit="1" customWidth="1"/>
    <col min="5" max="5" width="30.77734375" style="9" bestFit="1" customWidth="1"/>
    <col min="6" max="6" width="25.21875" style="9" bestFit="1" customWidth="1"/>
    <col min="7" max="7" width="32.77734375" style="9" bestFit="1" customWidth="1"/>
    <col min="8" max="8" width="27.21875" style="9" bestFit="1" customWidth="1"/>
    <col min="9" max="9" width="17.44140625" style="9" bestFit="1" customWidth="1"/>
    <col min="10" max="11" width="17.44140625" style="9" customWidth="1"/>
    <col min="12" max="12" width="7.44140625" style="9" customWidth="1"/>
    <col min="13" max="13" width="18.44140625" style="9" bestFit="1" customWidth="1"/>
    <col min="14" max="14" width="7.77734375" style="9" bestFit="1" customWidth="1"/>
    <col min="15" max="16384" width="9.21875" style="9"/>
  </cols>
  <sheetData>
    <row r="1" spans="1:14" ht="15.6" x14ac:dyDescent="0.3">
      <c r="A1" s="9" t="s">
        <v>33</v>
      </c>
      <c r="E1" s="98" t="s">
        <v>292</v>
      </c>
      <c r="F1" s="98"/>
      <c r="G1" s="98"/>
      <c r="H1" s="98"/>
      <c r="I1" s="99"/>
      <c r="J1" s="99"/>
      <c r="K1" s="10"/>
      <c r="M1" s="11" t="s">
        <v>96</v>
      </c>
      <c r="N1" s="11"/>
    </row>
    <row r="2" spans="1:14" ht="45" x14ac:dyDescent="0.3">
      <c r="A2" s="9" t="s">
        <v>27</v>
      </c>
      <c r="E2" s="100" t="s">
        <v>35</v>
      </c>
      <c r="F2" s="100" t="s">
        <v>36</v>
      </c>
      <c r="G2" s="100" t="s">
        <v>37</v>
      </c>
      <c r="H2" s="100" t="s">
        <v>38</v>
      </c>
      <c r="I2" s="100" t="s">
        <v>118</v>
      </c>
      <c r="J2" s="100" t="s">
        <v>263</v>
      </c>
      <c r="K2" s="13"/>
      <c r="M2" s="12" t="s">
        <v>28</v>
      </c>
      <c r="N2" s="12" t="s">
        <v>30</v>
      </c>
    </row>
    <row r="3" spans="1:14" ht="15.6" x14ac:dyDescent="0.3">
      <c r="E3" s="77" t="s">
        <v>15</v>
      </c>
      <c r="F3" s="78">
        <f>SUMIFS(input_wholebuilding!C:C,input_wholebuilding!A:A,SDGE!E3,input_wholebuilding!B:B,$A$2)</f>
        <v>40210.782443067197</v>
      </c>
      <c r="G3" s="93">
        <f>SUMIFS(input_wholebuilding!D:D,input_wholebuilding!A:A,SDGE!E3,input_wholebuilding!B:B,$A$2)</f>
        <v>65.070911553842393</v>
      </c>
      <c r="H3" s="78">
        <f>SUMIFS(input_wholebuilding!E:E,input_wholebuilding!A:A,SDGE!E3,input_wholebuilding!B:B,$A$2)</f>
        <v>26165522.678636301</v>
      </c>
      <c r="I3" s="93">
        <f>SUMIFS(input_wholebuilding_gas!D:D,input_wholebuilding_gas!A:A,PGE!E3,input_wholebuilding_gas!B:B,$A$2)</f>
        <v>65.070911553842393</v>
      </c>
      <c r="J3" s="93">
        <f>SUMIFS(input_wholebuilding_gas!E:E,input_wholebuilding_gas!A:A,PGE!E3,input_wholebuilding_gas!B:B,$A$2)/1000000</f>
        <v>26.846570281368301</v>
      </c>
      <c r="K3" s="15"/>
      <c r="M3" s="14" t="s">
        <v>15</v>
      </c>
      <c r="N3" s="16">
        <f>SUMIFS(input_figure!D:D,input_figure!A:A,SDGE!M3,input_figure!B:B,$A$2)</f>
        <v>5.49180729640346E-2</v>
      </c>
    </row>
    <row r="4" spans="1:14" ht="15.6" x14ac:dyDescent="0.3">
      <c r="E4" s="77" t="s">
        <v>16</v>
      </c>
      <c r="F4" s="78">
        <f>SUMIFS(input_wholebuilding!C:C,input_wholebuilding!A:A,SDGE!E4,input_wholebuilding!B:B,$A$2)</f>
        <v>20211.3285166803</v>
      </c>
      <c r="G4" s="93">
        <f>SUMIFS(input_wholebuilding!D:D,input_wholebuilding!A:A,SDGE!E4,input_wholebuilding!B:B,$A$2)</f>
        <v>66.986160940809299</v>
      </c>
      <c r="H4" s="78">
        <f>SUMIFS(input_wholebuilding!E:E,input_wholebuilding!A:A,SDGE!E4,input_wholebuilding!B:B,$A$2)</f>
        <v>13538793.0484592</v>
      </c>
      <c r="I4" s="93">
        <f>SUMIFS(input_wholebuilding_gas!D:D,input_wholebuilding_gas!A:A,PGE!E4,input_wholebuilding_gas!B:B,$A$2)</f>
        <v>66.986160940809299</v>
      </c>
      <c r="J4" s="93">
        <f>SUMIFS(input_wholebuilding_gas!E:E,input_wholebuilding_gas!A:A,PGE!E4,input_wholebuilding_gas!B:B,$A$2)/1000000</f>
        <v>13.8911866414626</v>
      </c>
      <c r="K4" s="15"/>
      <c r="M4" s="14" t="s">
        <v>16</v>
      </c>
      <c r="N4" s="16">
        <f>SUMIFS(input_figure!D:D,input_figure!A:A,SDGE!M4,input_figure!B:B,$A$2)</f>
        <v>9.2764012479840799E-2</v>
      </c>
    </row>
    <row r="5" spans="1:14" ht="15.6" x14ac:dyDescent="0.3">
      <c r="E5" s="77" t="s">
        <v>17</v>
      </c>
      <c r="F5" s="78">
        <f>SUMIFS(input_wholebuilding!C:C,input_wholebuilding!A:A,SDGE!E5,input_wholebuilding!B:B,$A$2)</f>
        <v>44232.400216911599</v>
      </c>
      <c r="G5" s="93">
        <f>SUMIFS(input_wholebuilding!D:D,input_wholebuilding!A:A,SDGE!E5,input_wholebuilding!B:B,$A$2)</f>
        <v>57.528443970156403</v>
      </c>
      <c r="H5" s="78">
        <f>SUMIFS(input_wholebuilding!E:E,input_wholebuilding!A:A,SDGE!E5,input_wholebuilding!B:B,$A$2)</f>
        <v>25446211.575441301</v>
      </c>
      <c r="I5" s="93">
        <f>SUMIFS(input_wholebuilding_gas!D:D,input_wholebuilding_gas!A:A,PGE!E5,input_wholebuilding_gas!B:B,$A$2)</f>
        <v>57.528443970156403</v>
      </c>
      <c r="J5" s="93">
        <f>SUMIFS(input_wholebuilding_gas!E:E,input_wholebuilding_gas!A:A,PGE!E5,input_wholebuilding_gas!B:B,$A$2)/1000000</f>
        <v>26.108536635976602</v>
      </c>
      <c r="K5" s="15"/>
      <c r="M5" s="14" t="s">
        <v>17</v>
      </c>
      <c r="N5" s="16">
        <f>SUMIFS(input_figure!D:D,input_figure!A:A,SDGE!M5,input_figure!B:B,$A$2)</f>
        <v>0.105791309657435</v>
      </c>
    </row>
    <row r="6" spans="1:14" ht="15.6" x14ac:dyDescent="0.3">
      <c r="E6" s="77" t="s">
        <v>18</v>
      </c>
      <c r="F6" s="78">
        <f>SUMIFS(input_wholebuilding!C:C,input_wholebuilding!A:A,SDGE!E6,input_wholebuilding!B:B,$A$2)</f>
        <v>55499.721465720497</v>
      </c>
      <c r="G6" s="93">
        <f>SUMIFS(input_wholebuilding!D:D,input_wholebuilding!A:A,SDGE!E6,input_wholebuilding!B:B,$A$2)</f>
        <v>38.4719615674748</v>
      </c>
      <c r="H6" s="78">
        <f>SUMIFS(input_wholebuilding!E:E,input_wholebuilding!A:A,SDGE!E6,input_wholebuilding!B:B,$A$2)</f>
        <v>21351831.512347601</v>
      </c>
      <c r="I6" s="93">
        <f>SUMIFS(input_wholebuilding_gas!D:D,input_wholebuilding_gas!A:A,PGE!E6,input_wholebuilding_gas!B:B,$A$2)</f>
        <v>38.4719615674748</v>
      </c>
      <c r="J6" s="93">
        <f>SUMIFS(input_wholebuilding_gas!E:E,input_wholebuilding_gas!A:A,PGE!E6,input_wholebuilding_gas!B:B,$A$2)/1000000</f>
        <v>21.9075862681009</v>
      </c>
      <c r="K6" s="15"/>
      <c r="M6" s="14" t="s">
        <v>18</v>
      </c>
      <c r="N6" s="16">
        <f>SUMIFS(input_figure!D:D,input_figure!A:A,SDGE!M6,input_figure!B:B,$A$2)</f>
        <v>7.3603947646454906E-2</v>
      </c>
    </row>
    <row r="7" spans="1:14" ht="15.6" x14ac:dyDescent="0.3">
      <c r="E7" s="77" t="s">
        <v>10</v>
      </c>
      <c r="F7" s="78">
        <f>SUMIFS(input_wholebuilding!C:C,input_wholebuilding!A:A,SDGE!E7,input_wholebuilding!B:B,$A$2)</f>
        <v>154913.36076155401</v>
      </c>
      <c r="G7" s="93">
        <f>SUMIFS(input_wholebuilding!D:D,input_wholebuilding!A:A,SDGE!E7,input_wholebuilding!B:B,$A$2)</f>
        <v>24.579250079663201</v>
      </c>
      <c r="H7" s="78">
        <f>SUMIFS(input_wholebuilding!E:E,input_wholebuilding!A:A,SDGE!E7,input_wholebuilding!B:B,$A$2)</f>
        <v>38076542.348393299</v>
      </c>
      <c r="I7" s="93">
        <f>SUMIFS(input_wholebuilding_gas!D:D,input_wholebuilding_gas!A:A,PGE!E7,input_wholebuilding_gas!B:B,$A$2)</f>
        <v>24.305691834267101</v>
      </c>
      <c r="J7" s="93">
        <f>SUMIFS(input_wholebuilding_gas!E:E,input_wholebuilding_gas!A:A,PGE!E7,input_wholebuilding_gas!B:B,$A$2)/1000000</f>
        <v>39.076571367594006</v>
      </c>
      <c r="K7" s="15"/>
      <c r="M7" s="14" t="s">
        <v>10</v>
      </c>
      <c r="N7" s="16">
        <f>SUMIFS(input_figure!D:D,input_figure!A:A,SDGE!M7,input_figure!B:B,$A$2)</f>
        <v>0.11779451690088499</v>
      </c>
    </row>
    <row r="8" spans="1:14" ht="15.6" x14ac:dyDescent="0.3">
      <c r="E8" s="77" t="s">
        <v>19</v>
      </c>
      <c r="F8" s="78">
        <f>SUMIFS(input_wholebuilding!C:C,input_wholebuilding!A:A,SDGE!E8,input_wholebuilding!B:B,$A$2)</f>
        <v>112522.510996187</v>
      </c>
      <c r="G8" s="93">
        <f>SUMIFS(input_wholebuilding!D:D,input_wholebuilding!A:A,SDGE!E8,input_wholebuilding!B:B,$A$2)</f>
        <v>30.8919641889328</v>
      </c>
      <c r="H8" s="78">
        <f>SUMIFS(input_wholebuilding!E:E,input_wholebuilding!A:A,SDGE!E8,input_wholebuilding!B:B,$A$2)</f>
        <v>34760413.801430002</v>
      </c>
      <c r="I8" s="93">
        <f>SUMIFS(input_wholebuilding_gas!D:D,input_wholebuilding_gas!A:A,PGE!E8,input_wholebuilding_gas!B:B,$A$2)</f>
        <v>30.8919641889328</v>
      </c>
      <c r="J8" s="93">
        <f>SUMIFS(input_wholebuilding_gas!E:E,input_wholebuilding_gas!A:A,PGE!E8,input_wholebuilding_gas!B:B,$A$2)/1000000</f>
        <v>35.665172967917705</v>
      </c>
      <c r="K8" s="15"/>
      <c r="M8" s="14" t="s">
        <v>19</v>
      </c>
      <c r="N8" s="16">
        <f>SUMIFS(input_figure!D:D,input_figure!A:A,SDGE!M8,input_figure!B:B,$A$2)</f>
        <v>0.18240288145835101</v>
      </c>
    </row>
    <row r="9" spans="1:14" ht="15.6" x14ac:dyDescent="0.3">
      <c r="E9" s="77" t="s">
        <v>20</v>
      </c>
      <c r="F9" s="78">
        <f>SUMIFS(input_wholebuilding!C:C,input_wholebuilding!A:A,SDGE!E9,input_wholebuilding!B:B,$A$2)</f>
        <v>81756.367014151707</v>
      </c>
      <c r="G9" s="93">
        <f>SUMIFS(input_wholebuilding!D:D,input_wholebuilding!A:A,SDGE!E9,input_wholebuilding!B:B,$A$2)</f>
        <v>22.147912299262298</v>
      </c>
      <c r="H9" s="78">
        <f>SUMIFS(input_wholebuilding!E:E,input_wholebuilding!A:A,SDGE!E9,input_wholebuilding!B:B,$A$2)</f>
        <v>18107328.4653574</v>
      </c>
      <c r="I9" s="93">
        <f>SUMIFS(input_wholebuilding_gas!D:D,input_wholebuilding_gas!A:A,PGE!E9,input_wholebuilding_gas!B:B,$A$2)</f>
        <v>22.613289595435301</v>
      </c>
      <c r="J9" s="93">
        <f>SUMIFS(input_wholebuilding_gas!E:E,input_wholebuilding_gas!A:A,PGE!E9,input_wholebuilding_gas!B:B,$A$2)/1000000</f>
        <v>18.5692514699873</v>
      </c>
      <c r="K9" s="15"/>
      <c r="M9" s="14" t="s">
        <v>20</v>
      </c>
      <c r="N9" s="16">
        <f>SUMIFS(input_figure!D:D,input_figure!A:A,SDGE!M9,input_figure!B:B,$A$2)</f>
        <v>9.3573353791298206E-2</v>
      </c>
    </row>
    <row r="10" spans="1:14" ht="15.6" x14ac:dyDescent="0.3">
      <c r="E10" s="77" t="s">
        <v>115</v>
      </c>
      <c r="F10" s="78">
        <f>SUMIFS(input_wholebuilding!C:C,input_wholebuilding!A:A,SDGE!E10,input_wholebuilding!B:B,$A$2)</f>
        <v>3957.2769937734602</v>
      </c>
      <c r="G10" s="93">
        <f>SUMIFS(input_wholebuilding!D:D,input_wholebuilding!A:A,SDGE!E10,input_wholebuilding!B:B,$A$2)</f>
        <v>6.2650757117218303</v>
      </c>
      <c r="H10" s="78">
        <f>SUMIFS(input_wholebuilding!E:E,input_wholebuilding!A:A,SDGE!E10,input_wholebuilding!B:B,$A$2)</f>
        <v>247926.39978245701</v>
      </c>
      <c r="I10" s="93">
        <f>SUMIFS(input_wholebuilding_gas!D:D,input_wholebuilding_gas!A:A,PGE!E10,input_wholebuilding_gas!B:B,$A$2)</f>
        <v>6.2650757117218303</v>
      </c>
      <c r="J10" s="93">
        <f>SUMIFS(input_wholebuilding_gas!E:E,input_wholebuilding_gas!A:A,PGE!E10,input_wholebuilding_gas!B:B,$A$2)/1000000</f>
        <v>0.25437953593034202</v>
      </c>
      <c r="K10" s="15"/>
      <c r="M10" s="14" t="s">
        <v>115</v>
      </c>
      <c r="N10" s="16">
        <f>SUMIFS(input_figure!D:D,input_figure!A:A,SDGE!M10,input_figure!B:B,$A$2)</f>
        <v>1.12094546921385E-2</v>
      </c>
    </row>
    <row r="11" spans="1:14" ht="15.6" x14ac:dyDescent="0.3">
      <c r="E11" s="77" t="s">
        <v>21</v>
      </c>
      <c r="F11" s="78">
        <f>SUMIFS(input_wholebuilding!C:C,input_wholebuilding!A:A,SDGE!E11,input_wholebuilding!B:B,$A$2)</f>
        <v>17057.447075852298</v>
      </c>
      <c r="G11" s="93">
        <f>SUMIFS(input_wholebuilding!D:D,input_wholebuilding!A:A,SDGE!E11,input_wholebuilding!B:B,$A$2)</f>
        <v>248.78252060026699</v>
      </c>
      <c r="H11" s="78">
        <f>SUMIFS(input_wholebuilding!E:E,input_wholebuilding!A:A,SDGE!E11,input_wholebuilding!B:B,$A$2)</f>
        <v>42435946.785361797</v>
      </c>
      <c r="I11" s="93">
        <f>SUMIFS(input_wholebuilding_gas!D:D,input_wholebuilding_gas!A:A,PGE!E11,input_wholebuilding_gas!B:B,$A$2)</f>
        <v>248.78252060026699</v>
      </c>
      <c r="J11" s="93">
        <f>SUMIFS(input_wholebuilding_gas!E:E,input_wholebuilding_gas!A:A,PGE!E11,input_wholebuilding_gas!B:B,$A$2)/1000000</f>
        <v>43.540488062170802</v>
      </c>
      <c r="K11" s="15"/>
      <c r="M11" s="14" t="s">
        <v>21</v>
      </c>
      <c r="N11" s="16">
        <f>SUMIFS(input_figure!D:D,input_figure!A:A,SDGE!M11,input_figure!B:B,$A$2)</f>
        <v>8.3308810675357198E-2</v>
      </c>
    </row>
    <row r="12" spans="1:14" ht="15.6" x14ac:dyDescent="0.3">
      <c r="E12" s="77" t="s">
        <v>22</v>
      </c>
      <c r="F12" s="78">
        <f>SUMIFS(input_wholebuilding!C:C,input_wholebuilding!A:A,SDGE!E12,input_wholebuilding!B:B,$A$2)</f>
        <v>87333.665047305301</v>
      </c>
      <c r="G12" s="93">
        <f>SUMIFS(input_wholebuilding!D:D,input_wholebuilding!A:A,SDGE!E12,input_wholebuilding!B:B,$A$2)</f>
        <v>4.1694786808918698</v>
      </c>
      <c r="H12" s="78">
        <f>SUMIFS(input_wholebuilding!E:E,input_wholebuilding!A:A,SDGE!E12,input_wholebuilding!B:B,$A$2)</f>
        <v>3641358.5453889002</v>
      </c>
      <c r="I12" s="93">
        <f>SUMIFS(input_wholebuilding_gas!D:D,input_wholebuilding_gas!A:A,PGE!E12,input_wholebuilding_gas!B:B,$A$2)</f>
        <v>4.1721768699104196</v>
      </c>
      <c r="J12" s="93">
        <f>SUMIFS(input_wholebuilding_gas!E:E,input_wholebuilding_gas!A:A,PGE!E12,input_wholebuilding_gas!B:B,$A$2)/1000000</f>
        <v>3.73613740910523</v>
      </c>
      <c r="K12" s="15"/>
      <c r="M12" s="14" t="s">
        <v>22</v>
      </c>
      <c r="N12" s="16">
        <f>SUMIFS(input_figure!D:D,input_figure!A:A,SDGE!M12,input_figure!B:B,$A$2)</f>
        <v>0.12484116838029</v>
      </c>
    </row>
    <row r="13" spans="1:14" ht="15.6" x14ac:dyDescent="0.3">
      <c r="E13" s="77" t="s">
        <v>23</v>
      </c>
      <c r="F13" s="78">
        <f>SUMIFS(input_wholebuilding!C:C,input_wholebuilding!A:A,SDGE!E13,input_wholebuilding!B:B,$A$2)</f>
        <v>52250.745492000802</v>
      </c>
      <c r="G13" s="93">
        <f>SUMIFS(input_wholebuilding!D:D,input_wholebuilding!A:A,SDGE!E13,input_wholebuilding!B:B,$A$2)</f>
        <v>6.6381076735335203</v>
      </c>
      <c r="H13" s="78">
        <f>SUMIFS(input_wholebuilding!E:E,input_wholebuilding!A:A,SDGE!E13,input_wholebuilding!B:B,$A$2)</f>
        <v>3468460.7459829701</v>
      </c>
      <c r="I13" s="93">
        <f>SUMIFS(input_wholebuilding_gas!D:D,input_wholebuilding_gas!A:A,PGE!E13,input_wholebuilding_gas!B:B,$A$2)</f>
        <v>6.6381076735335203</v>
      </c>
      <c r="J13" s="93">
        <f>SUMIFS(input_wholebuilding_gas!E:E,input_wholebuilding_gas!A:A,PGE!E13,input_wholebuilding_gas!B:B,$A$2)/1000000</f>
        <v>3.5587393505892799</v>
      </c>
      <c r="K13" s="15"/>
      <c r="M13" s="14" t="s">
        <v>23</v>
      </c>
      <c r="N13" s="16">
        <f>SUMIFS(input_figure!D:D,input_figure!A:A,SDGE!M13,input_figure!B:B,$A$2)</f>
        <v>3.9293815893447798E-2</v>
      </c>
    </row>
    <row r="14" spans="1:14" ht="15.6" x14ac:dyDescent="0.3">
      <c r="E14" s="77" t="s">
        <v>24</v>
      </c>
      <c r="F14" s="78">
        <f>SUMIFS(input_wholebuilding!C:C,input_wholebuilding!A:A,SDGE!E14,input_wholebuilding!B:B,$A$2)</f>
        <v>32435.333828787701</v>
      </c>
      <c r="G14" s="93">
        <f>SUMIFS(input_wholebuilding!D:D,input_wholebuilding!A:A,SDGE!E14,input_wholebuilding!B:B,$A$2)</f>
        <v>3.3725711028641401</v>
      </c>
      <c r="H14" s="78">
        <f>SUMIFS(input_wholebuilding!E:E,input_wholebuilding!A:A,SDGE!E14,input_wholebuilding!B:B,$A$2)</f>
        <v>1093904.6958272101</v>
      </c>
      <c r="I14" s="93">
        <f>SUMIFS(input_wholebuilding_gas!D:D,input_wholebuilding_gas!A:A,PGE!E14,input_wholebuilding_gas!B:B,$A$2)</f>
        <v>3.3725711028641401</v>
      </c>
      <c r="J14" s="93">
        <f>SUMIFS(input_wholebuilding_gas!E:E,input_wholebuilding_gas!A:A,PGE!E14,input_wholebuilding_gas!B:B,$A$2)/1000000</f>
        <v>1.12237732295033</v>
      </c>
      <c r="K14" s="15"/>
      <c r="M14" s="14" t="s">
        <v>24</v>
      </c>
      <c r="N14" s="16">
        <f>SUMIFS(input_figure!D:D,input_figure!A:A,SDGE!M14,input_figure!B:B,$A$2)</f>
        <v>2.04986554604666E-2</v>
      </c>
    </row>
    <row r="15" spans="1:14" ht="15.6" x14ac:dyDescent="0.3">
      <c r="E15" s="77" t="s">
        <v>4</v>
      </c>
      <c r="F15" s="78">
        <f>SUMIFS(input_wholebuilding!C:C,input_wholebuilding!A:A,SMUD!E15,input_wholebuilding!B:B,$A$2)</f>
        <v>702380.93985199195</v>
      </c>
      <c r="G15" s="93">
        <f>SUMIFS(input_wholebuilding!D:D,input_wholebuilding!A:A,SMUD!E15,input_wholebuilding!B:B,$A$2)</f>
        <v>32.508604326666898</v>
      </c>
      <c r="H15" s="78">
        <f>SUMIFS(input_wholebuilding!E:E,input_wholebuilding!A:A,SMUD!E15,input_wholebuilding!B:B,$A$2)</f>
        <v>22833424.060240801</v>
      </c>
      <c r="I15" s="93">
        <f>SUMIFS(input_wholebuilding_gas!D:D,input_wholebuilding_gas!A:A,PGE!E15,input_wholebuilding_gas!B:B,$A$2)</f>
        <v>32.508545186933098</v>
      </c>
      <c r="J15" s="94">
        <f>SUM(J3:J14)</f>
        <v>234.27699731315343</v>
      </c>
      <c r="K15" s="17"/>
    </row>
    <row r="16" spans="1:14" ht="15.6" x14ac:dyDescent="0.3">
      <c r="E16" s="77" t="s">
        <v>31</v>
      </c>
      <c r="F16" s="78">
        <f>SUMIFS(input_wholebuilding!C:C,input_wholebuilding!A:A,SMUD!E16,input_wholebuilding!B:B,$A$2)</f>
        <v>194278.87801033899</v>
      </c>
      <c r="G16" s="93">
        <f>SUMIFS(input_wholebuilding!D:D,input_wholebuilding!A:A,SMUD!E16,input_wholebuilding!B:B,$A$2)</f>
        <v>27.2122954426235</v>
      </c>
      <c r="H16" s="78">
        <f>SUMIFS(input_wholebuilding!E:E,input_wholebuilding!A:A,SMUD!E16,input_wholebuilding!B:B,$A$2)</f>
        <v>5286774.22667873</v>
      </c>
      <c r="I16" s="93">
        <f>SUMIFS(input_wholebuilding_gas!D:D,input_wholebuilding_gas!A:A,PGE!E16,input_wholebuilding_gas!B:B,$A$2)</f>
        <v>27.451039097864399</v>
      </c>
      <c r="J16" s="94">
        <f>J8+J9</f>
        <v>54.234424437905005</v>
      </c>
      <c r="K16" s="17"/>
    </row>
    <row r="17" spans="1:11" ht="15.6" x14ac:dyDescent="0.3">
      <c r="E17" s="77" t="s">
        <v>32</v>
      </c>
      <c r="F17" s="78">
        <f>SUMIFS(input_wholebuilding!C:C,input_wholebuilding!A:A,SMUD!E17,input_wholebuilding!B:B,$A$2)</f>
        <v>36392.610822561102</v>
      </c>
      <c r="G17" s="93">
        <f>SUMIFS(input_wholebuilding!D:D,input_wholebuilding!A:A,SMUD!E17,input_wholebuilding!B:B,$A$2)</f>
        <v>3.6870976422988999</v>
      </c>
      <c r="H17" s="78">
        <f>SUMIFS(input_wholebuilding!E:E,input_wholebuilding!A:A,SMUD!E17,input_wholebuilding!B:B,$A$2)</f>
        <v>134183.10956096699</v>
      </c>
      <c r="I17" s="93">
        <f>SUMIFS(input_wholebuilding_gas!D:D,input_wholebuilding_gas!A:A,PGE!E17,input_wholebuilding_gas!B:B,$A$2)</f>
        <v>3.6870976422988999</v>
      </c>
      <c r="J17" s="94">
        <f>J14+J10</f>
        <v>1.376756858880672</v>
      </c>
      <c r="K17" s="17"/>
    </row>
    <row r="18" spans="1:11" ht="15.6" x14ac:dyDescent="0.3">
      <c r="E18" s="79"/>
      <c r="F18" s="79"/>
      <c r="G18" s="79"/>
      <c r="H18" s="79"/>
      <c r="I18" s="79"/>
      <c r="J18" s="79"/>
    </row>
    <row r="19" spans="1:11" s="1" customFormat="1" ht="15" x14ac:dyDescent="0.25">
      <c r="E19" s="95" t="s">
        <v>84</v>
      </c>
      <c r="F19" s="96"/>
      <c r="G19" s="96"/>
      <c r="H19" s="96"/>
      <c r="I19" s="97"/>
      <c r="J19" s="76"/>
      <c r="K19" s="18"/>
    </row>
    <row r="20" spans="1:11" s="1" customFormat="1" ht="15" x14ac:dyDescent="0.2">
      <c r="C20" s="1" t="s">
        <v>43</v>
      </c>
      <c r="E20" s="28" t="s">
        <v>43</v>
      </c>
      <c r="F20" s="28" t="s">
        <v>100</v>
      </c>
      <c r="G20" s="28" t="s">
        <v>40</v>
      </c>
      <c r="H20" s="28" t="s">
        <v>41</v>
      </c>
      <c r="I20" s="28" t="s">
        <v>42</v>
      </c>
      <c r="J20" s="80"/>
      <c r="K20" s="3"/>
    </row>
    <row r="21" spans="1:11" s="1" customFormat="1" ht="15" x14ac:dyDescent="0.2">
      <c r="A21" s="1" t="s">
        <v>4</v>
      </c>
      <c r="C21" s="1" t="s">
        <v>9</v>
      </c>
      <c r="E21" s="43" t="s">
        <v>9</v>
      </c>
      <c r="F21" s="81">
        <f>SUMIFS(input_enduse!D:D,input_enduse!A:A,C21,input_enduse!B:B,$A$2,input_enduse!C:C,$A21)</f>
        <v>0.803304259303524</v>
      </c>
      <c r="G21" s="81">
        <f>SUMIFS(input_enduse!E:E,input_enduse!A:A,C21,input_enduse!B:B,$A$2,input_enduse!C:C,$A21)</f>
        <v>0.28734156086877699</v>
      </c>
      <c r="H21" s="81">
        <f>SUMIFS(input_enduse!F:F,input_enduse!A:A,C21,input_enduse!B:B,$A$2,input_enduse!C:C,$A21)</f>
        <v>0.70563419513870895</v>
      </c>
      <c r="I21" s="81">
        <f>SUMIFS(input_enduse!G:G,input_enduse!A:A,C21,input_enduse!B:B,$A$2,input_enduse!C:C,$A21)</f>
        <v>7.0242439925139299E-3</v>
      </c>
      <c r="J21" s="82"/>
      <c r="K21" s="19"/>
    </row>
    <row r="22" spans="1:11" s="1" customFormat="1" ht="15" x14ac:dyDescent="0.2">
      <c r="A22" s="1" t="s">
        <v>4</v>
      </c>
      <c r="C22" s="1" t="s">
        <v>7</v>
      </c>
      <c r="E22" s="43" t="s">
        <v>7</v>
      </c>
      <c r="F22" s="81">
        <f>SUMIFS(input_enduse!D:D,input_enduse!A:A,C22,input_enduse!B:B,$A$2,input_enduse!C:C,$A22)</f>
        <v>0.79432409500019396</v>
      </c>
      <c r="G22" s="81">
        <f>SUMIFS(input_enduse!E:E,input_enduse!A:A,C22,input_enduse!B:B,$A$2,input_enduse!C:C,$A22)</f>
        <v>0.999871462836884</v>
      </c>
      <c r="H22" s="81">
        <f>SUMIFS(input_enduse!F:F,input_enduse!A:A,C22,input_enduse!B:B,$A$2,input_enduse!C:C,$A22)</f>
        <v>0</v>
      </c>
      <c r="I22" s="81">
        <f>SUMIFS(input_enduse!G:G,input_enduse!A:A,C22,input_enduse!B:B,$A$2,input_enduse!C:C,$A22)</f>
        <v>1.2853716311573101E-4</v>
      </c>
      <c r="J22" s="82"/>
      <c r="K22" s="19"/>
    </row>
    <row r="23" spans="1:11" s="1" customFormat="1" ht="15" x14ac:dyDescent="0.2">
      <c r="A23" s="1" t="s">
        <v>4</v>
      </c>
      <c r="C23" s="1" t="s">
        <v>13</v>
      </c>
      <c r="E23" s="43" t="s">
        <v>13</v>
      </c>
      <c r="F23" s="81">
        <f>SUMIFS(input_enduse!D:D,input_enduse!A:A,C23,input_enduse!B:B,$A$2,input_enduse!C:C,$A23)</f>
        <v>0.81783855407890405</v>
      </c>
      <c r="G23" s="81">
        <v>1</v>
      </c>
      <c r="H23" s="81">
        <v>0</v>
      </c>
      <c r="I23" s="81">
        <v>0</v>
      </c>
      <c r="J23" s="82"/>
      <c r="K23" s="19"/>
    </row>
    <row r="24" spans="1:11" s="1" customFormat="1" ht="15" x14ac:dyDescent="0.2">
      <c r="A24" s="1" t="s">
        <v>4</v>
      </c>
      <c r="C24" s="1" t="s">
        <v>108</v>
      </c>
      <c r="E24" s="43" t="s">
        <v>108</v>
      </c>
      <c r="F24" s="81">
        <f>SUMIFS(input_enduse!D:D,input_enduse!A:A,C24,input_enduse!B:B,$A$2,input_enduse!C:C,$A24)</f>
        <v>5.04946225971473E-3</v>
      </c>
      <c r="G24" s="81">
        <v>1</v>
      </c>
      <c r="H24" s="81">
        <v>0</v>
      </c>
      <c r="I24" s="81">
        <v>0</v>
      </c>
      <c r="J24" s="82"/>
      <c r="K24" s="19"/>
    </row>
    <row r="25" spans="1:11" s="1" customFormat="1" ht="15" x14ac:dyDescent="0.2">
      <c r="A25" s="1" t="s">
        <v>4</v>
      </c>
      <c r="C25" s="1" t="s">
        <v>107</v>
      </c>
      <c r="E25" s="43" t="s">
        <v>107</v>
      </c>
      <c r="F25" s="81">
        <f>SUMIFS(input_enduse!D:D,input_enduse!A:A,C25,input_enduse!B:B,$A$2,input_enduse!C:C,$A25)</f>
        <v>2.2070538265226598E-3</v>
      </c>
      <c r="G25" s="81">
        <v>1</v>
      </c>
      <c r="H25" s="81">
        <v>0</v>
      </c>
      <c r="I25" s="81">
        <v>0</v>
      </c>
      <c r="J25" s="82"/>
      <c r="K25" s="19"/>
    </row>
    <row r="26" spans="1:11" s="1" customFormat="1" ht="15" x14ac:dyDescent="0.2">
      <c r="A26" s="1" t="s">
        <v>4</v>
      </c>
      <c r="C26" s="1" t="s">
        <v>5</v>
      </c>
      <c r="E26" s="43" t="s">
        <v>99</v>
      </c>
      <c r="F26" s="81">
        <f>SUMIFS(input_enduse!D:D,input_enduse!A:A,C26,input_enduse!B:B,$A$2,input_enduse!C:C,$A26)</f>
        <v>3.5934336135027597E-2</v>
      </c>
      <c r="G26" s="81">
        <f>SUMIFS(input_enduse!E:E,input_enduse!A:A,C26,input_enduse!B:B,$A$2,input_enduse!C:C,$A26)</f>
        <v>0.29363469097178702</v>
      </c>
      <c r="H26" s="81">
        <f>SUMIFS(input_enduse!F:F,input_enduse!A:A,C26,input_enduse!B:B,$A$2,input_enduse!C:C,$A26)</f>
        <v>0.69151480559728795</v>
      </c>
      <c r="I26" s="81">
        <f>SUMIFS(input_enduse!G:G,input_enduse!A:A,C26,input_enduse!B:B,$A$2,input_enduse!C:C,$A26)</f>
        <v>1.4850503430925401E-2</v>
      </c>
      <c r="J26" s="82"/>
      <c r="K26" s="19"/>
    </row>
    <row r="27" spans="1:11" s="1" customFormat="1" ht="15" x14ac:dyDescent="0.2">
      <c r="A27" s="1" t="s">
        <v>4</v>
      </c>
      <c r="C27" s="1" t="s">
        <v>14</v>
      </c>
      <c r="E27" s="43" t="s">
        <v>14</v>
      </c>
      <c r="F27" s="81">
        <f>SUMIFS(input_enduse!D:D,input_enduse!A:A,C27,input_enduse!B:B,$A$2,input_enduse!C:C,$A27)</f>
        <v>0.95395559867367496</v>
      </c>
      <c r="G27" s="81">
        <f>SUMIFS(input_enduse!E:E,input_enduse!A:A,C27,input_enduse!B:B,$A$2,input_enduse!C:C,$A27)</f>
        <v>0.42078616146023401</v>
      </c>
      <c r="H27" s="81">
        <f>SUMIFS(input_enduse!F:F,input_enduse!A:A,C27,input_enduse!B:B,$A$2,input_enduse!C:C,$A27)</f>
        <v>0.56199761982898999</v>
      </c>
      <c r="I27" s="81">
        <f>SUMIFS(input_enduse!G:G,input_enduse!A:A,C27,input_enduse!B:B,$A$2,input_enduse!C:C,$A27)</f>
        <v>1.7216218710776301E-2</v>
      </c>
      <c r="J27" s="82"/>
      <c r="K27" s="19"/>
    </row>
    <row r="28" spans="1:11" s="1" customFormat="1" ht="15" x14ac:dyDescent="0.2">
      <c r="A28" s="1" t="s">
        <v>4</v>
      </c>
      <c r="E28" s="28" t="s">
        <v>43</v>
      </c>
      <c r="F28" s="28" t="s">
        <v>101</v>
      </c>
      <c r="G28" s="28" t="s">
        <v>40</v>
      </c>
      <c r="H28" s="28" t="s">
        <v>41</v>
      </c>
      <c r="I28" s="28" t="s">
        <v>42</v>
      </c>
      <c r="J28" s="80"/>
      <c r="K28" s="3"/>
    </row>
    <row r="29" spans="1:11" s="1" customFormat="1" ht="15" x14ac:dyDescent="0.2">
      <c r="A29" s="1" t="s">
        <v>4</v>
      </c>
      <c r="C29" s="1" t="s">
        <v>98</v>
      </c>
      <c r="E29" s="43" t="s">
        <v>98</v>
      </c>
      <c r="F29" s="81">
        <v>1</v>
      </c>
      <c r="G29" s="81">
        <v>1</v>
      </c>
      <c r="H29" s="81">
        <v>0</v>
      </c>
      <c r="I29" s="81">
        <v>0</v>
      </c>
      <c r="J29" s="82"/>
      <c r="K29" s="19"/>
    </row>
    <row r="30" spans="1:11" s="1" customFormat="1" ht="15" x14ac:dyDescent="0.2">
      <c r="A30" s="1" t="s">
        <v>4</v>
      </c>
      <c r="C30" s="1" t="s">
        <v>8</v>
      </c>
      <c r="E30" s="43" t="s">
        <v>8</v>
      </c>
      <c r="F30" s="81">
        <f>SUMIFS(input_enduse!D:D,input_enduse!A:A,C30,input_enduse!B:B,$A$2,input_enduse!C:C,$A30)</f>
        <v>0.71079204688770403</v>
      </c>
      <c r="G30" s="81">
        <v>1</v>
      </c>
      <c r="H30" s="81">
        <v>0</v>
      </c>
      <c r="I30" s="81">
        <v>0</v>
      </c>
      <c r="J30" s="82"/>
      <c r="K30" s="19"/>
    </row>
    <row r="31" spans="1:11" s="1" customFormat="1" ht="15" x14ac:dyDescent="0.2">
      <c r="A31" s="1" t="s">
        <v>4</v>
      </c>
      <c r="C31" s="1" t="s">
        <v>12</v>
      </c>
      <c r="E31" s="43" t="s">
        <v>12</v>
      </c>
      <c r="F31" s="81">
        <f>SUMIFS(input_enduse!D:D,input_enduse!A:A,C31,input_enduse!B:B,$A$2,input_enduse!C:C,$A31)</f>
        <v>0.99853994603900098</v>
      </c>
      <c r="G31" s="81">
        <v>1</v>
      </c>
      <c r="H31" s="81">
        <v>0</v>
      </c>
      <c r="I31" s="81">
        <v>0</v>
      </c>
      <c r="J31" s="82"/>
      <c r="K31" s="19"/>
    </row>
    <row r="32" spans="1:11" s="1" customFormat="1" ht="15" x14ac:dyDescent="0.2">
      <c r="A32" s="1" t="s">
        <v>4</v>
      </c>
      <c r="C32" s="1" t="s">
        <v>6</v>
      </c>
      <c r="E32" s="43" t="s">
        <v>109</v>
      </c>
      <c r="F32" s="81">
        <f>SUMIFS(input_enduse!D:D,input_enduse!A:A,C32,input_enduse!B:B,$A$2,input_enduse!C:C,$A32)</f>
        <v>0.95965459024560795</v>
      </c>
      <c r="G32" s="81">
        <f>SUMIFS(input_enduse!E:E,input_enduse!A:A,C32,input_enduse!B:B,$A$2,input_enduse!C:C,$A32)</f>
        <v>0.98724290110659096</v>
      </c>
      <c r="H32" s="81">
        <f>SUMIFS(input_enduse!F:F,input_enduse!A:A,C32,input_enduse!B:B,$A$2,input_enduse!C:C,$A32)</f>
        <v>1.2757098893408699E-2</v>
      </c>
      <c r="I32" s="81">
        <f>SUMIFS(input_enduse!G:G,input_enduse!A:A,C32,input_enduse!B:B,$A$2,input_enduse!C:C,$A32)</f>
        <v>0</v>
      </c>
      <c r="J32" s="82"/>
      <c r="K32" s="19"/>
    </row>
    <row r="33" spans="1:14" s="1" customFormat="1" ht="15" x14ac:dyDescent="0.2">
      <c r="A33" s="1" t="s">
        <v>4</v>
      </c>
      <c r="C33" s="1" t="s">
        <v>104</v>
      </c>
      <c r="E33" s="43" t="s">
        <v>110</v>
      </c>
      <c r="F33" s="81">
        <f>SUMIFS(input_enduse!D:D,input_enduse!A:A,C33,input_enduse!B:B,$A$2,input_enduse!C:C,$A33)</f>
        <v>0.26221372545876298</v>
      </c>
      <c r="G33" s="81">
        <v>1</v>
      </c>
      <c r="H33" s="81">
        <v>0</v>
      </c>
      <c r="I33" s="81">
        <v>0</v>
      </c>
      <c r="J33" s="82"/>
      <c r="K33" s="19"/>
      <c r="M33" s="2" t="s">
        <v>39</v>
      </c>
      <c r="N33" s="2"/>
    </row>
    <row r="34" spans="1:14" s="1" customFormat="1" ht="15" x14ac:dyDescent="0.25">
      <c r="A34" s="1" t="s">
        <v>4</v>
      </c>
      <c r="C34" s="1" t="s">
        <v>106</v>
      </c>
      <c r="E34" s="43" t="s">
        <v>111</v>
      </c>
      <c r="F34" s="81">
        <f>SUMIFS(input_enduse!D:D,input_enduse!A:A,C34,input_enduse!B:B,$A$2,input_enduse!C:C,$A34)</f>
        <v>0.87494385809952901</v>
      </c>
      <c r="G34" s="81">
        <v>1</v>
      </c>
      <c r="H34" s="81">
        <v>0</v>
      </c>
      <c r="I34" s="81">
        <v>0</v>
      </c>
      <c r="J34" s="82"/>
      <c r="K34" s="19"/>
      <c r="M34" s="4" t="s">
        <v>28</v>
      </c>
      <c r="N34" s="4" t="s">
        <v>30</v>
      </c>
    </row>
    <row r="35" spans="1:14" s="1" customFormat="1" ht="15" x14ac:dyDescent="0.2">
      <c r="A35" s="1" t="s">
        <v>4</v>
      </c>
      <c r="C35" s="1" t="s">
        <v>105</v>
      </c>
      <c r="E35" s="43" t="s">
        <v>112</v>
      </c>
      <c r="F35" s="81">
        <f>SUMIFS(input_enduse!D:D,input_enduse!A:A,C35,input_enduse!B:B,$A$2,input_enduse!C:C,$A35)</f>
        <v>0.84583454567611405</v>
      </c>
      <c r="G35" s="81">
        <v>1</v>
      </c>
      <c r="H35" s="81">
        <v>0</v>
      </c>
      <c r="I35" s="81">
        <v>0</v>
      </c>
      <c r="J35" s="82"/>
      <c r="K35" s="19"/>
      <c r="M35" s="6" t="s">
        <v>15</v>
      </c>
      <c r="N35" s="7">
        <f>SUMIFS(input_figure_gas!D:D,input_figure_gas!A:A,M35,input_figure_gas!B:B,$A$2)</f>
        <v>0.11459307465058401</v>
      </c>
    </row>
    <row r="36" spans="1:14" s="1" customFormat="1" ht="15" x14ac:dyDescent="0.2">
      <c r="A36" s="1" t="s">
        <v>4</v>
      </c>
      <c r="C36" s="1" t="s">
        <v>10</v>
      </c>
      <c r="E36" s="43" t="s">
        <v>114</v>
      </c>
      <c r="F36" s="81">
        <f>SUMIFS(input_enduse!D:D,input_enduse!A:A,C36,input_enduse!B:B,$A$2,input_enduse!C:C,$A36)</f>
        <v>0.95051145223782196</v>
      </c>
      <c r="G36" s="81">
        <v>1</v>
      </c>
      <c r="H36" s="81">
        <v>0</v>
      </c>
      <c r="I36" s="81">
        <v>0</v>
      </c>
      <c r="J36" s="82"/>
      <c r="K36" s="19"/>
      <c r="M36" s="6" t="s">
        <v>16</v>
      </c>
      <c r="N36" s="7">
        <f>SUMIFS(input_figure_gas!D:D,input_figure_gas!A:A,M36,input_figure_gas!B:B,$A$2)</f>
        <v>5.9293748553612198E-2</v>
      </c>
    </row>
    <row r="37" spans="1:14" s="1" customFormat="1" ht="15" x14ac:dyDescent="0.2">
      <c r="A37" s="1" t="s">
        <v>4</v>
      </c>
      <c r="C37" s="1" t="s">
        <v>11</v>
      </c>
      <c r="E37" s="43" t="s">
        <v>11</v>
      </c>
      <c r="F37" s="81">
        <f>SUMIFS(input_enduse!D:D,input_enduse!A:A,C37,input_enduse!B:B,$A$2,input_enduse!C:C,$A37)</f>
        <v>0.246967297505295</v>
      </c>
      <c r="G37" s="81">
        <v>1</v>
      </c>
      <c r="H37" s="81">
        <v>0</v>
      </c>
      <c r="I37" s="81">
        <v>0</v>
      </c>
      <c r="J37" s="82"/>
      <c r="K37" s="19"/>
      <c r="M37" s="6" t="s">
        <v>17</v>
      </c>
      <c r="N37" s="7">
        <f>SUMIFS(input_figure_gas!D:D,input_figure_gas!A:A,M37,input_figure_gas!B:B,$A$2)</f>
        <v>0.11144281956270401</v>
      </c>
    </row>
    <row r="38" spans="1:14" s="1" customFormat="1" ht="15" x14ac:dyDescent="0.2">
      <c r="A38" s="1" t="s">
        <v>4</v>
      </c>
      <c r="C38" s="1" t="s">
        <v>1</v>
      </c>
      <c r="E38" s="43" t="s">
        <v>1</v>
      </c>
      <c r="F38" s="81">
        <f>SUMIFS(input_enduse!D:D,input_enduse!A:A,C38,input_enduse!B:B,$A$2,input_enduse!C:C,$A38)</f>
        <v>0.25420769401536503</v>
      </c>
      <c r="G38" s="81">
        <v>1</v>
      </c>
      <c r="H38" s="81">
        <v>0</v>
      </c>
      <c r="I38" s="81">
        <v>0</v>
      </c>
      <c r="J38" s="82"/>
      <c r="K38" s="19"/>
      <c r="M38" s="6" t="s">
        <v>18</v>
      </c>
      <c r="N38" s="7">
        <f>SUMIFS(input_figure_gas!D:D,input_figure_gas!A:A,M38,input_figure_gas!B:B,$A$2)</f>
        <v>9.3511299295347003E-2</v>
      </c>
    </row>
    <row r="39" spans="1:14" s="1" customFormat="1" ht="15" x14ac:dyDescent="0.2">
      <c r="E39" s="83"/>
      <c r="F39" s="83"/>
      <c r="G39" s="83"/>
      <c r="H39" s="83"/>
      <c r="I39" s="83"/>
      <c r="J39" s="83"/>
      <c r="K39" s="8"/>
      <c r="M39" s="6" t="s">
        <v>10</v>
      </c>
      <c r="N39" s="7">
        <f>SUMIFS(input_figure_gas!D:D,input_figure_gas!A:A,M39,input_figure_gas!B:B,$A$2)</f>
        <v>0.166757917025221</v>
      </c>
    </row>
    <row r="40" spans="1:14" s="1" customFormat="1" ht="15" x14ac:dyDescent="0.25">
      <c r="E40" s="95" t="s">
        <v>85</v>
      </c>
      <c r="F40" s="96"/>
      <c r="G40" s="96"/>
      <c r="H40" s="96"/>
      <c r="I40" s="97"/>
      <c r="J40" s="76"/>
      <c r="K40" s="18"/>
      <c r="M40" s="6" t="s">
        <v>19</v>
      </c>
      <c r="N40" s="7">
        <f>SUMIFS(input_figure_gas!D:D,input_figure_gas!A:A,M40,input_figure_gas!B:B,$A$2)</f>
        <v>0.15223478401540899</v>
      </c>
    </row>
    <row r="41" spans="1:14" s="1" customFormat="1" ht="15" x14ac:dyDescent="0.2">
      <c r="C41" s="1" t="s">
        <v>43</v>
      </c>
      <c r="E41" s="28" t="s">
        <v>43</v>
      </c>
      <c r="F41" s="28" t="s">
        <v>100</v>
      </c>
      <c r="G41" s="28" t="s">
        <v>40</v>
      </c>
      <c r="H41" s="28" t="s">
        <v>41</v>
      </c>
      <c r="I41" s="28" t="s">
        <v>42</v>
      </c>
      <c r="J41" s="80"/>
      <c r="K41" s="3"/>
      <c r="M41" s="6" t="s">
        <v>20</v>
      </c>
      <c r="N41" s="7">
        <f>SUMIFS(input_figure_gas!D:D,input_figure_gas!A:A,M41,input_figure_gas!B:B,$A$2)</f>
        <v>7.9301853360167401E-2</v>
      </c>
    </row>
    <row r="42" spans="1:14" s="1" customFormat="1" ht="15" x14ac:dyDescent="0.2">
      <c r="A42" s="1" t="s">
        <v>15</v>
      </c>
      <c r="C42" s="1" t="s">
        <v>9</v>
      </c>
      <c r="E42" s="43" t="s">
        <v>9</v>
      </c>
      <c r="F42" s="81">
        <f>SUMIFS(input_enduse!D:D,input_enduse!A:A,C42,input_enduse!B:B,$A$2,input_enduse!C:C,$A42)</f>
        <v>0.98206844636165003</v>
      </c>
      <c r="G42" s="81">
        <f>SUMIFS(input_enduse!E:E,input_enduse!A:A,C42,input_enduse!B:B,$A$2,input_enduse!C:C,$A42)</f>
        <v>0.16526527282567999</v>
      </c>
      <c r="H42" s="81">
        <f>SUMIFS(input_enduse!F:F,input_enduse!A:A,C42,input_enduse!B:B,$A$2,input_enduse!C:C,$A42)</f>
        <v>0.83473472717431996</v>
      </c>
      <c r="I42" s="81">
        <f>SUMIFS(input_enduse!G:G,input_enduse!A:A,C42,input_enduse!B:B,$A$2,input_enduse!C:C,$A42)</f>
        <v>0</v>
      </c>
      <c r="J42" s="82"/>
      <c r="K42" s="19"/>
      <c r="M42" s="5" t="s">
        <v>115</v>
      </c>
      <c r="N42" s="7">
        <f>SUMIFS(input_figure_gas!D:D,input_figure_gas!A:A,M42,input_figure_gas!B:B,$A$2)</f>
        <v>1.0858047357608701E-3</v>
      </c>
    </row>
    <row r="43" spans="1:14" s="1" customFormat="1" ht="15" x14ac:dyDescent="0.2">
      <c r="A43" s="1" t="s">
        <v>15</v>
      </c>
      <c r="C43" s="1" t="s">
        <v>7</v>
      </c>
      <c r="E43" s="43" t="s">
        <v>7</v>
      </c>
      <c r="F43" s="81">
        <f>SUMIFS(input_enduse!D:D,input_enduse!A:A,C43,input_enduse!B:B,$A$2,input_enduse!C:C,$A43)</f>
        <v>0.80440947575569699</v>
      </c>
      <c r="G43" s="81">
        <f>SUMIFS(input_enduse!E:E,input_enduse!A:A,C43,input_enduse!B:B,$A$2,input_enduse!C:C,$A43)</f>
        <v>1</v>
      </c>
      <c r="H43" s="81">
        <f>SUMIFS(input_enduse!F:F,input_enduse!A:A,C43,input_enduse!B:B,$A$2,input_enduse!C:C,$A43)</f>
        <v>0</v>
      </c>
      <c r="I43" s="81">
        <f>SUMIFS(input_enduse!G:G,input_enduse!A:A,C43,input_enduse!B:B,$A$2,input_enduse!C:C,$A43)</f>
        <v>0</v>
      </c>
      <c r="J43" s="82"/>
      <c r="K43" s="19"/>
      <c r="M43" s="6" t="s">
        <v>21</v>
      </c>
      <c r="N43" s="7">
        <f>SUMIFS(input_figure_gas!D:D,input_figure_gas!A:A,M43,input_figure_gas!B:B,$A$2)</f>
        <v>0.18585012336916301</v>
      </c>
    </row>
    <row r="44" spans="1:14" s="1" customFormat="1" ht="15" x14ac:dyDescent="0.2">
      <c r="A44" s="1" t="s">
        <v>15</v>
      </c>
      <c r="C44" s="1" t="s">
        <v>13</v>
      </c>
      <c r="E44" s="43" t="s">
        <v>13</v>
      </c>
      <c r="F44" s="81">
        <f>SUMIFS(input_enduse!D:D,input_enduse!A:A,C44,input_enduse!B:B,$A$2,input_enduse!C:C,$A44)</f>
        <v>0.984961970747249</v>
      </c>
      <c r="G44" s="81">
        <v>1</v>
      </c>
      <c r="H44" s="81">
        <v>0</v>
      </c>
      <c r="I44" s="81">
        <v>0</v>
      </c>
      <c r="J44" s="82"/>
      <c r="K44" s="19"/>
      <c r="M44" s="6" t="s">
        <v>22</v>
      </c>
      <c r="N44" s="7">
        <f>SUMIFS(input_figure_gas!D:D,input_figure_gas!A:A,M44,input_figure_gas!B:B,$A$2)</f>
        <v>1.5947492306812999E-2</v>
      </c>
    </row>
    <row r="45" spans="1:14" s="1" customFormat="1" ht="15" x14ac:dyDescent="0.2">
      <c r="A45" s="1" t="s">
        <v>15</v>
      </c>
      <c r="C45" s="1" t="s">
        <v>108</v>
      </c>
      <c r="E45" s="43" t="s">
        <v>108</v>
      </c>
      <c r="F45" s="81">
        <f>SUMIFS(input_enduse!D:D,input_enduse!A:A,C45,input_enduse!B:B,$A$2,input_enduse!C:C,$A45)</f>
        <v>0</v>
      </c>
      <c r="G45" s="81">
        <v>1</v>
      </c>
      <c r="H45" s="81">
        <v>0</v>
      </c>
      <c r="I45" s="81">
        <v>0</v>
      </c>
      <c r="J45" s="82"/>
      <c r="K45" s="19"/>
      <c r="M45" s="6" t="s">
        <v>23</v>
      </c>
      <c r="N45" s="7">
        <f>SUMIFS(input_figure_gas!D:D,input_figure_gas!A:A,M45,input_figure_gas!B:B,$A$2)</f>
        <v>1.5190278675822899E-2</v>
      </c>
    </row>
    <row r="46" spans="1:14" s="1" customFormat="1" ht="15" x14ac:dyDescent="0.2">
      <c r="A46" s="1" t="s">
        <v>15</v>
      </c>
      <c r="C46" s="1" t="s">
        <v>107</v>
      </c>
      <c r="E46" s="43" t="s">
        <v>107</v>
      </c>
      <c r="F46" s="81">
        <f>SUMIFS(input_enduse!D:D,input_enduse!A:A,C46,input_enduse!B:B,$A$2,input_enduse!C:C,$A46)</f>
        <v>0</v>
      </c>
      <c r="G46" s="81">
        <v>1</v>
      </c>
      <c r="H46" s="81">
        <v>0</v>
      </c>
      <c r="I46" s="81">
        <v>0</v>
      </c>
      <c r="J46" s="82"/>
      <c r="K46" s="19"/>
      <c r="M46" s="6" t="s">
        <v>24</v>
      </c>
      <c r="N46" s="7">
        <f>SUMIFS(input_figure_gas!D:D,input_figure_gas!A:A,M46,input_figure_gas!B:B,$A$2)</f>
        <v>4.79080444939484E-3</v>
      </c>
    </row>
    <row r="47" spans="1:14" s="1" customFormat="1" ht="15" x14ac:dyDescent="0.2">
      <c r="A47" s="1" t="s">
        <v>15</v>
      </c>
      <c r="C47" s="1" t="s">
        <v>5</v>
      </c>
      <c r="E47" s="43" t="s">
        <v>99</v>
      </c>
      <c r="F47" s="81">
        <f>SUMIFS(input_enduse!D:D,input_enduse!A:A,C47,input_enduse!B:B,$A$2,input_enduse!C:C,$A47)</f>
        <v>1.5755652007261301E-2</v>
      </c>
      <c r="G47" s="81">
        <f>SUMIFS(input_enduse!E:E,input_enduse!A:A,C47,input_enduse!B:B,$A$2,input_enduse!C:C,$A47)</f>
        <v>0.16390570805757601</v>
      </c>
      <c r="H47" s="81">
        <f>SUMIFS(input_enduse!F:F,input_enduse!A:A,C47,input_enduse!B:B,$A$2,input_enduse!C:C,$A47)</f>
        <v>0.83609429194242402</v>
      </c>
      <c r="I47" s="81">
        <f>SUMIFS(input_enduse!G:G,input_enduse!A:A,C47,input_enduse!B:B,$A$2,input_enduse!C:C,$A47)</f>
        <v>0</v>
      </c>
      <c r="J47" s="82"/>
      <c r="K47" s="19"/>
    </row>
    <row r="48" spans="1:14" s="1" customFormat="1" ht="15" x14ac:dyDescent="0.2">
      <c r="A48" s="1" t="s">
        <v>15</v>
      </c>
      <c r="C48" s="1" t="s">
        <v>14</v>
      </c>
      <c r="E48" s="43" t="s">
        <v>14</v>
      </c>
      <c r="F48" s="81">
        <f>SUMIFS(input_enduse!D:D,input_enduse!A:A,C48,input_enduse!B:B,$A$2,input_enduse!C:C,$A48)</f>
        <v>0.98960408662274502</v>
      </c>
      <c r="G48" s="81">
        <f>SUMIFS(input_enduse!E:E,input_enduse!A:A,C48,input_enduse!B:B,$A$2,input_enduse!C:C,$A48)</f>
        <v>0.154511248929459</v>
      </c>
      <c r="H48" s="81">
        <f>SUMIFS(input_enduse!F:F,input_enduse!A:A,C48,input_enduse!B:B,$A$2,input_enduse!C:C,$A48)</f>
        <v>0.80531135546309696</v>
      </c>
      <c r="I48" s="81">
        <f>SUMIFS(input_enduse!G:G,input_enduse!A:A,C48,input_enduse!B:B,$A$2,input_enduse!C:C,$A48)</f>
        <v>4.0177395607443801E-2</v>
      </c>
      <c r="J48" s="82"/>
      <c r="K48" s="19"/>
    </row>
    <row r="49" spans="1:15" s="1" customFormat="1" ht="15" x14ac:dyDescent="0.2">
      <c r="A49" s="1" t="s">
        <v>15</v>
      </c>
      <c r="E49" s="28" t="s">
        <v>43</v>
      </c>
      <c r="F49" s="28" t="s">
        <v>101</v>
      </c>
      <c r="G49" s="28" t="s">
        <v>40</v>
      </c>
      <c r="H49" s="28" t="s">
        <v>41</v>
      </c>
      <c r="I49" s="28" t="s">
        <v>42</v>
      </c>
      <c r="J49" s="80"/>
      <c r="K49" s="3"/>
    </row>
    <row r="50" spans="1:15" s="1" customFormat="1" ht="15" x14ac:dyDescent="0.2">
      <c r="A50" s="1" t="s">
        <v>15</v>
      </c>
      <c r="C50" s="1" t="s">
        <v>98</v>
      </c>
      <c r="E50" s="43" t="s">
        <v>98</v>
      </c>
      <c r="F50" s="81">
        <v>1</v>
      </c>
      <c r="G50" s="81">
        <v>1</v>
      </c>
      <c r="H50" s="81">
        <v>0</v>
      </c>
      <c r="I50" s="81">
        <v>0</v>
      </c>
      <c r="J50" s="82"/>
      <c r="K50" s="19"/>
    </row>
    <row r="51" spans="1:15" s="1" customFormat="1" ht="15" x14ac:dyDescent="0.2">
      <c r="A51" s="1" t="s">
        <v>15</v>
      </c>
      <c r="C51" s="1" t="s">
        <v>8</v>
      </c>
      <c r="E51" s="43" t="s">
        <v>8</v>
      </c>
      <c r="F51" s="81">
        <f>SUMIFS(input_enduse!D:D,input_enduse!A:A,C51,input_enduse!B:B,$A$2,input_enduse!C:C,$A51)</f>
        <v>0.626993891557585</v>
      </c>
      <c r="G51" s="81">
        <v>1</v>
      </c>
      <c r="H51" s="81">
        <v>0</v>
      </c>
      <c r="I51" s="81">
        <v>0</v>
      </c>
      <c r="J51" s="82"/>
      <c r="K51" s="19"/>
    </row>
    <row r="52" spans="1:15" s="1" customFormat="1" ht="15" x14ac:dyDescent="0.2">
      <c r="A52" s="1" t="s">
        <v>15</v>
      </c>
      <c r="C52" s="1" t="s">
        <v>12</v>
      </c>
      <c r="E52" s="43" t="s">
        <v>12</v>
      </c>
      <c r="F52" s="81">
        <f>SUMIFS(input_enduse!D:D,input_enduse!A:A,C52,input_enduse!B:B,$A$2,input_enduse!C:C,$A52)</f>
        <v>1</v>
      </c>
      <c r="G52" s="81">
        <v>1</v>
      </c>
      <c r="H52" s="81">
        <v>0</v>
      </c>
      <c r="I52" s="81">
        <v>0</v>
      </c>
      <c r="J52" s="82"/>
      <c r="K52" s="19"/>
    </row>
    <row r="53" spans="1:15" s="1" customFormat="1" ht="15" x14ac:dyDescent="0.2">
      <c r="A53" s="1" t="s">
        <v>15</v>
      </c>
      <c r="C53" s="1" t="s">
        <v>6</v>
      </c>
      <c r="E53" s="43" t="s">
        <v>109</v>
      </c>
      <c r="F53" s="81">
        <f>SUMIFS(input_enduse!D:D,input_enduse!A:A,C53,input_enduse!B:B,$A$2,input_enduse!C:C,$A53)</f>
        <v>0.87964833988812796</v>
      </c>
      <c r="G53" s="81">
        <f>SUMIFS(input_enduse!E:E,input_enduse!A:A,C53,input_enduse!B:B,$A$2,input_enduse!C:C,$A53)</f>
        <v>1</v>
      </c>
      <c r="H53" s="81">
        <f>SUMIFS(input_enduse!F:F,input_enduse!A:A,C53,input_enduse!B:B,$A$2,input_enduse!C:C,$A53)</f>
        <v>0</v>
      </c>
      <c r="I53" s="81">
        <f>SUMIFS(input_enduse!G:G,input_enduse!A:A,C53,input_enduse!B:B,$A$2,input_enduse!C:C,$A53)</f>
        <v>0</v>
      </c>
      <c r="J53" s="82"/>
      <c r="K53" s="19"/>
    </row>
    <row r="54" spans="1:15" s="1" customFormat="1" ht="15" x14ac:dyDescent="0.2">
      <c r="A54" s="1" t="s">
        <v>15</v>
      </c>
      <c r="C54" s="1" t="s">
        <v>104</v>
      </c>
      <c r="E54" s="43" t="s">
        <v>110</v>
      </c>
      <c r="F54" s="81">
        <f>SUMIFS(input_enduse!D:D,input_enduse!A:A,C54,input_enduse!B:B,$A$2,input_enduse!C:C,$A54)</f>
        <v>4.2007629052582901E-2</v>
      </c>
      <c r="G54" s="81">
        <v>1</v>
      </c>
      <c r="H54" s="81">
        <v>0</v>
      </c>
      <c r="I54" s="81">
        <v>0</v>
      </c>
      <c r="J54" s="82"/>
      <c r="K54" s="19"/>
    </row>
    <row r="55" spans="1:15" s="1" customFormat="1" ht="15" x14ac:dyDescent="0.2">
      <c r="A55" s="1" t="s">
        <v>15</v>
      </c>
      <c r="C55" s="1" t="s">
        <v>106</v>
      </c>
      <c r="E55" s="43" t="s">
        <v>111</v>
      </c>
      <c r="F55" s="81">
        <f>SUMIFS(input_enduse!D:D,input_enduse!A:A,C55,input_enduse!B:B,$A$2,input_enduse!C:C,$A55)</f>
        <v>0.82041323734385196</v>
      </c>
      <c r="G55" s="81">
        <v>1</v>
      </c>
      <c r="H55" s="81">
        <v>0</v>
      </c>
      <c r="I55" s="81">
        <v>0</v>
      </c>
      <c r="J55" s="82"/>
      <c r="K55" s="19"/>
    </row>
    <row r="56" spans="1:15" s="1" customFormat="1" ht="15" x14ac:dyDescent="0.2">
      <c r="A56" s="1" t="s">
        <v>15</v>
      </c>
      <c r="C56" s="1" t="s">
        <v>105</v>
      </c>
      <c r="E56" s="43" t="s">
        <v>112</v>
      </c>
      <c r="F56" s="81">
        <f>SUMIFS(input_enduse!D:D,input_enduse!A:A,C56,input_enduse!B:B,$A$2,input_enduse!C:C,$A56)</f>
        <v>0.87964833988812796</v>
      </c>
      <c r="G56" s="81">
        <v>1</v>
      </c>
      <c r="H56" s="81">
        <v>0</v>
      </c>
      <c r="I56" s="81">
        <v>0</v>
      </c>
      <c r="J56" s="82"/>
      <c r="K56" s="19"/>
    </row>
    <row r="57" spans="1:15" s="1" customFormat="1" ht="15" x14ac:dyDescent="0.2">
      <c r="A57" s="1" t="s">
        <v>15</v>
      </c>
      <c r="C57" s="1" t="s">
        <v>10</v>
      </c>
      <c r="E57" s="43" t="s">
        <v>114</v>
      </c>
      <c r="F57" s="81">
        <f>SUMIFS(input_enduse!D:D,input_enduse!A:A,C57,input_enduse!B:B,$A$2,input_enduse!C:C,$A57)</f>
        <v>0.94441271138313299</v>
      </c>
      <c r="G57" s="81">
        <v>1</v>
      </c>
      <c r="H57" s="81">
        <v>0</v>
      </c>
      <c r="I57" s="81">
        <v>0</v>
      </c>
      <c r="J57" s="82"/>
      <c r="K57" s="19"/>
    </row>
    <row r="58" spans="1:15" s="1" customFormat="1" ht="15" x14ac:dyDescent="0.2">
      <c r="A58" s="1" t="s">
        <v>15</v>
      </c>
      <c r="C58" s="1" t="s">
        <v>11</v>
      </c>
      <c r="E58" s="43" t="s">
        <v>11</v>
      </c>
      <c r="F58" s="81">
        <f>SUMIFS(input_enduse!D:D,input_enduse!A:A,C58,input_enduse!B:B,$A$2,input_enduse!C:C,$A58)</f>
        <v>0.19351032895561199</v>
      </c>
      <c r="G58" s="81">
        <v>1</v>
      </c>
      <c r="H58" s="81">
        <v>0</v>
      </c>
      <c r="I58" s="81">
        <v>0</v>
      </c>
      <c r="J58" s="82"/>
      <c r="K58" s="19"/>
      <c r="M58" s="103" t="str">
        <f>E40</f>
        <v>Table 9-3: College End-Use Penetration/Saturation and Fuel Share</v>
      </c>
      <c r="N58" s="104">
        <f>F45</f>
        <v>0</v>
      </c>
      <c r="O58" s="104">
        <f>F46</f>
        <v>0</v>
      </c>
    </row>
    <row r="59" spans="1:15" s="1" customFormat="1" ht="15" x14ac:dyDescent="0.2">
      <c r="A59" s="1" t="s">
        <v>15</v>
      </c>
      <c r="C59" s="1" t="s">
        <v>1</v>
      </c>
      <c r="E59" s="43" t="s">
        <v>1</v>
      </c>
      <c r="F59" s="81">
        <f>SUMIFS(input_enduse!D:D,input_enduse!A:A,C59,input_enduse!B:B,$A$2,input_enduse!C:C,$A59)</f>
        <v>5.3937104897554197E-2</v>
      </c>
      <c r="G59" s="81">
        <v>1</v>
      </c>
      <c r="H59" s="81">
        <v>0</v>
      </c>
      <c r="I59" s="81">
        <v>0</v>
      </c>
      <c r="J59" s="82"/>
      <c r="K59" s="19"/>
      <c r="M59" s="103" t="str">
        <f>E61</f>
        <v>Table 9-4: Food Stores End-Use Penetration/Saturation and Fuel Share</v>
      </c>
      <c r="N59" s="105">
        <f>F66</f>
        <v>4.14930393455532E-2</v>
      </c>
      <c r="O59" s="104">
        <f>F67</f>
        <v>3.9148615588356299E-2</v>
      </c>
    </row>
    <row r="60" spans="1:15" s="1" customFormat="1" ht="15" x14ac:dyDescent="0.2">
      <c r="E60" s="83"/>
      <c r="F60" s="83"/>
      <c r="G60" s="83"/>
      <c r="H60" s="83"/>
      <c r="I60" s="83"/>
      <c r="J60" s="83"/>
      <c r="K60" s="8"/>
      <c r="M60" s="103" t="str">
        <f>E82</f>
        <v>Table 9-5: Health Care End-Use Penetration/Saturation and Fuel Share</v>
      </c>
      <c r="N60" s="104">
        <f>F87</f>
        <v>0</v>
      </c>
      <c r="O60" s="104">
        <f>F88</f>
        <v>0</v>
      </c>
    </row>
    <row r="61" spans="1:15" s="1" customFormat="1" ht="15" x14ac:dyDescent="0.25">
      <c r="E61" s="95" t="s">
        <v>86</v>
      </c>
      <c r="F61" s="96"/>
      <c r="G61" s="96"/>
      <c r="H61" s="96"/>
      <c r="I61" s="97"/>
      <c r="J61" s="76"/>
      <c r="K61" s="18"/>
      <c r="M61" s="103" t="str">
        <f>E103</f>
        <v>Table 9-6: Lodging End-Use Penetration/Saturation and Fuel Share</v>
      </c>
      <c r="N61" s="104">
        <f>F108</f>
        <v>0</v>
      </c>
      <c r="O61" s="104">
        <f>F109</f>
        <v>0</v>
      </c>
    </row>
    <row r="62" spans="1:15" s="1" customFormat="1" ht="15" x14ac:dyDescent="0.2">
      <c r="C62" s="1" t="s">
        <v>43</v>
      </c>
      <c r="E62" s="28" t="s">
        <v>43</v>
      </c>
      <c r="F62" s="28" t="s">
        <v>100</v>
      </c>
      <c r="G62" s="28" t="s">
        <v>40</v>
      </c>
      <c r="H62" s="28" t="s">
        <v>41</v>
      </c>
      <c r="I62" s="28" t="s">
        <v>42</v>
      </c>
      <c r="J62" s="80"/>
      <c r="K62" s="3"/>
      <c r="M62" s="103" t="str">
        <f>E124</f>
        <v>Table 9-7: Miscellaneous End-Use Penetration/Saturation and Fuel Share</v>
      </c>
      <c r="N62" s="104">
        <f>F129</f>
        <v>0</v>
      </c>
      <c r="O62" s="104">
        <f>F130</f>
        <v>0</v>
      </c>
    </row>
    <row r="63" spans="1:15" s="1" customFormat="1" ht="15" x14ac:dyDescent="0.2">
      <c r="A63" s="1" t="s">
        <v>16</v>
      </c>
      <c r="C63" s="1" t="s">
        <v>9</v>
      </c>
      <c r="E63" s="43" t="s">
        <v>9</v>
      </c>
      <c r="F63" s="81">
        <f>SUMIFS(input_enduse!D:D,input_enduse!A:A,C63,input_enduse!B:B,$A$2,input_enduse!C:C,$A63)</f>
        <v>0.79734110874387798</v>
      </c>
      <c r="G63" s="81">
        <f>SUMIFS(input_enduse!E:E,input_enduse!A:A,C63,input_enduse!B:B,$A$2,input_enduse!C:C,$A63)</f>
        <v>0.24816792572114399</v>
      </c>
      <c r="H63" s="81">
        <f>SUMIFS(input_enduse!F:F,input_enduse!A:A,C63,input_enduse!B:B,$A$2,input_enduse!C:C,$A63)</f>
        <v>0.75183207427885601</v>
      </c>
      <c r="I63" s="81">
        <f>SUMIFS(input_enduse!G:G,input_enduse!A:A,C63,input_enduse!B:B,$A$2,input_enduse!C:C,$A63)</f>
        <v>0</v>
      </c>
      <c r="J63" s="82"/>
      <c r="K63" s="19"/>
      <c r="M63" s="103" t="str">
        <f>E145</f>
        <v>Table 9-8: Large Office End-Use Penetration/Saturation and Fuel Share</v>
      </c>
      <c r="N63" s="104">
        <f>F150</f>
        <v>2.1277023354771499E-3</v>
      </c>
      <c r="O63" s="104">
        <f>F151</f>
        <v>1.1285564925273999E-3</v>
      </c>
    </row>
    <row r="64" spans="1:15" s="1" customFormat="1" ht="15" x14ac:dyDescent="0.2">
      <c r="A64" s="1" t="s">
        <v>16</v>
      </c>
      <c r="C64" s="1" t="s">
        <v>7</v>
      </c>
      <c r="E64" s="43" t="s">
        <v>7</v>
      </c>
      <c r="F64" s="81">
        <f>SUMIFS(input_enduse!D:D,input_enduse!A:A,C64,input_enduse!B:B,$A$2,input_enduse!C:C,$A64)</f>
        <v>0.84434008976847696</v>
      </c>
      <c r="G64" s="81">
        <f>SUMIFS(input_enduse!E:E,input_enduse!A:A,C64,input_enduse!B:B,$A$2,input_enduse!C:C,$A64)</f>
        <v>1</v>
      </c>
      <c r="H64" s="81">
        <f>SUMIFS(input_enduse!F:F,input_enduse!A:A,C64,input_enduse!B:B,$A$2,input_enduse!C:C,$A64)</f>
        <v>0</v>
      </c>
      <c r="I64" s="81">
        <f>SUMIFS(input_enduse!G:G,input_enduse!A:A,C64,input_enduse!B:B,$A$2,input_enduse!C:C,$A64)</f>
        <v>0</v>
      </c>
      <c r="J64" s="82"/>
      <c r="K64" s="19"/>
      <c r="M64" s="103" t="str">
        <f>E166</f>
        <v>Table 9-9: Small Office End-Use Penetration/Saturation and Fuel Share</v>
      </c>
      <c r="N64" s="104">
        <f>F171</f>
        <v>0</v>
      </c>
      <c r="O64" s="104">
        <f>F172</f>
        <v>0</v>
      </c>
    </row>
    <row r="65" spans="1:15" s="1" customFormat="1" ht="15" x14ac:dyDescent="0.2">
      <c r="A65" s="1" t="s">
        <v>16</v>
      </c>
      <c r="C65" s="1" t="s">
        <v>13</v>
      </c>
      <c r="E65" s="43" t="s">
        <v>13</v>
      </c>
      <c r="F65" s="81">
        <f>SUMIFS(input_enduse!D:D,input_enduse!A:A,C65,input_enduse!B:B,$A$2,input_enduse!C:C,$A65)</f>
        <v>0.86324691614660898</v>
      </c>
      <c r="G65" s="81">
        <v>1</v>
      </c>
      <c r="H65" s="81">
        <v>0</v>
      </c>
      <c r="I65" s="81">
        <v>0</v>
      </c>
      <c r="J65" s="82"/>
      <c r="K65" s="19"/>
      <c r="M65" s="103" t="str">
        <f>E187</f>
        <v>Table 9-10: Restaurant End-Use Penetration/Saturation and Fuel Share</v>
      </c>
      <c r="N65" s="104">
        <f>F192</f>
        <v>2.2180463370931901E-2</v>
      </c>
      <c r="O65" s="104">
        <f>F193</f>
        <v>1.3963556502698701E-2</v>
      </c>
    </row>
    <row r="66" spans="1:15" s="1" customFormat="1" ht="15" x14ac:dyDescent="0.2">
      <c r="A66" s="1" t="s">
        <v>16</v>
      </c>
      <c r="C66" s="1" t="s">
        <v>108</v>
      </c>
      <c r="E66" s="43" t="s">
        <v>108</v>
      </c>
      <c r="F66" s="81">
        <f>SUMIFS(input_enduse!D:D,input_enduse!A:A,C66,input_enduse!B:B,$A$2,input_enduse!C:C,$A66)</f>
        <v>4.14930393455532E-2</v>
      </c>
      <c r="G66" s="81">
        <v>1</v>
      </c>
      <c r="H66" s="81">
        <v>0</v>
      </c>
      <c r="I66" s="81">
        <v>0</v>
      </c>
      <c r="J66" s="82"/>
      <c r="K66" s="19"/>
      <c r="M66" s="103" t="str">
        <f>E208</f>
        <v>Table 9-11: Retail End-Use Penetration/Saturation and Fuel Share</v>
      </c>
      <c r="N66" s="104">
        <f>F213</f>
        <v>0</v>
      </c>
      <c r="O66" s="104">
        <f>F214</f>
        <v>0</v>
      </c>
    </row>
    <row r="67" spans="1:15" s="1" customFormat="1" ht="15" x14ac:dyDescent="0.2">
      <c r="A67" s="1" t="s">
        <v>16</v>
      </c>
      <c r="C67" s="1" t="s">
        <v>107</v>
      </c>
      <c r="E67" s="43" t="s">
        <v>107</v>
      </c>
      <c r="F67" s="81">
        <f>SUMIFS(input_enduse!D:D,input_enduse!A:A,C67,input_enduse!B:B,$A$2,input_enduse!C:C,$A67)</f>
        <v>3.9148615588356299E-2</v>
      </c>
      <c r="G67" s="81">
        <v>1</v>
      </c>
      <c r="H67" s="81">
        <v>0</v>
      </c>
      <c r="I67" s="81">
        <v>0</v>
      </c>
      <c r="J67" s="82"/>
      <c r="K67" s="19"/>
      <c r="M67" s="103" t="str">
        <f>E229</f>
        <v>Table 9-12: School End-Use Penetration/Saturation and Fuel Share</v>
      </c>
      <c r="N67" s="104">
        <f>F234</f>
        <v>0</v>
      </c>
      <c r="O67" s="104">
        <f>F235</f>
        <v>0</v>
      </c>
    </row>
    <row r="68" spans="1:15" s="1" customFormat="1" ht="15" x14ac:dyDescent="0.2">
      <c r="A68" s="1" t="s">
        <v>16</v>
      </c>
      <c r="C68" s="1" t="s">
        <v>5</v>
      </c>
      <c r="E68" s="43" t="s">
        <v>99</v>
      </c>
      <c r="F68" s="81">
        <f>SUMIFS(input_enduse!D:D,input_enduse!A:A,C68,input_enduse!B:B,$A$2,input_enduse!C:C,$A68)</f>
        <v>2.9302433953158201E-2</v>
      </c>
      <c r="G68" s="81">
        <f>SUMIFS(input_enduse!E:E,input_enduse!A:A,C68,input_enduse!B:B,$A$2,input_enduse!C:C,$A68)</f>
        <v>0.26118819659874498</v>
      </c>
      <c r="H68" s="81">
        <f>SUMIFS(input_enduse!F:F,input_enduse!A:A,C68,input_enduse!B:B,$A$2,input_enduse!C:C,$A68)</f>
        <v>0.73729075222873497</v>
      </c>
      <c r="I68" s="81">
        <f>SUMIFS(input_enduse!G:G,input_enduse!A:A,C68,input_enduse!B:B,$A$2,input_enduse!C:C,$A68)</f>
        <v>1.5210511725198899E-3</v>
      </c>
      <c r="J68" s="82"/>
      <c r="K68" s="19"/>
      <c r="M68" s="103" t="str">
        <f>E250</f>
        <v>Table 9-13: Refrigerated Warehouse End-Use Penetration/Saturation and Fuel Share</v>
      </c>
      <c r="N68" s="104">
        <f>F255</f>
        <v>0.46290248874713702</v>
      </c>
      <c r="O68" s="104">
        <f>F256</f>
        <v>7.3558604071409003E-2</v>
      </c>
    </row>
    <row r="69" spans="1:15" s="1" customFormat="1" ht="15" x14ac:dyDescent="0.2">
      <c r="A69" s="1" t="s">
        <v>16</v>
      </c>
      <c r="C69" s="1" t="s">
        <v>14</v>
      </c>
      <c r="E69" s="43" t="s">
        <v>14</v>
      </c>
      <c r="F69" s="81">
        <f>SUMIFS(input_enduse!D:D,input_enduse!A:A,C69,input_enduse!B:B,$A$2,input_enduse!C:C,$A69)</f>
        <v>0.99146212825880797</v>
      </c>
      <c r="G69" s="81">
        <f>SUMIFS(input_enduse!E:E,input_enduse!A:A,C69,input_enduse!B:B,$A$2,input_enduse!C:C,$A69)</f>
        <v>0.48183080997559502</v>
      </c>
      <c r="H69" s="81">
        <f>SUMIFS(input_enduse!F:F,input_enduse!A:A,C69,input_enduse!B:B,$A$2,input_enduse!C:C,$A69)</f>
        <v>0.51690558597879599</v>
      </c>
      <c r="I69" s="81">
        <f>SUMIFS(input_enduse!G:G,input_enduse!A:A,C69,input_enduse!B:B,$A$2,input_enduse!C:C,$A69)</f>
        <v>1.2636040456095101E-3</v>
      </c>
      <c r="J69" s="82"/>
      <c r="K69" s="19"/>
      <c r="M69" s="103" t="str">
        <f>E271</f>
        <v>Table 9-14: Unrefrigerated Warehouse End-Use Penetration/Saturation and Fuel Share</v>
      </c>
      <c r="N69" s="104">
        <f>F276</f>
        <v>9.5491224417053999E-3</v>
      </c>
      <c r="O69" s="104">
        <f>F277</f>
        <v>4.1617442445685297E-3</v>
      </c>
    </row>
    <row r="70" spans="1:15" s="1" customFormat="1" ht="15" x14ac:dyDescent="0.2">
      <c r="A70" s="1" t="s">
        <v>16</v>
      </c>
      <c r="E70" s="28" t="s">
        <v>43</v>
      </c>
      <c r="F70" s="28" t="s">
        <v>101</v>
      </c>
      <c r="G70" s="28" t="s">
        <v>40</v>
      </c>
      <c r="H70" s="28" t="s">
        <v>41</v>
      </c>
      <c r="I70" s="28" t="s">
        <v>42</v>
      </c>
      <c r="J70" s="80"/>
      <c r="K70" s="3"/>
    </row>
    <row r="71" spans="1:15" s="1" customFormat="1" ht="15" x14ac:dyDescent="0.2">
      <c r="A71" s="1" t="s">
        <v>16</v>
      </c>
      <c r="C71" s="1" t="s">
        <v>98</v>
      </c>
      <c r="E71" s="43" t="s">
        <v>98</v>
      </c>
      <c r="F71" s="81">
        <v>1</v>
      </c>
      <c r="G71" s="81">
        <v>1</v>
      </c>
      <c r="H71" s="81">
        <v>0</v>
      </c>
      <c r="I71" s="81">
        <v>0</v>
      </c>
      <c r="J71" s="82"/>
      <c r="K71" s="19"/>
    </row>
    <row r="72" spans="1:15" s="1" customFormat="1" ht="15" x14ac:dyDescent="0.2">
      <c r="A72" s="1" t="s">
        <v>16</v>
      </c>
      <c r="C72" s="1" t="s">
        <v>8</v>
      </c>
      <c r="E72" s="43" t="s">
        <v>8</v>
      </c>
      <c r="F72" s="81">
        <f>SUMIFS(input_enduse!D:D,input_enduse!A:A,C72,input_enduse!B:B,$A$2,input_enduse!C:C,$A72)</f>
        <v>0.88605105123837802</v>
      </c>
      <c r="G72" s="81">
        <v>1</v>
      </c>
      <c r="H72" s="81">
        <v>0</v>
      </c>
      <c r="I72" s="81">
        <v>0</v>
      </c>
      <c r="J72" s="82"/>
      <c r="K72" s="19"/>
    </row>
    <row r="73" spans="1:15" s="1" customFormat="1" ht="15" x14ac:dyDescent="0.2">
      <c r="A73" s="1" t="s">
        <v>16</v>
      </c>
      <c r="C73" s="1" t="s">
        <v>12</v>
      </c>
      <c r="E73" s="43" t="s">
        <v>12</v>
      </c>
      <c r="F73" s="81">
        <f>SUMIFS(input_enduse!D:D,input_enduse!A:A,C73,input_enduse!B:B,$A$2,input_enduse!C:C,$A73)</f>
        <v>1</v>
      </c>
      <c r="G73" s="81">
        <v>1</v>
      </c>
      <c r="H73" s="81">
        <v>0</v>
      </c>
      <c r="I73" s="81">
        <v>0</v>
      </c>
      <c r="J73" s="82"/>
      <c r="K73" s="19"/>
    </row>
    <row r="74" spans="1:15" s="1" customFormat="1" ht="15" x14ac:dyDescent="0.2">
      <c r="A74" s="1" t="s">
        <v>16</v>
      </c>
      <c r="C74" s="1" t="s">
        <v>6</v>
      </c>
      <c r="E74" s="43" t="s">
        <v>109</v>
      </c>
      <c r="F74" s="81">
        <f>SUMIFS(input_enduse!D:D,input_enduse!A:A,C74,input_enduse!B:B,$A$2,input_enduse!C:C,$A74)</f>
        <v>1</v>
      </c>
      <c r="G74" s="81">
        <f>SUMIFS(input_enduse!E:E,input_enduse!A:A,C74,input_enduse!B:B,$A$2,input_enduse!C:C,$A74)</f>
        <v>0.99570695418609101</v>
      </c>
      <c r="H74" s="81">
        <f>SUMIFS(input_enduse!F:F,input_enduse!A:A,C74,input_enduse!B:B,$A$2,input_enduse!C:C,$A74)</f>
        <v>4.2930458139088098E-3</v>
      </c>
      <c r="I74" s="81">
        <f>SUMIFS(input_enduse!G:G,input_enduse!A:A,C74,input_enduse!B:B,$A$2,input_enduse!C:C,$A74)</f>
        <v>0</v>
      </c>
      <c r="J74" s="82"/>
      <c r="K74" s="19"/>
    </row>
    <row r="75" spans="1:15" s="1" customFormat="1" ht="15" x14ac:dyDescent="0.2">
      <c r="A75" s="1" t="s">
        <v>16</v>
      </c>
      <c r="C75" s="1" t="s">
        <v>104</v>
      </c>
      <c r="E75" s="43" t="s">
        <v>110</v>
      </c>
      <c r="F75" s="81">
        <f>SUMIFS(input_enduse!D:D,input_enduse!A:A,C75,input_enduse!B:B,$A$2,input_enduse!C:C,$A75)</f>
        <v>0.91980198550056702</v>
      </c>
      <c r="G75" s="81">
        <v>1</v>
      </c>
      <c r="H75" s="81">
        <v>0</v>
      </c>
      <c r="I75" s="81">
        <v>0</v>
      </c>
      <c r="J75" s="82"/>
      <c r="K75" s="19"/>
    </row>
    <row r="76" spans="1:15" s="1" customFormat="1" ht="15" x14ac:dyDescent="0.2">
      <c r="A76" s="1" t="s">
        <v>16</v>
      </c>
      <c r="C76" s="1" t="s">
        <v>106</v>
      </c>
      <c r="E76" s="43" t="s">
        <v>111</v>
      </c>
      <c r="F76" s="81">
        <f>SUMIFS(input_enduse!D:D,input_enduse!A:A,C76,input_enduse!B:B,$A$2,input_enduse!C:C,$A76)</f>
        <v>1</v>
      </c>
      <c r="G76" s="81">
        <v>1</v>
      </c>
      <c r="H76" s="81">
        <v>0</v>
      </c>
      <c r="I76" s="81">
        <v>0</v>
      </c>
      <c r="J76" s="82"/>
      <c r="K76" s="19"/>
    </row>
    <row r="77" spans="1:15" s="1" customFormat="1" ht="15" x14ac:dyDescent="0.2">
      <c r="A77" s="1" t="s">
        <v>16</v>
      </c>
      <c r="C77" s="1" t="s">
        <v>105</v>
      </c>
      <c r="E77" s="43" t="s">
        <v>112</v>
      </c>
      <c r="F77" s="81">
        <f>SUMIFS(input_enduse!D:D,input_enduse!A:A,C77,input_enduse!B:B,$A$2,input_enduse!C:C,$A77)</f>
        <v>1</v>
      </c>
      <c r="G77" s="81">
        <v>1</v>
      </c>
      <c r="H77" s="81">
        <v>0</v>
      </c>
      <c r="I77" s="81">
        <v>0</v>
      </c>
      <c r="J77" s="82"/>
      <c r="K77" s="19"/>
    </row>
    <row r="78" spans="1:15" s="1" customFormat="1" ht="15" x14ac:dyDescent="0.2">
      <c r="A78" s="1" t="s">
        <v>16</v>
      </c>
      <c r="C78" s="1" t="s">
        <v>10</v>
      </c>
      <c r="E78" s="43" t="s">
        <v>114</v>
      </c>
      <c r="F78" s="81">
        <f>SUMIFS(input_enduse!D:D,input_enduse!A:A,C78,input_enduse!B:B,$A$2,input_enduse!C:C,$A78)</f>
        <v>0.98315213732849305</v>
      </c>
      <c r="G78" s="81">
        <v>1</v>
      </c>
      <c r="H78" s="81">
        <v>0</v>
      </c>
      <c r="I78" s="81">
        <v>0</v>
      </c>
      <c r="J78" s="82"/>
      <c r="K78" s="19"/>
    </row>
    <row r="79" spans="1:15" s="1" customFormat="1" ht="15" x14ac:dyDescent="0.2">
      <c r="A79" s="1" t="s">
        <v>16</v>
      </c>
      <c r="C79" s="1" t="s">
        <v>11</v>
      </c>
      <c r="E79" s="43" t="s">
        <v>11</v>
      </c>
      <c r="F79" s="81">
        <f>SUMIFS(input_enduse!D:D,input_enduse!A:A,C79,input_enduse!B:B,$A$2,input_enduse!C:C,$A79)</f>
        <v>0.23212976484803</v>
      </c>
      <c r="G79" s="81">
        <v>1</v>
      </c>
      <c r="H79" s="81">
        <v>0</v>
      </c>
      <c r="I79" s="81">
        <v>0</v>
      </c>
      <c r="J79" s="82"/>
      <c r="K79" s="19"/>
    </row>
    <row r="80" spans="1:15" s="1" customFormat="1" ht="15" x14ac:dyDescent="0.2">
      <c r="A80" s="1" t="s">
        <v>16</v>
      </c>
      <c r="C80" s="1" t="s">
        <v>1</v>
      </c>
      <c r="E80" s="43" t="s">
        <v>1</v>
      </c>
      <c r="F80" s="81">
        <f>SUMIFS(input_enduse!D:D,input_enduse!A:A,C80,input_enduse!B:B,$A$2,input_enduse!C:C,$A80)</f>
        <v>0.32282633152402901</v>
      </c>
      <c r="G80" s="81">
        <v>1</v>
      </c>
      <c r="H80" s="81">
        <v>0</v>
      </c>
      <c r="I80" s="81">
        <v>0</v>
      </c>
      <c r="J80" s="82"/>
      <c r="K80" s="19"/>
    </row>
    <row r="81" spans="1:11" s="1" customFormat="1" ht="15" x14ac:dyDescent="0.2">
      <c r="E81" s="83"/>
      <c r="F81" s="83"/>
      <c r="G81" s="83"/>
      <c r="H81" s="83"/>
      <c r="I81" s="83"/>
      <c r="J81" s="83"/>
      <c r="K81" s="8"/>
    </row>
    <row r="82" spans="1:11" s="1" customFormat="1" ht="15" x14ac:dyDescent="0.25">
      <c r="E82" s="95" t="s">
        <v>87</v>
      </c>
      <c r="F82" s="96"/>
      <c r="G82" s="96"/>
      <c r="H82" s="96"/>
      <c r="I82" s="97"/>
      <c r="J82" s="76"/>
      <c r="K82" s="18"/>
    </row>
    <row r="83" spans="1:11" s="1" customFormat="1" ht="15" x14ac:dyDescent="0.2">
      <c r="C83" s="1" t="s">
        <v>43</v>
      </c>
      <c r="E83" s="28" t="s">
        <v>43</v>
      </c>
      <c r="F83" s="28" t="s">
        <v>100</v>
      </c>
      <c r="G83" s="28" t="s">
        <v>40</v>
      </c>
      <c r="H83" s="28" t="s">
        <v>41</v>
      </c>
      <c r="I83" s="28" t="s">
        <v>42</v>
      </c>
      <c r="J83" s="80"/>
      <c r="K83" s="3"/>
    </row>
    <row r="84" spans="1:11" s="1" customFormat="1" ht="15" x14ac:dyDescent="0.2">
      <c r="A84" s="1" t="s">
        <v>17</v>
      </c>
      <c r="C84" s="1" t="s">
        <v>9</v>
      </c>
      <c r="E84" s="43" t="s">
        <v>9</v>
      </c>
      <c r="F84" s="81">
        <f>SUMIFS(input_enduse!D:D,input_enduse!A:A,C84,input_enduse!B:B,$A$2,input_enduse!C:C,$A84)</f>
        <v>0.99189326400465705</v>
      </c>
      <c r="G84" s="81">
        <f>SUMIFS(input_enduse!E:E,input_enduse!A:A,C84,input_enduse!B:B,$A$2,input_enduse!C:C,$A84)</f>
        <v>0.15667919880154299</v>
      </c>
      <c r="H84" s="81">
        <f>SUMIFS(input_enduse!F:F,input_enduse!A:A,C84,input_enduse!B:B,$A$2,input_enduse!C:C,$A84)</f>
        <v>0.84332080119845598</v>
      </c>
      <c r="I84" s="81">
        <f>SUMIFS(input_enduse!G:G,input_enduse!A:A,C84,input_enduse!B:B,$A$2,input_enduse!C:C,$A84)</f>
        <v>0</v>
      </c>
      <c r="J84" s="82"/>
      <c r="K84" s="19"/>
    </row>
    <row r="85" spans="1:11" s="1" customFormat="1" ht="15" x14ac:dyDescent="0.2">
      <c r="A85" s="1" t="s">
        <v>17</v>
      </c>
      <c r="C85" s="1" t="s">
        <v>7</v>
      </c>
      <c r="E85" s="43" t="s">
        <v>7</v>
      </c>
      <c r="F85" s="81">
        <f>SUMIFS(input_enduse!D:D,input_enduse!A:A,C85,input_enduse!B:B,$A$2,input_enduse!C:C,$A85)</f>
        <v>0.990879226926909</v>
      </c>
      <c r="G85" s="81">
        <f>SUMIFS(input_enduse!E:E,input_enduse!A:A,C85,input_enduse!B:B,$A$2,input_enduse!C:C,$A85)</f>
        <v>1</v>
      </c>
      <c r="H85" s="81">
        <f>SUMIFS(input_enduse!F:F,input_enduse!A:A,C85,input_enduse!B:B,$A$2,input_enduse!C:C,$A85)</f>
        <v>0</v>
      </c>
      <c r="I85" s="81">
        <f>SUMIFS(input_enduse!G:G,input_enduse!A:A,C85,input_enduse!B:B,$A$2,input_enduse!C:C,$A85)</f>
        <v>0</v>
      </c>
      <c r="J85" s="82"/>
      <c r="K85" s="19"/>
    </row>
    <row r="86" spans="1:11" s="1" customFormat="1" ht="15" x14ac:dyDescent="0.2">
      <c r="A86" s="1" t="s">
        <v>17</v>
      </c>
      <c r="C86" s="1" t="s">
        <v>13</v>
      </c>
      <c r="E86" s="43" t="s">
        <v>13</v>
      </c>
      <c r="F86" s="81">
        <f>SUMIFS(input_enduse!D:D,input_enduse!A:A,C86,input_enduse!B:B,$A$2,input_enduse!C:C,$A86)</f>
        <v>0.99236392549876795</v>
      </c>
      <c r="G86" s="81">
        <v>1</v>
      </c>
      <c r="H86" s="81">
        <v>0</v>
      </c>
      <c r="I86" s="81">
        <v>0</v>
      </c>
      <c r="J86" s="82"/>
      <c r="K86" s="19"/>
    </row>
    <row r="87" spans="1:11" s="1" customFormat="1" ht="15" x14ac:dyDescent="0.2">
      <c r="A87" s="1" t="s">
        <v>17</v>
      </c>
      <c r="C87" s="1" t="s">
        <v>108</v>
      </c>
      <c r="E87" s="43" t="s">
        <v>108</v>
      </c>
      <c r="F87" s="81">
        <f>SUMIFS(input_enduse!D:D,input_enduse!A:A,C87,input_enduse!B:B,$A$2,input_enduse!C:C,$A87)</f>
        <v>0</v>
      </c>
      <c r="G87" s="81">
        <v>1</v>
      </c>
      <c r="H87" s="81">
        <v>0</v>
      </c>
      <c r="I87" s="81">
        <v>0</v>
      </c>
      <c r="J87" s="82"/>
      <c r="K87" s="19"/>
    </row>
    <row r="88" spans="1:11" s="1" customFormat="1" ht="15" x14ac:dyDescent="0.2">
      <c r="A88" s="1" t="s">
        <v>17</v>
      </c>
      <c r="C88" s="1" t="s">
        <v>107</v>
      </c>
      <c r="E88" s="43" t="s">
        <v>107</v>
      </c>
      <c r="F88" s="81">
        <f>SUMIFS(input_enduse!D:D,input_enduse!A:A,C88,input_enduse!B:B,$A$2,input_enduse!C:C,$A88)</f>
        <v>0</v>
      </c>
      <c r="G88" s="81">
        <v>1</v>
      </c>
      <c r="H88" s="81">
        <v>0</v>
      </c>
      <c r="I88" s="81">
        <v>0</v>
      </c>
      <c r="J88" s="82"/>
      <c r="K88" s="19"/>
    </row>
    <row r="89" spans="1:11" s="1" customFormat="1" ht="15" x14ac:dyDescent="0.2">
      <c r="A89" s="1" t="s">
        <v>17</v>
      </c>
      <c r="C89" s="1" t="s">
        <v>5</v>
      </c>
      <c r="E89" s="43" t="s">
        <v>99</v>
      </c>
      <c r="F89" s="81">
        <f>SUMIFS(input_enduse!D:D,input_enduse!A:A,C89,input_enduse!B:B,$A$2,input_enduse!C:C,$A89)</f>
        <v>2.7885725096376601E-2</v>
      </c>
      <c r="G89" s="81">
        <f>SUMIFS(input_enduse!E:E,input_enduse!A:A,C89,input_enduse!B:B,$A$2,input_enduse!C:C,$A89)</f>
        <v>0.300429538285923</v>
      </c>
      <c r="H89" s="81">
        <f>SUMIFS(input_enduse!F:F,input_enduse!A:A,C89,input_enduse!B:B,$A$2,input_enduse!C:C,$A89)</f>
        <v>0.68244211232438901</v>
      </c>
      <c r="I89" s="81">
        <f>SUMIFS(input_enduse!G:G,input_enduse!A:A,C89,input_enduse!B:B,$A$2,input_enduse!C:C,$A89)</f>
        <v>1.71283493896878E-2</v>
      </c>
      <c r="J89" s="82"/>
      <c r="K89" s="19"/>
    </row>
    <row r="90" spans="1:11" s="1" customFormat="1" ht="15" x14ac:dyDescent="0.2">
      <c r="A90" s="1" t="s">
        <v>17</v>
      </c>
      <c r="C90" s="1" t="s">
        <v>14</v>
      </c>
      <c r="E90" s="43" t="s">
        <v>14</v>
      </c>
      <c r="F90" s="81">
        <f>SUMIFS(input_enduse!D:D,input_enduse!A:A,C90,input_enduse!B:B,$A$2,input_enduse!C:C,$A90)</f>
        <v>1</v>
      </c>
      <c r="G90" s="81">
        <f>SUMIFS(input_enduse!E:E,input_enduse!A:A,C90,input_enduse!B:B,$A$2,input_enduse!C:C,$A90)</f>
        <v>0.23530160944577799</v>
      </c>
      <c r="H90" s="81">
        <f>SUMIFS(input_enduse!F:F,input_enduse!A:A,C90,input_enduse!B:B,$A$2,input_enduse!C:C,$A90)</f>
        <v>0.76235791337312797</v>
      </c>
      <c r="I90" s="81">
        <f>SUMIFS(input_enduse!G:G,input_enduse!A:A,C90,input_enduse!B:B,$A$2,input_enduse!C:C,$A90)</f>
        <v>2.3404771810949499E-3</v>
      </c>
      <c r="J90" s="82"/>
      <c r="K90" s="19"/>
    </row>
    <row r="91" spans="1:11" s="1" customFormat="1" ht="15" x14ac:dyDescent="0.2">
      <c r="A91" s="1" t="s">
        <v>17</v>
      </c>
      <c r="E91" s="28" t="s">
        <v>43</v>
      </c>
      <c r="F91" s="28" t="s">
        <v>101</v>
      </c>
      <c r="G91" s="28" t="s">
        <v>40</v>
      </c>
      <c r="H91" s="28" t="s">
        <v>41</v>
      </c>
      <c r="I91" s="28" t="s">
        <v>42</v>
      </c>
      <c r="J91" s="80"/>
      <c r="K91" s="3"/>
    </row>
    <row r="92" spans="1:11" s="1" customFormat="1" ht="15" x14ac:dyDescent="0.2">
      <c r="A92" s="1" t="s">
        <v>17</v>
      </c>
      <c r="C92" s="1" t="s">
        <v>98</v>
      </c>
      <c r="E92" s="43" t="s">
        <v>98</v>
      </c>
      <c r="F92" s="81">
        <v>1</v>
      </c>
      <c r="G92" s="81">
        <v>1</v>
      </c>
      <c r="H92" s="81">
        <v>0</v>
      </c>
      <c r="I92" s="81">
        <v>0</v>
      </c>
      <c r="J92" s="82"/>
      <c r="K92" s="19"/>
    </row>
    <row r="93" spans="1:11" s="1" customFormat="1" ht="15" x14ac:dyDescent="0.2">
      <c r="A93" s="1" t="s">
        <v>17</v>
      </c>
      <c r="C93" s="1" t="s">
        <v>8</v>
      </c>
      <c r="E93" s="43" t="s">
        <v>8</v>
      </c>
      <c r="F93" s="81">
        <f>SUMIFS(input_enduse!D:D,input_enduse!A:A,C93,input_enduse!B:B,$A$2,input_enduse!C:C,$A93)</f>
        <v>0.86216830318912596</v>
      </c>
      <c r="G93" s="81">
        <v>1</v>
      </c>
      <c r="H93" s="81">
        <v>0</v>
      </c>
      <c r="I93" s="81">
        <v>0</v>
      </c>
      <c r="J93" s="82"/>
      <c r="K93" s="19"/>
    </row>
    <row r="94" spans="1:11" s="1" customFormat="1" ht="15" x14ac:dyDescent="0.2">
      <c r="A94" s="1" t="s">
        <v>17</v>
      </c>
      <c r="C94" s="1" t="s">
        <v>12</v>
      </c>
      <c r="E94" s="43" t="s">
        <v>12</v>
      </c>
      <c r="F94" s="81">
        <f>SUMIFS(input_enduse!D:D,input_enduse!A:A,C94,input_enduse!B:B,$A$2,input_enduse!C:C,$A94)</f>
        <v>1</v>
      </c>
      <c r="G94" s="81">
        <v>1</v>
      </c>
      <c r="H94" s="81">
        <v>0</v>
      </c>
      <c r="I94" s="81">
        <v>0</v>
      </c>
      <c r="J94" s="82"/>
      <c r="K94" s="19"/>
    </row>
    <row r="95" spans="1:11" s="1" customFormat="1" ht="15" x14ac:dyDescent="0.2">
      <c r="A95" s="1" t="s">
        <v>17</v>
      </c>
      <c r="C95" s="1" t="s">
        <v>6</v>
      </c>
      <c r="E95" s="43" t="s">
        <v>109</v>
      </c>
      <c r="F95" s="81">
        <f>SUMIFS(input_enduse!D:D,input_enduse!A:A,C95,input_enduse!B:B,$A$2,input_enduse!C:C,$A95)</f>
        <v>1</v>
      </c>
      <c r="G95" s="81">
        <f>SUMIFS(input_enduse!E:E,input_enduse!A:A,C95,input_enduse!B:B,$A$2,input_enduse!C:C,$A95)</f>
        <v>0.98388615736771301</v>
      </c>
      <c r="H95" s="81">
        <f>SUMIFS(input_enduse!F:F,input_enduse!A:A,C95,input_enduse!B:B,$A$2,input_enduse!C:C,$A95)</f>
        <v>1.6113842632286501E-2</v>
      </c>
      <c r="I95" s="81">
        <f>SUMIFS(input_enduse!G:G,input_enduse!A:A,C95,input_enduse!B:B,$A$2,input_enduse!C:C,$A95)</f>
        <v>0</v>
      </c>
      <c r="J95" s="82"/>
      <c r="K95" s="19"/>
    </row>
    <row r="96" spans="1:11" s="1" customFormat="1" ht="15" x14ac:dyDescent="0.2">
      <c r="A96" s="1" t="s">
        <v>17</v>
      </c>
      <c r="C96" s="1" t="s">
        <v>104</v>
      </c>
      <c r="E96" s="43" t="s">
        <v>110</v>
      </c>
      <c r="F96" s="81">
        <f>SUMIFS(input_enduse!D:D,input_enduse!A:A,C96,input_enduse!B:B,$A$2,input_enduse!C:C,$A96)</f>
        <v>0.46690647687797798</v>
      </c>
      <c r="G96" s="81">
        <v>1</v>
      </c>
      <c r="H96" s="81">
        <v>0</v>
      </c>
      <c r="I96" s="81">
        <v>0</v>
      </c>
      <c r="J96" s="82"/>
      <c r="K96" s="19"/>
    </row>
    <row r="97" spans="1:11" s="1" customFormat="1" ht="15" x14ac:dyDescent="0.2">
      <c r="A97" s="1" t="s">
        <v>17</v>
      </c>
      <c r="C97" s="1" t="s">
        <v>106</v>
      </c>
      <c r="E97" s="43" t="s">
        <v>111</v>
      </c>
      <c r="F97" s="81">
        <f>SUMIFS(input_enduse!D:D,input_enduse!A:A,C97,input_enduse!B:B,$A$2,input_enduse!C:C,$A97)</f>
        <v>1</v>
      </c>
      <c r="G97" s="81">
        <v>1</v>
      </c>
      <c r="H97" s="81">
        <v>0</v>
      </c>
      <c r="I97" s="81">
        <v>0</v>
      </c>
      <c r="J97" s="82"/>
      <c r="K97" s="19"/>
    </row>
    <row r="98" spans="1:11" s="1" customFormat="1" ht="15" x14ac:dyDescent="0.2">
      <c r="A98" s="1" t="s">
        <v>17</v>
      </c>
      <c r="C98" s="1" t="s">
        <v>105</v>
      </c>
      <c r="E98" s="43" t="s">
        <v>112</v>
      </c>
      <c r="F98" s="81">
        <f>SUMIFS(input_enduse!D:D,input_enduse!A:A,C98,input_enduse!B:B,$A$2,input_enduse!C:C,$A98)</f>
        <v>1</v>
      </c>
      <c r="G98" s="81">
        <v>1</v>
      </c>
      <c r="H98" s="81">
        <v>0</v>
      </c>
      <c r="I98" s="81">
        <v>0</v>
      </c>
      <c r="J98" s="82"/>
      <c r="K98" s="19"/>
    </row>
    <row r="99" spans="1:11" s="1" customFormat="1" ht="15" x14ac:dyDescent="0.2">
      <c r="A99" s="1" t="s">
        <v>17</v>
      </c>
      <c r="C99" s="1" t="s">
        <v>10</v>
      </c>
      <c r="E99" s="43" t="s">
        <v>114</v>
      </c>
      <c r="F99" s="81">
        <f>SUMIFS(input_enduse!D:D,input_enduse!A:A,C99,input_enduse!B:B,$A$2,input_enduse!C:C,$A99)</f>
        <v>1</v>
      </c>
      <c r="G99" s="81">
        <v>1</v>
      </c>
      <c r="H99" s="81">
        <v>0</v>
      </c>
      <c r="I99" s="81">
        <v>0</v>
      </c>
      <c r="J99" s="82"/>
      <c r="K99" s="19"/>
    </row>
    <row r="100" spans="1:11" s="1" customFormat="1" ht="15" x14ac:dyDescent="0.2">
      <c r="A100" s="1" t="s">
        <v>17</v>
      </c>
      <c r="C100" s="1" t="s">
        <v>11</v>
      </c>
      <c r="E100" s="43" t="s">
        <v>11</v>
      </c>
      <c r="F100" s="81">
        <f>SUMIFS(input_enduse!D:D,input_enduse!A:A,C100,input_enduse!B:B,$A$2,input_enduse!C:C,$A100)</f>
        <v>0.39975612240749397</v>
      </c>
      <c r="G100" s="81">
        <v>1</v>
      </c>
      <c r="H100" s="81">
        <v>0</v>
      </c>
      <c r="I100" s="81">
        <v>0</v>
      </c>
      <c r="J100" s="82"/>
      <c r="K100" s="19"/>
    </row>
    <row r="101" spans="1:11" s="1" customFormat="1" ht="15" x14ac:dyDescent="0.2">
      <c r="A101" s="1" t="s">
        <v>17</v>
      </c>
      <c r="C101" s="1" t="s">
        <v>1</v>
      </c>
      <c r="E101" s="43" t="s">
        <v>1</v>
      </c>
      <c r="F101" s="81">
        <f>SUMIFS(input_enduse!D:D,input_enduse!A:A,C101,input_enduse!B:B,$A$2,input_enduse!C:C,$A101)</f>
        <v>0.24581894048802999</v>
      </c>
      <c r="G101" s="81">
        <v>1</v>
      </c>
      <c r="H101" s="81">
        <v>0</v>
      </c>
      <c r="I101" s="81">
        <v>0</v>
      </c>
      <c r="J101" s="82"/>
      <c r="K101" s="19"/>
    </row>
    <row r="102" spans="1:11" s="1" customFormat="1" ht="15" x14ac:dyDescent="0.2">
      <c r="E102" s="83"/>
      <c r="F102" s="83"/>
      <c r="G102" s="83"/>
      <c r="H102" s="83"/>
      <c r="I102" s="83"/>
      <c r="J102" s="83"/>
      <c r="K102" s="8"/>
    </row>
    <row r="103" spans="1:11" s="1" customFormat="1" ht="15" x14ac:dyDescent="0.25">
      <c r="E103" s="95" t="s">
        <v>88</v>
      </c>
      <c r="F103" s="96"/>
      <c r="G103" s="96"/>
      <c r="H103" s="96"/>
      <c r="I103" s="97"/>
      <c r="J103" s="76"/>
      <c r="K103" s="18"/>
    </row>
    <row r="104" spans="1:11" s="1" customFormat="1" ht="15" x14ac:dyDescent="0.2">
      <c r="C104" s="1" t="s">
        <v>43</v>
      </c>
      <c r="E104" s="28" t="s">
        <v>43</v>
      </c>
      <c r="F104" s="28" t="s">
        <v>44</v>
      </c>
      <c r="G104" s="28" t="s">
        <v>40</v>
      </c>
      <c r="H104" s="28" t="s">
        <v>41</v>
      </c>
      <c r="I104" s="28" t="s">
        <v>42</v>
      </c>
      <c r="J104" s="80"/>
      <c r="K104" s="3"/>
    </row>
    <row r="105" spans="1:11" s="1" customFormat="1" ht="15" x14ac:dyDescent="0.2">
      <c r="A105" s="1" t="s">
        <v>18</v>
      </c>
      <c r="C105" s="1" t="s">
        <v>9</v>
      </c>
      <c r="E105" s="43" t="s">
        <v>9</v>
      </c>
      <c r="F105" s="81">
        <f>SUMIFS(input_enduse!D:D,input_enduse!A:A,C105,input_enduse!B:B,$A$2,input_enduse!C:C,$A105)</f>
        <v>0.99476447511633703</v>
      </c>
      <c r="G105" s="81">
        <f>SUMIFS(input_enduse!E:E,input_enduse!A:A,C105,input_enduse!B:B,$A$2,input_enduse!C:C,$A105)</f>
        <v>0.30203874916928902</v>
      </c>
      <c r="H105" s="81">
        <f>SUMIFS(input_enduse!F:F,input_enduse!A:A,C105,input_enduse!B:B,$A$2,input_enduse!C:C,$A105)</f>
        <v>0.69745393585802395</v>
      </c>
      <c r="I105" s="81">
        <f>SUMIFS(input_enduse!G:G,input_enduse!A:A,C105,input_enduse!B:B,$A$2,input_enduse!C:C,$A105)</f>
        <v>5.0731497268663797E-4</v>
      </c>
      <c r="J105" s="82"/>
      <c r="K105" s="19"/>
    </row>
    <row r="106" spans="1:11" s="1" customFormat="1" ht="15" x14ac:dyDescent="0.2">
      <c r="A106" s="1" t="s">
        <v>18</v>
      </c>
      <c r="C106" s="1" t="s">
        <v>7</v>
      </c>
      <c r="E106" s="43" t="s">
        <v>7</v>
      </c>
      <c r="F106" s="81">
        <f>SUMIFS(input_enduse!D:D,input_enduse!A:A,C106,input_enduse!B:B,$A$2,input_enduse!C:C,$A106)</f>
        <v>0.99187880247422799</v>
      </c>
      <c r="G106" s="81">
        <f>SUMIFS(input_enduse!E:E,input_enduse!A:A,C106,input_enduse!B:B,$A$2,input_enduse!C:C,$A106)</f>
        <v>1</v>
      </c>
      <c r="H106" s="81">
        <f>SUMIFS(input_enduse!F:F,input_enduse!A:A,C106,input_enduse!B:B,$A$2,input_enduse!C:C,$A106)</f>
        <v>0</v>
      </c>
      <c r="I106" s="81">
        <f>SUMIFS(input_enduse!G:G,input_enduse!A:A,C106,input_enduse!B:B,$A$2,input_enduse!C:C,$A106)</f>
        <v>0</v>
      </c>
      <c r="J106" s="82"/>
      <c r="K106" s="19"/>
    </row>
    <row r="107" spans="1:11" s="1" customFormat="1" ht="15" x14ac:dyDescent="0.2">
      <c r="A107" s="1" t="s">
        <v>18</v>
      </c>
      <c r="C107" s="1" t="s">
        <v>13</v>
      </c>
      <c r="E107" s="43" t="s">
        <v>13</v>
      </c>
      <c r="F107" s="81">
        <f>SUMIFS(input_enduse!D:D,input_enduse!A:A,C107,input_enduse!B:B,$A$2,input_enduse!C:C,$A107)</f>
        <v>0.99487799567465596</v>
      </c>
      <c r="G107" s="81">
        <v>1</v>
      </c>
      <c r="H107" s="81">
        <v>0</v>
      </c>
      <c r="I107" s="81">
        <v>0</v>
      </c>
      <c r="J107" s="82"/>
      <c r="K107" s="19"/>
    </row>
    <row r="108" spans="1:11" s="1" customFormat="1" ht="15" x14ac:dyDescent="0.2">
      <c r="A108" s="1" t="s">
        <v>18</v>
      </c>
      <c r="C108" s="1" t="s">
        <v>108</v>
      </c>
      <c r="E108" s="43" t="s">
        <v>108</v>
      </c>
      <c r="F108" s="81">
        <f>SUMIFS(input_enduse!D:D,input_enduse!A:A,C108,input_enduse!B:B,$A$2,input_enduse!C:C,$A108)</f>
        <v>0</v>
      </c>
      <c r="G108" s="81">
        <v>1</v>
      </c>
      <c r="H108" s="81">
        <v>0</v>
      </c>
      <c r="I108" s="81">
        <v>0</v>
      </c>
      <c r="J108" s="82"/>
      <c r="K108" s="19"/>
    </row>
    <row r="109" spans="1:11" s="1" customFormat="1" ht="15" x14ac:dyDescent="0.2">
      <c r="A109" s="1" t="s">
        <v>18</v>
      </c>
      <c r="C109" s="1" t="s">
        <v>107</v>
      </c>
      <c r="E109" s="43" t="s">
        <v>107</v>
      </c>
      <c r="F109" s="81">
        <f>SUMIFS(input_enduse!D:D,input_enduse!A:A,C109,input_enduse!B:B,$A$2,input_enduse!C:C,$A109)</f>
        <v>0</v>
      </c>
      <c r="G109" s="81">
        <v>1</v>
      </c>
      <c r="H109" s="81">
        <v>0</v>
      </c>
      <c r="I109" s="81">
        <v>0</v>
      </c>
      <c r="J109" s="82"/>
      <c r="K109" s="19"/>
    </row>
    <row r="110" spans="1:11" s="1" customFormat="1" ht="15" x14ac:dyDescent="0.2">
      <c r="A110" s="1" t="s">
        <v>18</v>
      </c>
      <c r="C110" s="1" t="s">
        <v>5</v>
      </c>
      <c r="E110" s="43" t="s">
        <v>99</v>
      </c>
      <c r="F110" s="81">
        <f>SUMIFS(input_enduse!D:D,input_enduse!A:A,C110,input_enduse!B:B,$A$2,input_enduse!C:C,$A110)</f>
        <v>1.7787611891310801E-2</v>
      </c>
      <c r="G110" s="81">
        <f>SUMIFS(input_enduse!E:E,input_enduse!A:A,C110,input_enduse!B:B,$A$2,input_enduse!C:C,$A110)</f>
        <v>0.26751882544373301</v>
      </c>
      <c r="H110" s="81">
        <f>SUMIFS(input_enduse!F:F,input_enduse!A:A,C110,input_enduse!B:B,$A$2,input_enduse!C:C,$A110)</f>
        <v>0.66947006119353702</v>
      </c>
      <c r="I110" s="81">
        <f>SUMIFS(input_enduse!G:G,input_enduse!A:A,C110,input_enduse!B:B,$A$2,input_enduse!C:C,$A110)</f>
        <v>6.3011113362730395E-2</v>
      </c>
      <c r="J110" s="82"/>
      <c r="K110" s="19"/>
    </row>
    <row r="111" spans="1:11" s="1" customFormat="1" ht="15" x14ac:dyDescent="0.2">
      <c r="A111" s="1" t="s">
        <v>18</v>
      </c>
      <c r="C111" s="1" t="s">
        <v>14</v>
      </c>
      <c r="E111" s="43" t="s">
        <v>14</v>
      </c>
      <c r="F111" s="81">
        <f>SUMIFS(input_enduse!D:D,input_enduse!A:A,C111,input_enduse!B:B,$A$2,input_enduse!C:C,$A111)</f>
        <v>1</v>
      </c>
      <c r="G111" s="81">
        <f>SUMIFS(input_enduse!E:E,input_enduse!A:A,C111,input_enduse!B:B,$A$2,input_enduse!C:C,$A111)</f>
        <v>9.0592478894005096E-2</v>
      </c>
      <c r="H111" s="81">
        <f>SUMIFS(input_enduse!F:F,input_enduse!A:A,C111,input_enduse!B:B,$A$2,input_enduse!C:C,$A111)</f>
        <v>0.86467446857074304</v>
      </c>
      <c r="I111" s="81">
        <f>SUMIFS(input_enduse!G:G,input_enduse!A:A,C111,input_enduse!B:B,$A$2,input_enduse!C:C,$A111)</f>
        <v>4.4733052535251401E-2</v>
      </c>
      <c r="J111" s="82"/>
      <c r="K111" s="19"/>
    </row>
    <row r="112" spans="1:11" s="1" customFormat="1" ht="15" x14ac:dyDescent="0.2">
      <c r="A112" s="1" t="s">
        <v>18</v>
      </c>
      <c r="E112" s="28" t="s">
        <v>43</v>
      </c>
      <c r="F112" s="28" t="s">
        <v>101</v>
      </c>
      <c r="G112" s="28" t="s">
        <v>40</v>
      </c>
      <c r="H112" s="28" t="s">
        <v>41</v>
      </c>
      <c r="I112" s="28" t="s">
        <v>42</v>
      </c>
      <c r="J112" s="80"/>
      <c r="K112" s="3"/>
    </row>
    <row r="113" spans="1:11" s="1" customFormat="1" ht="15" x14ac:dyDescent="0.2">
      <c r="A113" s="1" t="s">
        <v>18</v>
      </c>
      <c r="C113" s="1" t="s">
        <v>98</v>
      </c>
      <c r="E113" s="43" t="s">
        <v>98</v>
      </c>
      <c r="F113" s="81">
        <v>1</v>
      </c>
      <c r="G113" s="81">
        <v>1</v>
      </c>
      <c r="H113" s="81">
        <v>0</v>
      </c>
      <c r="I113" s="81">
        <v>0</v>
      </c>
      <c r="J113" s="82"/>
      <c r="K113" s="19"/>
    </row>
    <row r="114" spans="1:11" s="1" customFormat="1" ht="15" x14ac:dyDescent="0.2">
      <c r="A114" s="1" t="s">
        <v>18</v>
      </c>
      <c r="C114" s="1" t="s">
        <v>8</v>
      </c>
      <c r="E114" s="43" t="s">
        <v>8</v>
      </c>
      <c r="F114" s="81">
        <f>SUMIFS(input_enduse!D:D,input_enduse!A:A,C114,input_enduse!B:B,$A$2,input_enduse!C:C,$A114)</f>
        <v>0.99503502538101796</v>
      </c>
      <c r="G114" s="81">
        <v>1</v>
      </c>
      <c r="H114" s="81">
        <v>0</v>
      </c>
      <c r="I114" s="81">
        <v>0</v>
      </c>
      <c r="J114" s="82"/>
      <c r="K114" s="19"/>
    </row>
    <row r="115" spans="1:11" s="1" customFormat="1" ht="15" x14ac:dyDescent="0.2">
      <c r="A115" s="1" t="s">
        <v>18</v>
      </c>
      <c r="C115" s="1" t="s">
        <v>12</v>
      </c>
      <c r="E115" s="43" t="s">
        <v>12</v>
      </c>
      <c r="F115" s="81">
        <f>SUMIFS(input_enduse!D:D,input_enduse!A:A,C115,input_enduse!B:B,$A$2,input_enduse!C:C,$A115)</f>
        <v>1</v>
      </c>
      <c r="G115" s="81">
        <v>1</v>
      </c>
      <c r="H115" s="81">
        <v>0</v>
      </c>
      <c r="I115" s="81">
        <v>0</v>
      </c>
      <c r="J115" s="82"/>
      <c r="K115" s="19"/>
    </row>
    <row r="116" spans="1:11" s="1" customFormat="1" ht="15" x14ac:dyDescent="0.2">
      <c r="A116" s="1" t="s">
        <v>18</v>
      </c>
      <c r="C116" s="1" t="s">
        <v>6</v>
      </c>
      <c r="E116" s="43" t="s">
        <v>109</v>
      </c>
      <c r="F116" s="81">
        <f>SUMIFS(input_enduse!D:D,input_enduse!A:A,C116,input_enduse!B:B,$A$2,input_enduse!C:C,$A116)</f>
        <v>1</v>
      </c>
      <c r="G116" s="81">
        <f>SUMIFS(input_enduse!E:E,input_enduse!A:A,C116,input_enduse!B:B,$A$2,input_enduse!C:C,$A116)</f>
        <v>0.991544766214839</v>
      </c>
      <c r="H116" s="81">
        <f>SUMIFS(input_enduse!F:F,input_enduse!A:A,C116,input_enduse!B:B,$A$2,input_enduse!C:C,$A116)</f>
        <v>8.45523378516117E-3</v>
      </c>
      <c r="I116" s="81">
        <f>SUMIFS(input_enduse!G:G,input_enduse!A:A,C116,input_enduse!B:B,$A$2,input_enduse!C:C,$A116)</f>
        <v>0</v>
      </c>
      <c r="J116" s="82"/>
      <c r="K116" s="19"/>
    </row>
    <row r="117" spans="1:11" s="1" customFormat="1" ht="15" x14ac:dyDescent="0.2">
      <c r="A117" s="1" t="s">
        <v>18</v>
      </c>
      <c r="C117" s="1" t="s">
        <v>104</v>
      </c>
      <c r="E117" s="43" t="s">
        <v>110</v>
      </c>
      <c r="F117" s="81">
        <f>SUMIFS(input_enduse!D:D,input_enduse!A:A,C117,input_enduse!B:B,$A$2,input_enduse!C:C,$A117)</f>
        <v>0.713450401221146</v>
      </c>
      <c r="G117" s="81">
        <v>1</v>
      </c>
      <c r="H117" s="81">
        <v>0</v>
      </c>
      <c r="I117" s="81">
        <v>0</v>
      </c>
      <c r="J117" s="82"/>
      <c r="K117" s="19"/>
    </row>
    <row r="118" spans="1:11" s="1" customFormat="1" ht="15" x14ac:dyDescent="0.2">
      <c r="A118" s="1" t="s">
        <v>18</v>
      </c>
      <c r="C118" s="1" t="s">
        <v>106</v>
      </c>
      <c r="E118" s="43" t="s">
        <v>111</v>
      </c>
      <c r="F118" s="81">
        <f>SUMIFS(input_enduse!D:D,input_enduse!A:A,C118,input_enduse!B:B,$A$2,input_enduse!C:C,$A118)</f>
        <v>1</v>
      </c>
      <c r="G118" s="81">
        <v>1</v>
      </c>
      <c r="H118" s="81">
        <v>0</v>
      </c>
      <c r="I118" s="81">
        <v>0</v>
      </c>
      <c r="J118" s="82"/>
      <c r="K118" s="19"/>
    </row>
    <row r="119" spans="1:11" s="1" customFormat="1" ht="15" x14ac:dyDescent="0.2">
      <c r="A119" s="1" t="s">
        <v>18</v>
      </c>
      <c r="C119" s="1" t="s">
        <v>105</v>
      </c>
      <c r="E119" s="43" t="s">
        <v>112</v>
      </c>
      <c r="F119" s="81">
        <f>SUMIFS(input_enduse!D:D,input_enduse!A:A,C119,input_enduse!B:B,$A$2,input_enduse!C:C,$A119)</f>
        <v>1</v>
      </c>
      <c r="G119" s="81">
        <v>1</v>
      </c>
      <c r="H119" s="81">
        <v>0</v>
      </c>
      <c r="I119" s="81">
        <v>0</v>
      </c>
      <c r="J119" s="82"/>
      <c r="K119" s="19"/>
    </row>
    <row r="120" spans="1:11" s="1" customFormat="1" ht="15" x14ac:dyDescent="0.2">
      <c r="A120" s="1" t="s">
        <v>18</v>
      </c>
      <c r="C120" s="1" t="s">
        <v>10</v>
      </c>
      <c r="E120" s="43" t="s">
        <v>114</v>
      </c>
      <c r="F120" s="81">
        <f>SUMIFS(input_enduse!D:D,input_enduse!A:A,C120,input_enduse!B:B,$A$2,input_enduse!C:C,$A120)</f>
        <v>1</v>
      </c>
      <c r="G120" s="81">
        <v>1</v>
      </c>
      <c r="H120" s="81">
        <v>0</v>
      </c>
      <c r="I120" s="81">
        <v>0</v>
      </c>
      <c r="J120" s="82"/>
      <c r="K120" s="19"/>
    </row>
    <row r="121" spans="1:11" s="1" customFormat="1" ht="15" x14ac:dyDescent="0.2">
      <c r="A121" s="1" t="s">
        <v>18</v>
      </c>
      <c r="C121" s="1" t="s">
        <v>11</v>
      </c>
      <c r="E121" s="43" t="s">
        <v>11</v>
      </c>
      <c r="F121" s="81">
        <f>SUMIFS(input_enduse!D:D,input_enduse!A:A,C121,input_enduse!B:B,$A$2,input_enduse!C:C,$A121)</f>
        <v>0.80751287295722496</v>
      </c>
      <c r="G121" s="81">
        <v>1</v>
      </c>
      <c r="H121" s="81">
        <v>0</v>
      </c>
      <c r="I121" s="81">
        <v>0</v>
      </c>
      <c r="J121" s="82"/>
      <c r="K121" s="19"/>
    </row>
    <row r="122" spans="1:11" s="1" customFormat="1" ht="15" x14ac:dyDescent="0.2">
      <c r="A122" s="1" t="s">
        <v>18</v>
      </c>
      <c r="C122" s="1" t="s">
        <v>1</v>
      </c>
      <c r="E122" s="43" t="s">
        <v>1</v>
      </c>
      <c r="F122" s="81">
        <f>SUMIFS(input_enduse!D:D,input_enduse!A:A,C122,input_enduse!B:B,$A$2,input_enduse!C:C,$A122)</f>
        <v>0.222460538803607</v>
      </c>
      <c r="G122" s="81">
        <v>1</v>
      </c>
      <c r="H122" s="81">
        <v>0</v>
      </c>
      <c r="I122" s="81">
        <v>0</v>
      </c>
      <c r="J122" s="82"/>
      <c r="K122" s="19"/>
    </row>
    <row r="123" spans="1:11" s="1" customFormat="1" ht="15" x14ac:dyDescent="0.2">
      <c r="E123" s="83"/>
      <c r="F123" s="83"/>
      <c r="G123" s="83"/>
      <c r="H123" s="83"/>
      <c r="I123" s="83"/>
      <c r="J123" s="83"/>
      <c r="K123" s="8"/>
    </row>
    <row r="124" spans="1:11" s="1" customFormat="1" ht="15" x14ac:dyDescent="0.25">
      <c r="E124" s="95" t="s">
        <v>89</v>
      </c>
      <c r="F124" s="96"/>
      <c r="G124" s="96"/>
      <c r="H124" s="96"/>
      <c r="I124" s="97"/>
      <c r="J124" s="76"/>
      <c r="K124" s="18"/>
    </row>
    <row r="125" spans="1:11" s="1" customFormat="1" ht="15" x14ac:dyDescent="0.2">
      <c r="C125" s="1" t="s">
        <v>43</v>
      </c>
      <c r="E125" s="28" t="s">
        <v>43</v>
      </c>
      <c r="F125" s="28" t="s">
        <v>44</v>
      </c>
      <c r="G125" s="28" t="s">
        <v>40</v>
      </c>
      <c r="H125" s="28" t="s">
        <v>41</v>
      </c>
      <c r="I125" s="28" t="s">
        <v>42</v>
      </c>
      <c r="J125" s="80"/>
      <c r="K125" s="3"/>
    </row>
    <row r="126" spans="1:11" s="1" customFormat="1" ht="15" x14ac:dyDescent="0.2">
      <c r="A126" s="1" t="s">
        <v>10</v>
      </c>
      <c r="C126" s="1" t="s">
        <v>9</v>
      </c>
      <c r="E126" s="43" t="s">
        <v>9</v>
      </c>
      <c r="F126" s="81">
        <f>SUMIFS(input_enduse!D:D,input_enduse!A:A,C126,input_enduse!B:B,$A$2,input_enduse!C:C,$A126)</f>
        <v>0.50689396388477304</v>
      </c>
      <c r="G126" s="81">
        <f>SUMIFS(input_enduse!E:E,input_enduse!A:A,C126,input_enduse!B:B,$A$2,input_enduse!C:C,$A126)</f>
        <v>0.24408285219387299</v>
      </c>
      <c r="H126" s="81">
        <f>SUMIFS(input_enduse!F:F,input_enduse!A:A,C126,input_enduse!B:B,$A$2,input_enduse!C:C,$A126)</f>
        <v>0.73031187870519398</v>
      </c>
      <c r="I126" s="81">
        <f>SUMIFS(input_enduse!G:G,input_enduse!A:A,C126,input_enduse!B:B,$A$2,input_enduse!C:C,$A126)</f>
        <v>2.5605269100932498E-2</v>
      </c>
      <c r="J126" s="82"/>
      <c r="K126" s="19"/>
    </row>
    <row r="127" spans="1:11" s="1" customFormat="1" ht="15" x14ac:dyDescent="0.2">
      <c r="A127" s="1" t="s">
        <v>10</v>
      </c>
      <c r="C127" s="1" t="s">
        <v>7</v>
      </c>
      <c r="E127" s="43" t="s">
        <v>7</v>
      </c>
      <c r="F127" s="81">
        <f>SUMIFS(input_enduse!D:D,input_enduse!A:A,C127,input_enduse!B:B,$A$2,input_enduse!C:C,$A127)</f>
        <v>0.50862873341852499</v>
      </c>
      <c r="G127" s="81">
        <f>SUMIFS(input_enduse!E:E,input_enduse!A:A,C127,input_enduse!B:B,$A$2,input_enduse!C:C,$A127)</f>
        <v>1</v>
      </c>
      <c r="H127" s="81">
        <f>SUMIFS(input_enduse!F:F,input_enduse!A:A,C127,input_enduse!B:B,$A$2,input_enduse!C:C,$A127)</f>
        <v>0</v>
      </c>
      <c r="I127" s="81">
        <f>SUMIFS(input_enduse!G:G,input_enduse!A:A,C127,input_enduse!B:B,$A$2,input_enduse!C:C,$A127)</f>
        <v>0</v>
      </c>
      <c r="J127" s="82"/>
      <c r="K127" s="19"/>
    </row>
    <row r="128" spans="1:11" s="1" customFormat="1" ht="15" x14ac:dyDescent="0.2">
      <c r="A128" s="1" t="s">
        <v>10</v>
      </c>
      <c r="C128" s="1" t="s">
        <v>13</v>
      </c>
      <c r="E128" s="43" t="s">
        <v>13</v>
      </c>
      <c r="F128" s="81">
        <f>SUMIFS(input_enduse!D:D,input_enduse!A:A,C128,input_enduse!B:B,$A$2,input_enduse!C:C,$A128)</f>
        <v>0.53251576217761198</v>
      </c>
      <c r="G128" s="81">
        <v>1</v>
      </c>
      <c r="H128" s="81">
        <v>0</v>
      </c>
      <c r="I128" s="81">
        <v>0</v>
      </c>
      <c r="J128" s="82"/>
      <c r="K128" s="19"/>
    </row>
    <row r="129" spans="1:11" s="1" customFormat="1" ht="15" x14ac:dyDescent="0.2">
      <c r="A129" s="1" t="s">
        <v>10</v>
      </c>
      <c r="C129" s="1" t="s">
        <v>108</v>
      </c>
      <c r="E129" s="43" t="s">
        <v>108</v>
      </c>
      <c r="F129" s="81">
        <f>SUMIFS(input_enduse!D:D,input_enduse!A:A,C129,input_enduse!B:B,$A$2,input_enduse!C:C,$A129)</f>
        <v>0</v>
      </c>
      <c r="G129" s="81">
        <v>1</v>
      </c>
      <c r="H129" s="81">
        <v>0</v>
      </c>
      <c r="I129" s="81">
        <v>0</v>
      </c>
      <c r="J129" s="82"/>
      <c r="K129" s="19"/>
    </row>
    <row r="130" spans="1:11" s="1" customFormat="1" ht="15" x14ac:dyDescent="0.2">
      <c r="A130" s="1" t="s">
        <v>10</v>
      </c>
      <c r="C130" s="1" t="s">
        <v>107</v>
      </c>
      <c r="E130" s="43" t="s">
        <v>107</v>
      </c>
      <c r="F130" s="81">
        <f>SUMIFS(input_enduse!D:D,input_enduse!A:A,C130,input_enduse!B:B,$A$2,input_enduse!C:C,$A130)</f>
        <v>0</v>
      </c>
      <c r="G130" s="81">
        <v>1</v>
      </c>
      <c r="H130" s="81">
        <v>0</v>
      </c>
      <c r="I130" s="81">
        <v>0</v>
      </c>
      <c r="J130" s="82"/>
      <c r="K130" s="19"/>
    </row>
    <row r="131" spans="1:11" s="1" customFormat="1" ht="15" x14ac:dyDescent="0.2">
      <c r="A131" s="1" t="s">
        <v>10</v>
      </c>
      <c r="C131" s="1" t="s">
        <v>5</v>
      </c>
      <c r="E131" s="43" t="s">
        <v>99</v>
      </c>
      <c r="F131" s="81">
        <f>SUMIFS(input_enduse!D:D,input_enduse!A:A,C131,input_enduse!B:B,$A$2,input_enduse!C:C,$A131)</f>
        <v>1.301160811051E-2</v>
      </c>
      <c r="G131" s="81">
        <f>SUMIFS(input_enduse!E:E,input_enduse!A:A,C131,input_enduse!B:B,$A$2,input_enduse!C:C,$A131)</f>
        <v>0.28772849172221199</v>
      </c>
      <c r="H131" s="81">
        <f>SUMIFS(input_enduse!F:F,input_enduse!A:A,C131,input_enduse!B:B,$A$2,input_enduse!C:C,$A131)</f>
        <v>0.63717963178890102</v>
      </c>
      <c r="I131" s="81">
        <f>SUMIFS(input_enduse!G:G,input_enduse!A:A,C131,input_enduse!B:B,$A$2,input_enduse!C:C,$A131)</f>
        <v>7.5091876488886794E-2</v>
      </c>
      <c r="J131" s="82"/>
      <c r="K131" s="19"/>
    </row>
    <row r="132" spans="1:11" s="1" customFormat="1" ht="15" x14ac:dyDescent="0.2">
      <c r="A132" s="1" t="s">
        <v>10</v>
      </c>
      <c r="C132" s="1" t="s">
        <v>14</v>
      </c>
      <c r="E132" s="43" t="s">
        <v>14</v>
      </c>
      <c r="F132" s="81">
        <f>SUMIFS(input_enduse!D:D,input_enduse!A:A,C132,input_enduse!B:B,$A$2,input_enduse!C:C,$A132)</f>
        <v>0.93824250827179401</v>
      </c>
      <c r="G132" s="81">
        <f>SUMIFS(input_enduse!E:E,input_enduse!A:A,C132,input_enduse!B:B,$A$2,input_enduse!C:C,$A132)</f>
        <v>0.53648819704946604</v>
      </c>
      <c r="H132" s="81">
        <f>SUMIFS(input_enduse!F:F,input_enduse!A:A,C132,input_enduse!B:B,$A$2,input_enduse!C:C,$A132)</f>
        <v>0.44371431042036402</v>
      </c>
      <c r="I132" s="81">
        <f>SUMIFS(input_enduse!G:G,input_enduse!A:A,C132,input_enduse!B:B,$A$2,input_enduse!C:C,$A132)</f>
        <v>1.97974925301698E-2</v>
      </c>
      <c r="J132" s="82"/>
      <c r="K132" s="19"/>
    </row>
    <row r="133" spans="1:11" s="1" customFormat="1" ht="15" x14ac:dyDescent="0.2">
      <c r="A133" s="1" t="s">
        <v>10</v>
      </c>
      <c r="E133" s="28" t="s">
        <v>43</v>
      </c>
      <c r="F133" s="28" t="s">
        <v>101</v>
      </c>
      <c r="G133" s="28" t="s">
        <v>40</v>
      </c>
      <c r="H133" s="28" t="s">
        <v>41</v>
      </c>
      <c r="I133" s="28" t="s">
        <v>42</v>
      </c>
      <c r="J133" s="80"/>
      <c r="K133" s="3"/>
    </row>
    <row r="134" spans="1:11" s="1" customFormat="1" ht="15" x14ac:dyDescent="0.2">
      <c r="A134" s="1" t="s">
        <v>10</v>
      </c>
      <c r="C134" s="1" t="s">
        <v>98</v>
      </c>
      <c r="E134" s="43" t="s">
        <v>98</v>
      </c>
      <c r="F134" s="81">
        <v>1</v>
      </c>
      <c r="G134" s="81">
        <v>1</v>
      </c>
      <c r="H134" s="81">
        <v>0</v>
      </c>
      <c r="I134" s="81">
        <v>0</v>
      </c>
      <c r="J134" s="82"/>
      <c r="K134" s="19"/>
    </row>
    <row r="135" spans="1:11" s="1" customFormat="1" ht="15" x14ac:dyDescent="0.2">
      <c r="A135" s="1" t="s">
        <v>10</v>
      </c>
      <c r="C135" s="1" t="s">
        <v>8</v>
      </c>
      <c r="E135" s="43" t="s">
        <v>8</v>
      </c>
      <c r="F135" s="81">
        <f>SUMIFS(input_enduse!D:D,input_enduse!A:A,C135,input_enduse!B:B,$A$2,input_enduse!C:C,$A135)</f>
        <v>0.86183748907333202</v>
      </c>
      <c r="G135" s="81">
        <v>1</v>
      </c>
      <c r="H135" s="81">
        <v>0</v>
      </c>
      <c r="I135" s="81">
        <v>0</v>
      </c>
      <c r="J135" s="82"/>
      <c r="K135" s="19"/>
    </row>
    <row r="136" spans="1:11" s="1" customFormat="1" ht="15" x14ac:dyDescent="0.2">
      <c r="A136" s="1" t="s">
        <v>10</v>
      </c>
      <c r="C136" s="1" t="s">
        <v>12</v>
      </c>
      <c r="E136" s="43" t="s">
        <v>12</v>
      </c>
      <c r="F136" s="81">
        <f>SUMIFS(input_enduse!D:D,input_enduse!A:A,C136,input_enduse!B:B,$A$2,input_enduse!C:C,$A136)</f>
        <v>0.98996537473755097</v>
      </c>
      <c r="G136" s="81">
        <v>1</v>
      </c>
      <c r="H136" s="81">
        <v>0</v>
      </c>
      <c r="I136" s="81">
        <v>0</v>
      </c>
      <c r="J136" s="82"/>
      <c r="K136" s="19"/>
    </row>
    <row r="137" spans="1:11" s="1" customFormat="1" ht="15" x14ac:dyDescent="0.2">
      <c r="A137" s="1" t="s">
        <v>10</v>
      </c>
      <c r="C137" s="1" t="s">
        <v>6</v>
      </c>
      <c r="E137" s="43" t="s">
        <v>109</v>
      </c>
      <c r="F137" s="81">
        <f>SUMIFS(input_enduse!D:D,input_enduse!A:A,C137,input_enduse!B:B,$A$2,input_enduse!C:C,$A137)</f>
        <v>0.93691584560569596</v>
      </c>
      <c r="G137" s="81">
        <f>SUMIFS(input_enduse!E:E,input_enduse!A:A,C137,input_enduse!B:B,$A$2,input_enduse!C:C,$A137)</f>
        <v>0.98171929929790402</v>
      </c>
      <c r="H137" s="81">
        <f>SUMIFS(input_enduse!F:F,input_enduse!A:A,C137,input_enduse!B:B,$A$2,input_enduse!C:C,$A137)</f>
        <v>1.8280700702095899E-2</v>
      </c>
      <c r="I137" s="81">
        <f>SUMIFS(input_enduse!G:G,input_enduse!A:A,C137,input_enduse!B:B,$A$2,input_enduse!C:C,$A137)</f>
        <v>0</v>
      </c>
      <c r="J137" s="82"/>
      <c r="K137" s="19"/>
    </row>
    <row r="138" spans="1:11" s="1" customFormat="1" ht="15" x14ac:dyDescent="0.2">
      <c r="A138" s="1" t="s">
        <v>10</v>
      </c>
      <c r="C138" s="1" t="s">
        <v>104</v>
      </c>
      <c r="E138" s="43" t="s">
        <v>110</v>
      </c>
      <c r="F138" s="81">
        <f>SUMIFS(input_enduse!D:D,input_enduse!A:A,C138,input_enduse!B:B,$A$2,input_enduse!C:C,$A138)</f>
        <v>0.16607755796429699</v>
      </c>
      <c r="G138" s="81">
        <v>1</v>
      </c>
      <c r="H138" s="81">
        <v>0</v>
      </c>
      <c r="I138" s="81">
        <v>0</v>
      </c>
      <c r="J138" s="82"/>
      <c r="K138" s="19"/>
    </row>
    <row r="139" spans="1:11" s="1" customFormat="1" ht="15" x14ac:dyDescent="0.2">
      <c r="A139" s="1" t="s">
        <v>10</v>
      </c>
      <c r="C139" s="1" t="s">
        <v>106</v>
      </c>
      <c r="E139" s="43" t="s">
        <v>111</v>
      </c>
      <c r="F139" s="81">
        <f>SUMIFS(input_enduse!D:D,input_enduse!A:A,C139,input_enduse!B:B,$A$2,input_enduse!C:C,$A139)</f>
        <v>0.87823892168866702</v>
      </c>
      <c r="G139" s="81">
        <v>1</v>
      </c>
      <c r="H139" s="81">
        <v>0</v>
      </c>
      <c r="I139" s="81">
        <v>0</v>
      </c>
      <c r="J139" s="82"/>
      <c r="K139" s="19"/>
    </row>
    <row r="140" spans="1:11" s="1" customFormat="1" ht="15" x14ac:dyDescent="0.2">
      <c r="A140" s="1" t="s">
        <v>10</v>
      </c>
      <c r="C140" s="1" t="s">
        <v>105</v>
      </c>
      <c r="E140" s="43" t="s">
        <v>112</v>
      </c>
      <c r="F140" s="81">
        <f>SUMIFS(input_enduse!D:D,input_enduse!A:A,C140,input_enduse!B:B,$A$2,input_enduse!C:C,$A140)</f>
        <v>0.90091450041105603</v>
      </c>
      <c r="G140" s="81">
        <v>1</v>
      </c>
      <c r="H140" s="81">
        <v>0</v>
      </c>
      <c r="I140" s="81">
        <v>0</v>
      </c>
      <c r="J140" s="82"/>
      <c r="K140" s="19"/>
    </row>
    <row r="141" spans="1:11" s="1" customFormat="1" ht="15" x14ac:dyDescent="0.2">
      <c r="A141" s="1" t="s">
        <v>10</v>
      </c>
      <c r="C141" s="1" t="s">
        <v>10</v>
      </c>
      <c r="E141" s="43" t="s">
        <v>114</v>
      </c>
      <c r="F141" s="81">
        <f>SUMIFS(input_enduse!D:D,input_enduse!A:A,C141,input_enduse!B:B,$A$2,input_enduse!C:C,$A141)</f>
        <v>0.98379725344831503</v>
      </c>
      <c r="G141" s="81">
        <v>1</v>
      </c>
      <c r="H141" s="81">
        <v>0</v>
      </c>
      <c r="I141" s="81">
        <v>0</v>
      </c>
      <c r="J141" s="82"/>
      <c r="K141" s="19"/>
    </row>
    <row r="142" spans="1:11" s="1" customFormat="1" ht="15" x14ac:dyDescent="0.2">
      <c r="A142" s="1" t="s">
        <v>10</v>
      </c>
      <c r="C142" s="1" t="s">
        <v>11</v>
      </c>
      <c r="E142" s="43" t="s">
        <v>11</v>
      </c>
      <c r="F142" s="81">
        <f>SUMIFS(input_enduse!D:D,input_enduse!A:A,C142,input_enduse!B:B,$A$2,input_enduse!C:C,$A142)</f>
        <v>0.45237483094646502</v>
      </c>
      <c r="G142" s="81">
        <v>1</v>
      </c>
      <c r="H142" s="81">
        <v>0</v>
      </c>
      <c r="I142" s="81">
        <v>0</v>
      </c>
      <c r="J142" s="82"/>
      <c r="K142" s="19"/>
    </row>
    <row r="143" spans="1:11" s="1" customFormat="1" ht="15" x14ac:dyDescent="0.2">
      <c r="A143" s="1" t="s">
        <v>10</v>
      </c>
      <c r="C143" s="1" t="s">
        <v>1</v>
      </c>
      <c r="E143" s="43" t="s">
        <v>1</v>
      </c>
      <c r="F143" s="81">
        <f>SUMIFS(input_enduse!D:D,input_enduse!A:A,C143,input_enduse!B:B,$A$2,input_enduse!C:C,$A143)</f>
        <v>0.424991370915414</v>
      </c>
      <c r="G143" s="81">
        <v>1</v>
      </c>
      <c r="H143" s="81">
        <v>0</v>
      </c>
      <c r="I143" s="81">
        <v>0</v>
      </c>
      <c r="J143" s="82"/>
      <c r="K143" s="19"/>
    </row>
    <row r="144" spans="1:11" s="1" customFormat="1" ht="15" x14ac:dyDescent="0.2">
      <c r="E144" s="83"/>
      <c r="F144" s="83"/>
      <c r="G144" s="83"/>
      <c r="H144" s="83"/>
      <c r="I144" s="83"/>
      <c r="J144" s="83"/>
      <c r="K144" s="8"/>
    </row>
    <row r="145" spans="1:11" s="1" customFormat="1" ht="15" x14ac:dyDescent="0.25">
      <c r="E145" s="95" t="s">
        <v>90</v>
      </c>
      <c r="F145" s="96"/>
      <c r="G145" s="96"/>
      <c r="H145" s="96"/>
      <c r="I145" s="97"/>
      <c r="J145" s="76"/>
      <c r="K145" s="18"/>
    </row>
    <row r="146" spans="1:11" s="1" customFormat="1" ht="15" x14ac:dyDescent="0.2">
      <c r="C146" s="1" t="s">
        <v>43</v>
      </c>
      <c r="E146" s="28" t="s">
        <v>43</v>
      </c>
      <c r="F146" s="28" t="s">
        <v>44</v>
      </c>
      <c r="G146" s="28" t="s">
        <v>40</v>
      </c>
      <c r="H146" s="28" t="s">
        <v>41</v>
      </c>
      <c r="I146" s="28" t="s">
        <v>42</v>
      </c>
      <c r="J146" s="80"/>
      <c r="K146" s="3"/>
    </row>
    <row r="147" spans="1:11" s="1" customFormat="1" ht="15" x14ac:dyDescent="0.2">
      <c r="A147" s="1" t="s">
        <v>19</v>
      </c>
      <c r="C147" s="1" t="s">
        <v>9</v>
      </c>
      <c r="E147" s="43" t="s">
        <v>9</v>
      </c>
      <c r="F147" s="81">
        <f>SUMIFS(input_enduse!D:D,input_enduse!A:A,C147,input_enduse!B:B,$A$2,input_enduse!C:C,$A147)</f>
        <v>0.91737176863168202</v>
      </c>
      <c r="G147" s="81">
        <f>SUMIFS(input_enduse!E:E,input_enduse!A:A,C147,input_enduse!B:B,$A$2,input_enduse!C:C,$A147)</f>
        <v>0.153386794721461</v>
      </c>
      <c r="H147" s="81">
        <f>SUMIFS(input_enduse!F:F,input_enduse!A:A,C147,input_enduse!B:B,$A$2,input_enduse!C:C,$A147)</f>
        <v>0.841355380421409</v>
      </c>
      <c r="I147" s="81">
        <f>SUMIFS(input_enduse!G:G,input_enduse!A:A,C147,input_enduse!B:B,$A$2,input_enduse!C:C,$A147)</f>
        <v>5.2578248571290504E-3</v>
      </c>
      <c r="J147" s="82"/>
      <c r="K147" s="19"/>
    </row>
    <row r="148" spans="1:11" s="1" customFormat="1" ht="15" x14ac:dyDescent="0.2">
      <c r="A148" s="1" t="s">
        <v>19</v>
      </c>
      <c r="C148" s="1" t="s">
        <v>7</v>
      </c>
      <c r="E148" s="43" t="s">
        <v>7</v>
      </c>
      <c r="F148" s="81">
        <f>SUMIFS(input_enduse!D:D,input_enduse!A:A,C148,input_enduse!B:B,$A$2,input_enduse!C:C,$A148)</f>
        <v>0.91713495953498902</v>
      </c>
      <c r="G148" s="81">
        <f>SUMIFS(input_enduse!E:E,input_enduse!A:A,C148,input_enduse!B:B,$A$2,input_enduse!C:C,$A148)</f>
        <v>1</v>
      </c>
      <c r="H148" s="81">
        <f>SUMIFS(input_enduse!F:F,input_enduse!A:A,C148,input_enduse!B:B,$A$2,input_enduse!C:C,$A148)</f>
        <v>0</v>
      </c>
      <c r="I148" s="81">
        <f>SUMIFS(input_enduse!G:G,input_enduse!A:A,C148,input_enduse!B:B,$A$2,input_enduse!C:C,$A148)</f>
        <v>0</v>
      </c>
      <c r="J148" s="82"/>
      <c r="K148" s="19"/>
    </row>
    <row r="149" spans="1:11" s="1" customFormat="1" ht="15" x14ac:dyDescent="0.2">
      <c r="A149" s="1" t="s">
        <v>19</v>
      </c>
      <c r="C149" s="1" t="s">
        <v>13</v>
      </c>
      <c r="E149" s="43" t="s">
        <v>13</v>
      </c>
      <c r="F149" s="81">
        <f>SUMIFS(input_enduse!D:D,input_enduse!A:A,C149,input_enduse!B:B,$A$2,input_enduse!C:C,$A149)</f>
        <v>0.92017140032460398</v>
      </c>
      <c r="G149" s="81">
        <v>1</v>
      </c>
      <c r="H149" s="81">
        <v>0</v>
      </c>
      <c r="I149" s="81">
        <v>0</v>
      </c>
      <c r="J149" s="82"/>
      <c r="K149" s="19"/>
    </row>
    <row r="150" spans="1:11" s="1" customFormat="1" ht="15" x14ac:dyDescent="0.2">
      <c r="A150" s="1" t="s">
        <v>19</v>
      </c>
      <c r="C150" s="1" t="s">
        <v>108</v>
      </c>
      <c r="E150" s="43" t="s">
        <v>108</v>
      </c>
      <c r="F150" s="81">
        <f>SUMIFS(input_enduse!D:D,input_enduse!A:A,C150,input_enduse!B:B,$A$2,input_enduse!C:C,$A150)</f>
        <v>2.1277023354771499E-3</v>
      </c>
      <c r="G150" s="81">
        <v>1</v>
      </c>
      <c r="H150" s="81">
        <v>0</v>
      </c>
      <c r="I150" s="81">
        <v>0</v>
      </c>
      <c r="J150" s="82"/>
      <c r="K150" s="19"/>
    </row>
    <row r="151" spans="1:11" s="1" customFormat="1" ht="15" x14ac:dyDescent="0.2">
      <c r="A151" s="1" t="s">
        <v>19</v>
      </c>
      <c r="C151" s="1" t="s">
        <v>107</v>
      </c>
      <c r="E151" s="43" t="s">
        <v>107</v>
      </c>
      <c r="F151" s="81">
        <f>SUMIFS(input_enduse!D:D,input_enduse!A:A,C151,input_enduse!B:B,$A$2,input_enduse!C:C,$A151)</f>
        <v>1.1285564925273999E-3</v>
      </c>
      <c r="G151" s="81">
        <v>1</v>
      </c>
      <c r="H151" s="81">
        <v>0</v>
      </c>
      <c r="I151" s="81">
        <v>0</v>
      </c>
      <c r="J151" s="82"/>
      <c r="K151" s="19"/>
    </row>
    <row r="152" spans="1:11" s="1" customFormat="1" ht="15" x14ac:dyDescent="0.2">
      <c r="A152" s="1" t="s">
        <v>19</v>
      </c>
      <c r="C152" s="1" t="s">
        <v>5</v>
      </c>
      <c r="E152" s="43" t="s">
        <v>99</v>
      </c>
      <c r="F152" s="81">
        <f>SUMIFS(input_enduse!D:D,input_enduse!A:A,C152,input_enduse!B:B,$A$2,input_enduse!C:C,$A152)</f>
        <v>6.6161842498301598E-3</v>
      </c>
      <c r="G152" s="81">
        <f>SUMIFS(input_enduse!E:E,input_enduse!A:A,C152,input_enduse!B:B,$A$2,input_enduse!C:C,$A152)</f>
        <v>0.25528052728762601</v>
      </c>
      <c r="H152" s="81">
        <f>SUMIFS(input_enduse!F:F,input_enduse!A:A,C152,input_enduse!B:B,$A$2,input_enduse!C:C,$A152)</f>
        <v>0.73925882638567397</v>
      </c>
      <c r="I152" s="81">
        <f>SUMIFS(input_enduse!G:G,input_enduse!A:A,C152,input_enduse!B:B,$A$2,input_enduse!C:C,$A152)</f>
        <v>5.4606463267004796E-3</v>
      </c>
      <c r="J152" s="82"/>
      <c r="K152" s="19"/>
    </row>
    <row r="153" spans="1:11" s="1" customFormat="1" ht="15" x14ac:dyDescent="0.2">
      <c r="A153" s="1" t="s">
        <v>19</v>
      </c>
      <c r="C153" s="1" t="s">
        <v>14</v>
      </c>
      <c r="E153" s="43" t="s">
        <v>14</v>
      </c>
      <c r="F153" s="81">
        <f>SUMIFS(input_enduse!D:D,input_enduse!A:A,C153,input_enduse!B:B,$A$2,input_enduse!C:C,$A153)</f>
        <v>0.98663158319493904</v>
      </c>
      <c r="G153" s="81">
        <f>SUMIFS(input_enduse!E:E,input_enduse!A:A,C153,input_enduse!B:B,$A$2,input_enduse!C:C,$A153)</f>
        <v>0.32446759090225602</v>
      </c>
      <c r="H153" s="81">
        <f>SUMIFS(input_enduse!F:F,input_enduse!A:A,C153,input_enduse!B:B,$A$2,input_enduse!C:C,$A153)</f>
        <v>0.67377428383277704</v>
      </c>
      <c r="I153" s="81">
        <f>SUMIFS(input_enduse!G:G,input_enduse!A:A,C153,input_enduse!B:B,$A$2,input_enduse!C:C,$A153)</f>
        <v>1.7581252649662899E-3</v>
      </c>
      <c r="J153" s="82"/>
      <c r="K153" s="19"/>
    </row>
    <row r="154" spans="1:11" s="1" customFormat="1" ht="15" x14ac:dyDescent="0.2">
      <c r="A154" s="1" t="s">
        <v>19</v>
      </c>
      <c r="E154" s="28" t="s">
        <v>43</v>
      </c>
      <c r="F154" s="28" t="s">
        <v>101</v>
      </c>
      <c r="G154" s="28" t="s">
        <v>40</v>
      </c>
      <c r="H154" s="28" t="s">
        <v>41</v>
      </c>
      <c r="I154" s="28" t="s">
        <v>42</v>
      </c>
      <c r="J154" s="80"/>
      <c r="K154" s="3"/>
    </row>
    <row r="155" spans="1:11" s="1" customFormat="1" ht="15" x14ac:dyDescent="0.2">
      <c r="A155" s="1" t="s">
        <v>19</v>
      </c>
      <c r="C155" s="1" t="s">
        <v>98</v>
      </c>
      <c r="E155" s="43" t="s">
        <v>98</v>
      </c>
      <c r="F155" s="81">
        <v>1</v>
      </c>
      <c r="G155" s="81">
        <v>1</v>
      </c>
      <c r="H155" s="81">
        <v>0</v>
      </c>
      <c r="I155" s="81">
        <v>0</v>
      </c>
      <c r="J155" s="82"/>
      <c r="K155" s="19"/>
    </row>
    <row r="156" spans="1:11" s="1" customFormat="1" ht="15" x14ac:dyDescent="0.2">
      <c r="A156" s="1" t="s">
        <v>19</v>
      </c>
      <c r="C156" s="1" t="s">
        <v>8</v>
      </c>
      <c r="E156" s="43" t="s">
        <v>8</v>
      </c>
      <c r="F156" s="81">
        <f>SUMIFS(input_enduse!D:D,input_enduse!A:A,C156,input_enduse!B:B,$A$2,input_enduse!C:C,$A156)</f>
        <v>0.92047895446352201</v>
      </c>
      <c r="G156" s="81">
        <v>1</v>
      </c>
      <c r="H156" s="81">
        <v>0</v>
      </c>
      <c r="I156" s="81">
        <v>0</v>
      </c>
      <c r="J156" s="82"/>
      <c r="K156" s="19"/>
    </row>
    <row r="157" spans="1:11" s="1" customFormat="1" ht="15" x14ac:dyDescent="0.2">
      <c r="A157" s="1" t="s">
        <v>19</v>
      </c>
      <c r="C157" s="1" t="s">
        <v>12</v>
      </c>
      <c r="E157" s="43" t="s">
        <v>12</v>
      </c>
      <c r="F157" s="81">
        <f>SUMIFS(input_enduse!D:D,input_enduse!A:A,C157,input_enduse!B:B,$A$2,input_enduse!C:C,$A157)</f>
        <v>1</v>
      </c>
      <c r="G157" s="81">
        <v>1</v>
      </c>
      <c r="H157" s="81">
        <v>0</v>
      </c>
      <c r="I157" s="81">
        <v>0</v>
      </c>
      <c r="J157" s="82"/>
      <c r="K157" s="19"/>
    </row>
    <row r="158" spans="1:11" s="1" customFormat="1" ht="15" x14ac:dyDescent="0.2">
      <c r="A158" s="1" t="s">
        <v>19</v>
      </c>
      <c r="C158" s="1" t="s">
        <v>6</v>
      </c>
      <c r="E158" s="43" t="s">
        <v>109</v>
      </c>
      <c r="F158" s="81">
        <f>SUMIFS(input_enduse!D:D,input_enduse!A:A,C158,input_enduse!B:B,$A$2,input_enduse!C:C,$A158)</f>
        <v>0.98839004595399504</v>
      </c>
      <c r="G158" s="81">
        <f>SUMIFS(input_enduse!E:E,input_enduse!A:A,C158,input_enduse!B:B,$A$2,input_enduse!C:C,$A158)</f>
        <v>0.99462182067481097</v>
      </c>
      <c r="H158" s="81">
        <f>SUMIFS(input_enduse!F:F,input_enduse!A:A,C158,input_enduse!B:B,$A$2,input_enduse!C:C,$A158)</f>
        <v>5.3781793251890401E-3</v>
      </c>
      <c r="I158" s="81">
        <f>SUMIFS(input_enduse!G:G,input_enduse!A:A,C158,input_enduse!B:B,$A$2,input_enduse!C:C,$A158)</f>
        <v>0</v>
      </c>
      <c r="J158" s="82"/>
      <c r="K158" s="19"/>
    </row>
    <row r="159" spans="1:11" s="1" customFormat="1" ht="15" x14ac:dyDescent="0.2">
      <c r="A159" s="1" t="s">
        <v>19</v>
      </c>
      <c r="C159" s="1" t="s">
        <v>104</v>
      </c>
      <c r="E159" s="43" t="s">
        <v>110</v>
      </c>
      <c r="F159" s="81">
        <f>SUMIFS(input_enduse!D:D,input_enduse!A:A,C159,input_enduse!B:B,$A$2,input_enduse!C:C,$A159)</f>
        <v>0.41868573019703498</v>
      </c>
      <c r="G159" s="81">
        <v>1</v>
      </c>
      <c r="H159" s="81">
        <v>0</v>
      </c>
      <c r="I159" s="81">
        <v>0</v>
      </c>
      <c r="J159" s="82"/>
      <c r="K159" s="19"/>
    </row>
    <row r="160" spans="1:11" s="1" customFormat="1" ht="15" x14ac:dyDescent="0.2">
      <c r="A160" s="1" t="s">
        <v>19</v>
      </c>
      <c r="C160" s="1" t="s">
        <v>106</v>
      </c>
      <c r="E160" s="43" t="s">
        <v>111</v>
      </c>
      <c r="F160" s="81">
        <f>SUMIFS(input_enduse!D:D,input_enduse!A:A,C160,input_enduse!B:B,$A$2,input_enduse!C:C,$A160)</f>
        <v>0.915844455595198</v>
      </c>
      <c r="G160" s="81">
        <v>1</v>
      </c>
      <c r="H160" s="81">
        <v>0</v>
      </c>
      <c r="I160" s="81">
        <v>0</v>
      </c>
      <c r="J160" s="82"/>
      <c r="K160" s="19"/>
    </row>
    <row r="161" spans="1:11" s="1" customFormat="1" ht="15" x14ac:dyDescent="0.2">
      <c r="A161" s="1" t="s">
        <v>19</v>
      </c>
      <c r="C161" s="1" t="s">
        <v>105</v>
      </c>
      <c r="E161" s="43" t="s">
        <v>112</v>
      </c>
      <c r="F161" s="81">
        <f>SUMIFS(input_enduse!D:D,input_enduse!A:A,C161,input_enduse!B:B,$A$2,input_enduse!C:C,$A161)</f>
        <v>0.97966452363649004</v>
      </c>
      <c r="G161" s="81">
        <v>1</v>
      </c>
      <c r="H161" s="81">
        <v>0</v>
      </c>
      <c r="I161" s="81">
        <v>0</v>
      </c>
      <c r="J161" s="82"/>
      <c r="K161" s="19"/>
    </row>
    <row r="162" spans="1:11" s="1" customFormat="1" ht="15" x14ac:dyDescent="0.2">
      <c r="A162" s="1" t="s">
        <v>19</v>
      </c>
      <c r="C162" s="1" t="s">
        <v>10</v>
      </c>
      <c r="E162" s="43" t="s">
        <v>114</v>
      </c>
      <c r="F162" s="81">
        <f>SUMIFS(input_enduse!D:D,input_enduse!A:A,C162,input_enduse!B:B,$A$2,input_enduse!C:C,$A162)</f>
        <v>0.94215653225843399</v>
      </c>
      <c r="G162" s="81">
        <v>1</v>
      </c>
      <c r="H162" s="81">
        <v>0</v>
      </c>
      <c r="I162" s="81">
        <v>0</v>
      </c>
      <c r="J162" s="82"/>
      <c r="K162" s="19"/>
    </row>
    <row r="163" spans="1:11" s="1" customFormat="1" ht="15" x14ac:dyDescent="0.2">
      <c r="A163" s="1" t="s">
        <v>19</v>
      </c>
      <c r="C163" s="1" t="s">
        <v>11</v>
      </c>
      <c r="E163" s="43" t="s">
        <v>11</v>
      </c>
      <c r="F163" s="81">
        <f>SUMIFS(input_enduse!D:D,input_enduse!A:A,C163,input_enduse!B:B,$A$2,input_enduse!C:C,$A163)</f>
        <v>0.741208968719545</v>
      </c>
      <c r="G163" s="81">
        <v>1</v>
      </c>
      <c r="H163" s="81">
        <v>0</v>
      </c>
      <c r="I163" s="81">
        <v>0</v>
      </c>
      <c r="J163" s="82"/>
      <c r="K163" s="19"/>
    </row>
    <row r="164" spans="1:11" s="1" customFormat="1" ht="15" x14ac:dyDescent="0.2">
      <c r="A164" s="1" t="s">
        <v>19</v>
      </c>
      <c r="C164" s="1" t="s">
        <v>1</v>
      </c>
      <c r="E164" s="43" t="s">
        <v>1</v>
      </c>
      <c r="F164" s="81">
        <f>SUMIFS(input_enduse!D:D,input_enduse!A:A,C164,input_enduse!B:B,$A$2,input_enduse!C:C,$A164)</f>
        <v>0.30394274449341502</v>
      </c>
      <c r="G164" s="81">
        <v>1</v>
      </c>
      <c r="H164" s="81">
        <v>0</v>
      </c>
      <c r="I164" s="81">
        <v>0</v>
      </c>
      <c r="J164" s="82"/>
      <c r="K164" s="19"/>
    </row>
    <row r="165" spans="1:11" s="1" customFormat="1" ht="15" x14ac:dyDescent="0.2">
      <c r="E165" s="83"/>
      <c r="F165" s="83"/>
      <c r="G165" s="83"/>
      <c r="H165" s="83"/>
      <c r="I165" s="83"/>
      <c r="J165" s="83"/>
      <c r="K165" s="8"/>
    </row>
    <row r="166" spans="1:11" s="1" customFormat="1" ht="15" x14ac:dyDescent="0.25">
      <c r="E166" s="95" t="s">
        <v>91</v>
      </c>
      <c r="F166" s="96"/>
      <c r="G166" s="96"/>
      <c r="H166" s="96"/>
      <c r="I166" s="97"/>
      <c r="J166" s="76"/>
      <c r="K166" s="18"/>
    </row>
    <row r="167" spans="1:11" s="1" customFormat="1" ht="15" x14ac:dyDescent="0.2">
      <c r="C167" s="1" t="s">
        <v>43</v>
      </c>
      <c r="E167" s="28" t="s">
        <v>43</v>
      </c>
      <c r="F167" s="28" t="s">
        <v>44</v>
      </c>
      <c r="G167" s="28" t="s">
        <v>40</v>
      </c>
      <c r="H167" s="28" t="s">
        <v>41</v>
      </c>
      <c r="I167" s="28" t="s">
        <v>42</v>
      </c>
      <c r="J167" s="80"/>
      <c r="K167" s="3"/>
    </row>
    <row r="168" spans="1:11" s="1" customFormat="1" ht="15" x14ac:dyDescent="0.2">
      <c r="A168" s="1" t="s">
        <v>20</v>
      </c>
      <c r="C168" s="1" t="s">
        <v>9</v>
      </c>
      <c r="E168" s="43" t="s">
        <v>9</v>
      </c>
      <c r="F168" s="81">
        <f>SUMIFS(input_enduse!D:D,input_enduse!A:A,C168,input_enduse!B:B,$A$2,input_enduse!C:C,$A168)</f>
        <v>0.89521377415446102</v>
      </c>
      <c r="G168" s="81">
        <f>SUMIFS(input_enduse!E:E,input_enduse!A:A,C168,input_enduse!B:B,$A$2,input_enduse!C:C,$A168)</f>
        <v>0.54215244504971405</v>
      </c>
      <c r="H168" s="81">
        <f>SUMIFS(input_enduse!F:F,input_enduse!A:A,C168,input_enduse!B:B,$A$2,input_enduse!C:C,$A168)</f>
        <v>0.45560782787733101</v>
      </c>
      <c r="I168" s="81">
        <f>SUMIFS(input_enduse!G:G,input_enduse!A:A,C168,input_enduse!B:B,$A$2,input_enduse!C:C,$A168)</f>
        <v>2.2397270729542602E-3</v>
      </c>
      <c r="J168" s="82"/>
      <c r="K168" s="19"/>
    </row>
    <row r="169" spans="1:11" s="1" customFormat="1" ht="15" x14ac:dyDescent="0.2">
      <c r="A169" s="1" t="s">
        <v>20</v>
      </c>
      <c r="C169" s="1" t="s">
        <v>7</v>
      </c>
      <c r="E169" s="43" t="s">
        <v>7</v>
      </c>
      <c r="F169" s="81">
        <f>SUMIFS(input_enduse!D:D,input_enduse!A:A,C169,input_enduse!B:B,$A$2,input_enduse!C:C,$A169)</f>
        <v>0.891007747981159</v>
      </c>
      <c r="G169" s="81">
        <f>SUMIFS(input_enduse!E:E,input_enduse!A:A,C169,input_enduse!B:B,$A$2,input_enduse!C:C,$A169)</f>
        <v>0.99899025730858504</v>
      </c>
      <c r="H169" s="81">
        <f>SUMIFS(input_enduse!F:F,input_enduse!A:A,C169,input_enduse!B:B,$A$2,input_enduse!C:C,$A169)</f>
        <v>0</v>
      </c>
      <c r="I169" s="81">
        <f>SUMIFS(input_enduse!G:G,input_enduse!A:A,C169,input_enduse!B:B,$A$2,input_enduse!C:C,$A169)</f>
        <v>1.00974269141536E-3</v>
      </c>
      <c r="J169" s="82"/>
      <c r="K169" s="19"/>
    </row>
    <row r="170" spans="1:11" s="1" customFormat="1" ht="15" x14ac:dyDescent="0.2">
      <c r="A170" s="1" t="s">
        <v>20</v>
      </c>
      <c r="C170" s="1" t="s">
        <v>13</v>
      </c>
      <c r="E170" s="43" t="s">
        <v>13</v>
      </c>
      <c r="F170" s="81">
        <f>SUMIFS(input_enduse!D:D,input_enduse!A:A,C170,input_enduse!B:B,$A$2,input_enduse!C:C,$A170)</f>
        <v>0.90013191509675194</v>
      </c>
      <c r="G170" s="81">
        <v>1</v>
      </c>
      <c r="H170" s="81">
        <v>0</v>
      </c>
      <c r="I170" s="81">
        <v>0</v>
      </c>
      <c r="J170" s="82"/>
      <c r="K170" s="19"/>
    </row>
    <row r="171" spans="1:11" s="1" customFormat="1" ht="15" x14ac:dyDescent="0.2">
      <c r="A171" s="1" t="s">
        <v>20</v>
      </c>
      <c r="C171" s="1" t="s">
        <v>108</v>
      </c>
      <c r="E171" s="43" t="s">
        <v>108</v>
      </c>
      <c r="F171" s="81">
        <f>SUMIFS(input_enduse!D:D,input_enduse!A:A,C171,input_enduse!B:B,$A$2,input_enduse!C:C,$A171)</f>
        <v>0</v>
      </c>
      <c r="G171" s="81">
        <v>1</v>
      </c>
      <c r="H171" s="81">
        <v>0</v>
      </c>
      <c r="I171" s="81">
        <v>0</v>
      </c>
      <c r="J171" s="82"/>
      <c r="K171" s="19"/>
    </row>
    <row r="172" spans="1:11" s="1" customFormat="1" ht="15" x14ac:dyDescent="0.2">
      <c r="A172" s="1" t="s">
        <v>20</v>
      </c>
      <c r="C172" s="1" t="s">
        <v>107</v>
      </c>
      <c r="E172" s="43" t="s">
        <v>107</v>
      </c>
      <c r="F172" s="81">
        <f>SUMIFS(input_enduse!D:D,input_enduse!A:A,C172,input_enduse!B:B,$A$2,input_enduse!C:C,$A172)</f>
        <v>0</v>
      </c>
      <c r="G172" s="81">
        <v>1</v>
      </c>
      <c r="H172" s="81">
        <v>0</v>
      </c>
      <c r="I172" s="81">
        <v>0</v>
      </c>
      <c r="J172" s="82"/>
      <c r="K172" s="19"/>
    </row>
    <row r="173" spans="1:11" s="1" customFormat="1" ht="15" x14ac:dyDescent="0.2">
      <c r="A173" s="1" t="s">
        <v>20</v>
      </c>
      <c r="C173" s="1" t="s">
        <v>5</v>
      </c>
      <c r="E173" s="43" t="s">
        <v>99</v>
      </c>
      <c r="F173" s="81">
        <f>SUMIFS(input_enduse!D:D,input_enduse!A:A,C173,input_enduse!B:B,$A$2,input_enduse!C:C,$A173)</f>
        <v>4.1767304242116702E-3</v>
      </c>
      <c r="G173" s="81">
        <f>SUMIFS(input_enduse!E:E,input_enduse!A:A,C173,input_enduse!B:B,$A$2,input_enduse!C:C,$A173)</f>
        <v>0.39672411282763798</v>
      </c>
      <c r="H173" s="81">
        <f>SUMIFS(input_enduse!F:F,input_enduse!A:A,C173,input_enduse!B:B,$A$2,input_enduse!C:C,$A173)</f>
        <v>0.60327588717236202</v>
      </c>
      <c r="I173" s="81">
        <f>SUMIFS(input_enduse!G:G,input_enduse!A:A,C173,input_enduse!B:B,$A$2,input_enduse!C:C,$A173)</f>
        <v>0</v>
      </c>
      <c r="J173" s="82"/>
      <c r="K173" s="19"/>
    </row>
    <row r="174" spans="1:11" s="1" customFormat="1" ht="15" x14ac:dyDescent="0.2">
      <c r="A174" s="1" t="s">
        <v>20</v>
      </c>
      <c r="C174" s="1" t="s">
        <v>14</v>
      </c>
      <c r="E174" s="43" t="s">
        <v>14</v>
      </c>
      <c r="F174" s="81">
        <f>SUMIFS(input_enduse!D:D,input_enduse!A:A,C174,input_enduse!B:B,$A$2,input_enduse!C:C,$A174)</f>
        <v>0.88732387376701205</v>
      </c>
      <c r="G174" s="81">
        <f>SUMIFS(input_enduse!E:E,input_enduse!A:A,C174,input_enduse!B:B,$A$2,input_enduse!C:C,$A174)</f>
        <v>0.583302922687568</v>
      </c>
      <c r="H174" s="81">
        <f>SUMIFS(input_enduse!F:F,input_enduse!A:A,C174,input_enduse!B:B,$A$2,input_enduse!C:C,$A174)</f>
        <v>0.414826941001182</v>
      </c>
      <c r="I174" s="81">
        <f>SUMIFS(input_enduse!G:G,input_enduse!A:A,C174,input_enduse!B:B,$A$2,input_enduse!C:C,$A174)</f>
        <v>1.8701363112497099E-3</v>
      </c>
      <c r="J174" s="82"/>
      <c r="K174" s="19"/>
    </row>
    <row r="175" spans="1:11" s="1" customFormat="1" ht="15" x14ac:dyDescent="0.2">
      <c r="A175" s="1" t="s">
        <v>20</v>
      </c>
      <c r="E175" s="28" t="s">
        <v>43</v>
      </c>
      <c r="F175" s="28" t="s">
        <v>101</v>
      </c>
      <c r="G175" s="28" t="s">
        <v>40</v>
      </c>
      <c r="H175" s="28" t="s">
        <v>41</v>
      </c>
      <c r="I175" s="28" t="s">
        <v>42</v>
      </c>
      <c r="J175" s="80"/>
      <c r="K175" s="3"/>
    </row>
    <row r="176" spans="1:11" s="1" customFormat="1" ht="15" x14ac:dyDescent="0.2">
      <c r="A176" s="1" t="s">
        <v>20</v>
      </c>
      <c r="C176" s="1" t="s">
        <v>98</v>
      </c>
      <c r="E176" s="43" t="s">
        <v>98</v>
      </c>
      <c r="F176" s="81">
        <v>1</v>
      </c>
      <c r="G176" s="81">
        <v>1</v>
      </c>
      <c r="H176" s="81">
        <v>0</v>
      </c>
      <c r="I176" s="81">
        <v>0</v>
      </c>
      <c r="J176" s="82"/>
      <c r="K176" s="19"/>
    </row>
    <row r="177" spans="1:11" s="1" customFormat="1" ht="15" x14ac:dyDescent="0.2">
      <c r="A177" s="1" t="s">
        <v>20</v>
      </c>
      <c r="C177" s="1" t="s">
        <v>8</v>
      </c>
      <c r="E177" s="43" t="s">
        <v>8</v>
      </c>
      <c r="F177" s="81">
        <f>SUMIFS(input_enduse!D:D,input_enduse!A:A,C177,input_enduse!B:B,$A$2,input_enduse!C:C,$A177)</f>
        <v>0.56412666349160501</v>
      </c>
      <c r="G177" s="81">
        <v>1</v>
      </c>
      <c r="H177" s="81">
        <v>0</v>
      </c>
      <c r="I177" s="81">
        <v>0</v>
      </c>
      <c r="J177" s="82"/>
      <c r="K177" s="19"/>
    </row>
    <row r="178" spans="1:11" s="1" customFormat="1" ht="15" x14ac:dyDescent="0.2">
      <c r="A178" s="1" t="s">
        <v>20</v>
      </c>
      <c r="C178" s="1" t="s">
        <v>12</v>
      </c>
      <c r="E178" s="43" t="s">
        <v>12</v>
      </c>
      <c r="F178" s="81">
        <f>SUMIFS(input_enduse!D:D,input_enduse!A:A,C178,input_enduse!B:B,$A$2,input_enduse!C:C,$A178)</f>
        <v>1</v>
      </c>
      <c r="G178" s="81">
        <v>1</v>
      </c>
      <c r="H178" s="81">
        <v>0</v>
      </c>
      <c r="I178" s="81">
        <v>0</v>
      </c>
      <c r="J178" s="82"/>
      <c r="K178" s="19"/>
    </row>
    <row r="179" spans="1:11" s="1" customFormat="1" ht="15" x14ac:dyDescent="0.2">
      <c r="A179" s="1" t="s">
        <v>20</v>
      </c>
      <c r="C179" s="1" t="s">
        <v>6</v>
      </c>
      <c r="E179" s="43" t="s">
        <v>109</v>
      </c>
      <c r="F179" s="81">
        <f>SUMIFS(input_enduse!D:D,input_enduse!A:A,C179,input_enduse!B:B,$A$2,input_enduse!C:C,$A179)</f>
        <v>0.96004760574786097</v>
      </c>
      <c r="G179" s="81">
        <f>SUMIFS(input_enduse!E:E,input_enduse!A:A,C179,input_enduse!B:B,$A$2,input_enduse!C:C,$A179)</f>
        <v>0.98576679462032502</v>
      </c>
      <c r="H179" s="81">
        <f>SUMIFS(input_enduse!F:F,input_enduse!A:A,C179,input_enduse!B:B,$A$2,input_enduse!C:C,$A179)</f>
        <v>1.4233205379675099E-2</v>
      </c>
      <c r="I179" s="81">
        <f>SUMIFS(input_enduse!G:G,input_enduse!A:A,C179,input_enduse!B:B,$A$2,input_enduse!C:C,$A179)</f>
        <v>0</v>
      </c>
      <c r="J179" s="82"/>
      <c r="K179" s="19"/>
    </row>
    <row r="180" spans="1:11" s="1" customFormat="1" ht="15" x14ac:dyDescent="0.2">
      <c r="A180" s="1" t="s">
        <v>20</v>
      </c>
      <c r="C180" s="1" t="s">
        <v>104</v>
      </c>
      <c r="E180" s="43" t="s">
        <v>110</v>
      </c>
      <c r="F180" s="81">
        <f>SUMIFS(input_enduse!D:D,input_enduse!A:A,C180,input_enduse!B:B,$A$2,input_enduse!C:C,$A180)</f>
        <v>6.4563170373454395E-2</v>
      </c>
      <c r="G180" s="81">
        <v>1</v>
      </c>
      <c r="H180" s="81">
        <v>0</v>
      </c>
      <c r="I180" s="81">
        <v>0</v>
      </c>
      <c r="J180" s="82"/>
      <c r="K180" s="19"/>
    </row>
    <row r="181" spans="1:11" s="1" customFormat="1" ht="15" x14ac:dyDescent="0.2">
      <c r="A181" s="1" t="s">
        <v>20</v>
      </c>
      <c r="C181" s="1" t="s">
        <v>106</v>
      </c>
      <c r="E181" s="43" t="s">
        <v>111</v>
      </c>
      <c r="F181" s="81">
        <f>SUMIFS(input_enduse!D:D,input_enduse!A:A,C181,input_enduse!B:B,$A$2,input_enduse!C:C,$A181)</f>
        <v>0.81954512264846302</v>
      </c>
      <c r="G181" s="81">
        <v>1</v>
      </c>
      <c r="H181" s="81">
        <v>0</v>
      </c>
      <c r="I181" s="81">
        <v>0</v>
      </c>
      <c r="J181" s="82"/>
      <c r="K181" s="19"/>
    </row>
    <row r="182" spans="1:11" s="1" customFormat="1" ht="15" x14ac:dyDescent="0.2">
      <c r="A182" s="1" t="s">
        <v>20</v>
      </c>
      <c r="C182" s="1" t="s">
        <v>105</v>
      </c>
      <c r="E182" s="43" t="s">
        <v>112</v>
      </c>
      <c r="F182" s="81">
        <f>SUMIFS(input_enduse!D:D,input_enduse!A:A,C182,input_enduse!B:B,$A$2,input_enduse!C:C,$A182)</f>
        <v>0.94302360617423497</v>
      </c>
      <c r="G182" s="81">
        <v>1</v>
      </c>
      <c r="H182" s="81">
        <v>0</v>
      </c>
      <c r="I182" s="81">
        <v>0</v>
      </c>
      <c r="J182" s="82"/>
      <c r="K182" s="19"/>
    </row>
    <row r="183" spans="1:11" s="1" customFormat="1" ht="15" x14ac:dyDescent="0.2">
      <c r="A183" s="1" t="s">
        <v>20</v>
      </c>
      <c r="C183" s="1" t="s">
        <v>10</v>
      </c>
      <c r="E183" s="43" t="s">
        <v>114</v>
      </c>
      <c r="F183" s="81">
        <f>SUMIFS(input_enduse!D:D,input_enduse!A:A,C183,input_enduse!B:B,$A$2,input_enduse!C:C,$A183)</f>
        <v>0.91336252531200701</v>
      </c>
      <c r="G183" s="81">
        <v>1</v>
      </c>
      <c r="H183" s="81">
        <v>0</v>
      </c>
      <c r="I183" s="81">
        <v>0</v>
      </c>
      <c r="J183" s="82"/>
      <c r="K183" s="19"/>
    </row>
    <row r="184" spans="1:11" s="1" customFormat="1" ht="15" x14ac:dyDescent="0.2">
      <c r="A184" s="1" t="s">
        <v>20</v>
      </c>
      <c r="C184" s="1" t="s">
        <v>11</v>
      </c>
      <c r="E184" s="43" t="s">
        <v>11</v>
      </c>
      <c r="F184" s="81">
        <f>SUMIFS(input_enduse!D:D,input_enduse!A:A,C184,input_enduse!B:B,$A$2,input_enduse!C:C,$A184)</f>
        <v>0.20844036743112199</v>
      </c>
      <c r="G184" s="81">
        <v>1</v>
      </c>
      <c r="H184" s="81">
        <v>0</v>
      </c>
      <c r="I184" s="81">
        <v>0</v>
      </c>
      <c r="J184" s="82"/>
      <c r="K184" s="19"/>
    </row>
    <row r="185" spans="1:11" s="1" customFormat="1" ht="15" x14ac:dyDescent="0.2">
      <c r="A185" s="1" t="s">
        <v>20</v>
      </c>
      <c r="C185" s="1" t="s">
        <v>1</v>
      </c>
      <c r="E185" s="43" t="s">
        <v>1</v>
      </c>
      <c r="F185" s="81">
        <f>SUMIFS(input_enduse!D:D,input_enduse!A:A,C185,input_enduse!B:B,$A$2,input_enduse!C:C,$A185)</f>
        <v>0.18542297303706201</v>
      </c>
      <c r="G185" s="81">
        <v>1</v>
      </c>
      <c r="H185" s="81">
        <v>0</v>
      </c>
      <c r="I185" s="81">
        <v>0</v>
      </c>
      <c r="J185" s="82"/>
      <c r="K185" s="19"/>
    </row>
    <row r="186" spans="1:11" s="1" customFormat="1" ht="15" x14ac:dyDescent="0.2">
      <c r="E186" s="83"/>
      <c r="F186" s="83"/>
      <c r="G186" s="83"/>
      <c r="H186" s="83"/>
      <c r="I186" s="83"/>
      <c r="J186" s="83"/>
      <c r="K186" s="8"/>
    </row>
    <row r="187" spans="1:11" s="1" customFormat="1" ht="15" x14ac:dyDescent="0.25">
      <c r="E187" s="95" t="s">
        <v>92</v>
      </c>
      <c r="F187" s="96"/>
      <c r="G187" s="96"/>
      <c r="H187" s="96"/>
      <c r="I187" s="97"/>
      <c r="J187" s="76"/>
      <c r="K187" s="18"/>
    </row>
    <row r="188" spans="1:11" s="1" customFormat="1" ht="15" x14ac:dyDescent="0.2">
      <c r="C188" s="1" t="s">
        <v>43</v>
      </c>
      <c r="E188" s="28" t="s">
        <v>43</v>
      </c>
      <c r="F188" s="28" t="s">
        <v>44</v>
      </c>
      <c r="G188" s="28" t="s">
        <v>40</v>
      </c>
      <c r="H188" s="28" t="s">
        <v>41</v>
      </c>
      <c r="I188" s="28" t="s">
        <v>42</v>
      </c>
      <c r="J188" s="80"/>
      <c r="K188" s="3"/>
    </row>
    <row r="189" spans="1:11" s="1" customFormat="1" ht="15" x14ac:dyDescent="0.2">
      <c r="A189" s="1" t="s">
        <v>21</v>
      </c>
      <c r="C189" s="1" t="s">
        <v>9</v>
      </c>
      <c r="E189" s="43" t="s">
        <v>9</v>
      </c>
      <c r="F189" s="81">
        <f>SUMIFS(input_enduse!D:D,input_enduse!A:A,C189,input_enduse!B:B,$A$2,input_enduse!C:C,$A189)</f>
        <v>0.88102243621778797</v>
      </c>
      <c r="G189" s="81">
        <f>SUMIFS(input_enduse!E:E,input_enduse!A:A,C189,input_enduse!B:B,$A$2,input_enduse!C:C,$A189)</f>
        <v>0.21988253118225601</v>
      </c>
      <c r="H189" s="81">
        <f>SUMIFS(input_enduse!F:F,input_enduse!A:A,C189,input_enduse!B:B,$A$2,input_enduse!C:C,$A189)</f>
        <v>0.77929884684477302</v>
      </c>
      <c r="I189" s="81">
        <f>SUMIFS(input_enduse!G:G,input_enduse!A:A,C189,input_enduse!B:B,$A$2,input_enduse!C:C,$A189)</f>
        <v>8.1862197297012304E-4</v>
      </c>
      <c r="J189" s="82"/>
      <c r="K189" s="19"/>
    </row>
    <row r="190" spans="1:11" s="1" customFormat="1" ht="15" x14ac:dyDescent="0.2">
      <c r="A190" s="1" t="s">
        <v>21</v>
      </c>
      <c r="C190" s="1" t="s">
        <v>7</v>
      </c>
      <c r="E190" s="43" t="s">
        <v>7</v>
      </c>
      <c r="F190" s="81">
        <f>SUMIFS(input_enduse!D:D,input_enduse!A:A,C190,input_enduse!B:B,$A$2,input_enduse!C:C,$A190)</f>
        <v>0.917473398457196</v>
      </c>
      <c r="G190" s="81">
        <f>SUMIFS(input_enduse!E:E,input_enduse!A:A,C190,input_enduse!B:B,$A$2,input_enduse!C:C,$A190)</f>
        <v>1</v>
      </c>
      <c r="H190" s="81">
        <f>SUMIFS(input_enduse!F:F,input_enduse!A:A,C190,input_enduse!B:B,$A$2,input_enduse!C:C,$A190)</f>
        <v>0</v>
      </c>
      <c r="I190" s="81">
        <f>SUMIFS(input_enduse!G:G,input_enduse!A:A,C190,input_enduse!B:B,$A$2,input_enduse!C:C,$A190)</f>
        <v>0</v>
      </c>
      <c r="J190" s="82"/>
      <c r="K190" s="19"/>
    </row>
    <row r="191" spans="1:11" s="1" customFormat="1" ht="15" x14ac:dyDescent="0.2">
      <c r="A191" s="1" t="s">
        <v>21</v>
      </c>
      <c r="C191" s="1" t="s">
        <v>13</v>
      </c>
      <c r="E191" s="43" t="s">
        <v>13</v>
      </c>
      <c r="F191" s="81">
        <f>SUMIFS(input_enduse!D:D,input_enduse!A:A,C191,input_enduse!B:B,$A$2,input_enduse!C:C,$A191)</f>
        <v>0.92559676581585004</v>
      </c>
      <c r="G191" s="81">
        <v>1</v>
      </c>
      <c r="H191" s="81">
        <v>0</v>
      </c>
      <c r="I191" s="81">
        <v>0</v>
      </c>
      <c r="J191" s="82"/>
      <c r="K191" s="19"/>
    </row>
    <row r="192" spans="1:11" s="1" customFormat="1" ht="15" x14ac:dyDescent="0.2">
      <c r="A192" s="1" t="s">
        <v>21</v>
      </c>
      <c r="C192" s="1" t="s">
        <v>108</v>
      </c>
      <c r="E192" s="43" t="s">
        <v>108</v>
      </c>
      <c r="F192" s="81">
        <f>SUMIFS(input_enduse!D:D,input_enduse!A:A,C192,input_enduse!B:B,$A$2,input_enduse!C:C,$A192)</f>
        <v>2.2180463370931901E-2</v>
      </c>
      <c r="G192" s="81">
        <v>1</v>
      </c>
      <c r="H192" s="81">
        <v>0</v>
      </c>
      <c r="I192" s="81">
        <v>0</v>
      </c>
      <c r="J192" s="82"/>
      <c r="K192" s="19"/>
    </row>
    <row r="193" spans="1:11" s="1" customFormat="1" ht="15" x14ac:dyDescent="0.2">
      <c r="A193" s="1" t="s">
        <v>21</v>
      </c>
      <c r="C193" s="1" t="s">
        <v>107</v>
      </c>
      <c r="E193" s="43" t="s">
        <v>107</v>
      </c>
      <c r="F193" s="81">
        <f>SUMIFS(input_enduse!D:D,input_enduse!A:A,C193,input_enduse!B:B,$A$2,input_enduse!C:C,$A193)</f>
        <v>1.3963556502698701E-2</v>
      </c>
      <c r="G193" s="81">
        <v>1</v>
      </c>
      <c r="H193" s="81">
        <v>0</v>
      </c>
      <c r="I193" s="81">
        <v>0</v>
      </c>
      <c r="J193" s="82"/>
      <c r="K193" s="19"/>
    </row>
    <row r="194" spans="1:11" s="1" customFormat="1" ht="15" x14ac:dyDescent="0.2">
      <c r="A194" s="1" t="s">
        <v>21</v>
      </c>
      <c r="C194" s="1" t="s">
        <v>5</v>
      </c>
      <c r="E194" s="43" t="s">
        <v>99</v>
      </c>
      <c r="F194" s="81">
        <f>SUMIFS(input_enduse!D:D,input_enduse!A:A,C194,input_enduse!B:B,$A$2,input_enduse!C:C,$A194)</f>
        <v>1</v>
      </c>
      <c r="G194" s="81">
        <f>SUMIFS(input_enduse!E:E,input_enduse!A:A,C194,input_enduse!B:B,$A$2,input_enduse!C:C,$A194)</f>
        <v>0.303558414093829</v>
      </c>
      <c r="H194" s="81">
        <f>SUMIFS(input_enduse!F:F,input_enduse!A:A,C194,input_enduse!B:B,$A$2,input_enduse!C:C,$A194)</f>
        <v>0.69442612235592005</v>
      </c>
      <c r="I194" s="81">
        <f>SUMIFS(input_enduse!G:G,input_enduse!A:A,C194,input_enduse!B:B,$A$2,input_enduse!C:C,$A194)</f>
        <v>2.01546355025168E-3</v>
      </c>
      <c r="J194" s="82"/>
      <c r="K194" s="19"/>
    </row>
    <row r="195" spans="1:11" s="1" customFormat="1" ht="15" x14ac:dyDescent="0.2">
      <c r="A195" s="1" t="s">
        <v>21</v>
      </c>
      <c r="C195" s="1" t="s">
        <v>14</v>
      </c>
      <c r="E195" s="43" t="s">
        <v>14</v>
      </c>
      <c r="F195" s="81">
        <f>SUMIFS(input_enduse!D:D,input_enduse!A:A,C195,input_enduse!B:B,$A$2,input_enduse!C:C,$A195)</f>
        <v>1</v>
      </c>
      <c r="G195" s="81">
        <f>SUMIFS(input_enduse!E:E,input_enduse!A:A,C195,input_enduse!B:B,$A$2,input_enduse!C:C,$A195)</f>
        <v>0.30818942516526199</v>
      </c>
      <c r="H195" s="81">
        <f>SUMIFS(input_enduse!F:F,input_enduse!A:A,C195,input_enduse!B:B,$A$2,input_enduse!C:C,$A195)</f>
        <v>0.68798535156748697</v>
      </c>
      <c r="I195" s="81">
        <f>SUMIFS(input_enduse!G:G,input_enduse!A:A,C195,input_enduse!B:B,$A$2,input_enduse!C:C,$A195)</f>
        <v>3.8252232672510698E-3</v>
      </c>
      <c r="J195" s="82"/>
      <c r="K195" s="19"/>
    </row>
    <row r="196" spans="1:11" s="1" customFormat="1" ht="15" x14ac:dyDescent="0.2">
      <c r="A196" s="1" t="s">
        <v>21</v>
      </c>
      <c r="E196" s="28" t="s">
        <v>43</v>
      </c>
      <c r="F196" s="28" t="s">
        <v>101</v>
      </c>
      <c r="G196" s="28" t="s">
        <v>40</v>
      </c>
      <c r="H196" s="28" t="s">
        <v>41</v>
      </c>
      <c r="I196" s="28" t="s">
        <v>42</v>
      </c>
      <c r="J196" s="80"/>
      <c r="K196" s="3"/>
    </row>
    <row r="197" spans="1:11" s="1" customFormat="1" ht="15" x14ac:dyDescent="0.2">
      <c r="A197" s="1" t="s">
        <v>21</v>
      </c>
      <c r="C197" s="1" t="s">
        <v>98</v>
      </c>
      <c r="E197" s="43" t="s">
        <v>98</v>
      </c>
      <c r="F197" s="81">
        <v>1</v>
      </c>
      <c r="G197" s="81">
        <v>1</v>
      </c>
      <c r="H197" s="81">
        <v>0</v>
      </c>
      <c r="I197" s="81">
        <v>0</v>
      </c>
      <c r="J197" s="82"/>
      <c r="K197" s="19"/>
    </row>
    <row r="198" spans="1:11" s="1" customFormat="1" ht="15" x14ac:dyDescent="0.2">
      <c r="A198" s="1" t="s">
        <v>21</v>
      </c>
      <c r="C198" s="1" t="s">
        <v>8</v>
      </c>
      <c r="E198" s="43" t="s">
        <v>8</v>
      </c>
      <c r="F198" s="81">
        <f>SUMIFS(input_enduse!D:D,input_enduse!A:A,C198,input_enduse!B:B,$A$2,input_enduse!C:C,$A198)</f>
        <v>0.80066827197430601</v>
      </c>
      <c r="G198" s="81">
        <v>1</v>
      </c>
      <c r="H198" s="81">
        <v>0</v>
      </c>
      <c r="I198" s="81">
        <v>0</v>
      </c>
      <c r="J198" s="82"/>
      <c r="K198" s="19"/>
    </row>
    <row r="199" spans="1:11" s="1" customFormat="1" ht="15" x14ac:dyDescent="0.2">
      <c r="A199" s="1" t="s">
        <v>21</v>
      </c>
      <c r="C199" s="1" t="s">
        <v>12</v>
      </c>
      <c r="E199" s="43" t="s">
        <v>12</v>
      </c>
      <c r="F199" s="81">
        <f>SUMIFS(input_enduse!D:D,input_enduse!A:A,C199,input_enduse!B:B,$A$2,input_enduse!C:C,$A199)</f>
        <v>1</v>
      </c>
      <c r="G199" s="81">
        <v>1</v>
      </c>
      <c r="H199" s="81">
        <v>0</v>
      </c>
      <c r="I199" s="81">
        <v>0</v>
      </c>
      <c r="J199" s="82"/>
      <c r="K199" s="19"/>
    </row>
    <row r="200" spans="1:11" s="1" customFormat="1" ht="15" x14ac:dyDescent="0.2">
      <c r="A200" s="1" t="s">
        <v>21</v>
      </c>
      <c r="C200" s="1" t="s">
        <v>6</v>
      </c>
      <c r="E200" s="43" t="s">
        <v>109</v>
      </c>
      <c r="F200" s="81">
        <f>SUMIFS(input_enduse!D:D,input_enduse!A:A,C200,input_enduse!B:B,$A$2,input_enduse!C:C,$A200)</f>
        <v>1</v>
      </c>
      <c r="G200" s="81">
        <f>SUMIFS(input_enduse!E:E,input_enduse!A:A,C200,input_enduse!B:B,$A$2,input_enduse!C:C,$A200)</f>
        <v>0.97006793484099696</v>
      </c>
      <c r="H200" s="81">
        <f>SUMIFS(input_enduse!F:F,input_enduse!A:A,C200,input_enduse!B:B,$A$2,input_enduse!C:C,$A200)</f>
        <v>2.99320651590032E-2</v>
      </c>
      <c r="I200" s="81">
        <f>SUMIFS(input_enduse!G:G,input_enduse!A:A,C200,input_enduse!B:B,$A$2,input_enduse!C:C,$A200)</f>
        <v>0</v>
      </c>
      <c r="J200" s="82"/>
      <c r="K200" s="19"/>
    </row>
    <row r="201" spans="1:11" s="1" customFormat="1" ht="15" x14ac:dyDescent="0.2">
      <c r="A201" s="1" t="s">
        <v>21</v>
      </c>
      <c r="C201" s="1" t="s">
        <v>104</v>
      </c>
      <c r="E201" s="43" t="s">
        <v>110</v>
      </c>
      <c r="F201" s="81">
        <f>SUMIFS(input_enduse!D:D,input_enduse!A:A,C201,input_enduse!B:B,$A$2,input_enduse!C:C,$A201)</f>
        <v>0.91939217681235896</v>
      </c>
      <c r="G201" s="81">
        <v>1</v>
      </c>
      <c r="H201" s="81">
        <v>0</v>
      </c>
      <c r="I201" s="81">
        <v>0</v>
      </c>
      <c r="J201" s="82"/>
      <c r="K201" s="19"/>
    </row>
    <row r="202" spans="1:11" s="1" customFormat="1" ht="15" x14ac:dyDescent="0.2">
      <c r="A202" s="1" t="s">
        <v>21</v>
      </c>
      <c r="C202" s="1" t="s">
        <v>106</v>
      </c>
      <c r="E202" s="43" t="s">
        <v>111</v>
      </c>
      <c r="F202" s="81">
        <f>SUMIFS(input_enduse!D:D,input_enduse!A:A,C202,input_enduse!B:B,$A$2,input_enduse!C:C,$A202)</f>
        <v>0.99498451791707199</v>
      </c>
      <c r="G202" s="81">
        <v>1</v>
      </c>
      <c r="H202" s="81">
        <v>0</v>
      </c>
      <c r="I202" s="81">
        <v>0</v>
      </c>
      <c r="J202" s="82"/>
      <c r="K202" s="19"/>
    </row>
    <row r="203" spans="1:11" s="1" customFormat="1" ht="15" x14ac:dyDescent="0.2">
      <c r="A203" s="1" t="s">
        <v>21</v>
      </c>
      <c r="C203" s="1" t="s">
        <v>105</v>
      </c>
      <c r="E203" s="43" t="s">
        <v>112</v>
      </c>
      <c r="F203" s="81">
        <f>SUMIFS(input_enduse!D:D,input_enduse!A:A,C203,input_enduse!B:B,$A$2,input_enduse!C:C,$A203)</f>
        <v>0.24501876131296099</v>
      </c>
      <c r="G203" s="81">
        <v>1</v>
      </c>
      <c r="H203" s="81">
        <v>0</v>
      </c>
      <c r="I203" s="81">
        <v>0</v>
      </c>
      <c r="J203" s="82"/>
      <c r="K203" s="19"/>
    </row>
    <row r="204" spans="1:11" s="1" customFormat="1" ht="15" x14ac:dyDescent="0.2">
      <c r="A204" s="1" t="s">
        <v>21</v>
      </c>
      <c r="C204" s="1" t="s">
        <v>10</v>
      </c>
      <c r="E204" s="43" t="s">
        <v>114</v>
      </c>
      <c r="F204" s="81">
        <f>SUMIFS(input_enduse!D:D,input_enduse!A:A,C204,input_enduse!B:B,$A$2,input_enduse!C:C,$A204)</f>
        <v>0.98665913573876296</v>
      </c>
      <c r="G204" s="81">
        <v>1</v>
      </c>
      <c r="H204" s="81">
        <v>0</v>
      </c>
      <c r="I204" s="81">
        <v>0</v>
      </c>
      <c r="J204" s="82"/>
      <c r="K204" s="19"/>
    </row>
    <row r="205" spans="1:11" s="1" customFormat="1" ht="15" x14ac:dyDescent="0.2">
      <c r="A205" s="1" t="s">
        <v>21</v>
      </c>
      <c r="C205" s="1" t="s">
        <v>11</v>
      </c>
      <c r="E205" s="43" t="s">
        <v>11</v>
      </c>
      <c r="F205" s="81">
        <f>SUMIFS(input_enduse!D:D,input_enduse!A:A,C205,input_enduse!B:B,$A$2,input_enduse!C:C,$A205)</f>
        <v>3.1820466381143199E-2</v>
      </c>
      <c r="G205" s="81">
        <v>1</v>
      </c>
      <c r="H205" s="81">
        <v>0</v>
      </c>
      <c r="I205" s="81">
        <v>0</v>
      </c>
      <c r="J205" s="82"/>
      <c r="K205" s="19"/>
    </row>
    <row r="206" spans="1:11" s="1" customFormat="1" ht="15" x14ac:dyDescent="0.2">
      <c r="A206" s="1" t="s">
        <v>21</v>
      </c>
      <c r="C206" s="1" t="s">
        <v>1</v>
      </c>
      <c r="E206" s="43" t="s">
        <v>1</v>
      </c>
      <c r="F206" s="81">
        <f>SUMIFS(input_enduse!D:D,input_enduse!A:A,C206,input_enduse!B:B,$A$2,input_enduse!C:C,$A206)</f>
        <v>0.13173708107073501</v>
      </c>
      <c r="G206" s="81">
        <v>1</v>
      </c>
      <c r="H206" s="81">
        <v>0</v>
      </c>
      <c r="I206" s="81">
        <v>0</v>
      </c>
      <c r="J206" s="82"/>
      <c r="K206" s="19"/>
    </row>
    <row r="207" spans="1:11" s="1" customFormat="1" ht="15" x14ac:dyDescent="0.2">
      <c r="E207" s="83"/>
      <c r="F207" s="83"/>
      <c r="G207" s="83"/>
      <c r="H207" s="83"/>
      <c r="I207" s="83"/>
      <c r="J207" s="83"/>
      <c r="K207" s="8"/>
    </row>
    <row r="208" spans="1:11" s="1" customFormat="1" ht="15" x14ac:dyDescent="0.25">
      <c r="E208" s="95" t="s">
        <v>93</v>
      </c>
      <c r="F208" s="96"/>
      <c r="G208" s="96"/>
      <c r="H208" s="96"/>
      <c r="I208" s="97"/>
      <c r="J208" s="76"/>
      <c r="K208" s="18"/>
    </row>
    <row r="209" spans="1:11" s="1" customFormat="1" ht="15" x14ac:dyDescent="0.2">
      <c r="C209" s="1" t="s">
        <v>43</v>
      </c>
      <c r="E209" s="28" t="s">
        <v>43</v>
      </c>
      <c r="F209" s="28" t="s">
        <v>44</v>
      </c>
      <c r="G209" s="28" t="s">
        <v>40</v>
      </c>
      <c r="H209" s="28" t="s">
        <v>41</v>
      </c>
      <c r="I209" s="28" t="s">
        <v>42</v>
      </c>
      <c r="J209" s="80"/>
      <c r="K209" s="3"/>
    </row>
    <row r="210" spans="1:11" s="1" customFormat="1" ht="15" x14ac:dyDescent="0.2">
      <c r="A210" s="1" t="s">
        <v>22</v>
      </c>
      <c r="C210" s="1" t="s">
        <v>9</v>
      </c>
      <c r="E210" s="43" t="s">
        <v>9</v>
      </c>
      <c r="F210" s="81">
        <f>SUMIFS(input_enduse!D:D,input_enduse!A:A,C210,input_enduse!B:B,$A$2,input_enduse!C:C,$A210)</f>
        <v>0.80715295600744696</v>
      </c>
      <c r="G210" s="81">
        <f>SUMIFS(input_enduse!E:E,input_enduse!A:A,C210,input_enduse!B:B,$A$2,input_enduse!C:C,$A210)</f>
        <v>0.40730850374549099</v>
      </c>
      <c r="H210" s="81">
        <f>SUMIFS(input_enduse!F:F,input_enduse!A:A,C210,input_enduse!B:B,$A$2,input_enduse!C:C,$A210)</f>
        <v>0.59206859330582695</v>
      </c>
      <c r="I210" s="81">
        <f>SUMIFS(input_enduse!G:G,input_enduse!A:A,C210,input_enduse!B:B,$A$2,input_enduse!C:C,$A210)</f>
        <v>6.2290294868176503E-4</v>
      </c>
      <c r="J210" s="82"/>
      <c r="K210" s="19"/>
    </row>
    <row r="211" spans="1:11" s="1" customFormat="1" ht="15" x14ac:dyDescent="0.2">
      <c r="A211" s="1" t="s">
        <v>22</v>
      </c>
      <c r="C211" s="1" t="s">
        <v>7</v>
      </c>
      <c r="E211" s="43" t="s">
        <v>7</v>
      </c>
      <c r="F211" s="81">
        <f>SUMIFS(input_enduse!D:D,input_enduse!A:A,C211,input_enduse!B:B,$A$2,input_enduse!C:C,$A211)</f>
        <v>0.81532618379237998</v>
      </c>
      <c r="G211" s="81">
        <f>SUMIFS(input_enduse!E:E,input_enduse!A:A,C211,input_enduse!B:B,$A$2,input_enduse!C:C,$A211)</f>
        <v>1</v>
      </c>
      <c r="H211" s="81">
        <f>SUMIFS(input_enduse!F:F,input_enduse!A:A,C211,input_enduse!B:B,$A$2,input_enduse!C:C,$A211)</f>
        <v>0</v>
      </c>
      <c r="I211" s="81">
        <f>SUMIFS(input_enduse!G:G,input_enduse!A:A,C211,input_enduse!B:B,$A$2,input_enduse!C:C,$A211)</f>
        <v>0</v>
      </c>
      <c r="J211" s="82"/>
      <c r="K211" s="19"/>
    </row>
    <row r="212" spans="1:11" s="1" customFormat="1" ht="15" x14ac:dyDescent="0.2">
      <c r="A212" s="1" t="s">
        <v>22</v>
      </c>
      <c r="C212" s="1" t="s">
        <v>13</v>
      </c>
      <c r="E212" s="43" t="s">
        <v>13</v>
      </c>
      <c r="F212" s="81">
        <f>SUMIFS(input_enduse!D:D,input_enduse!A:A,C212,input_enduse!B:B,$A$2,input_enduse!C:C,$A212)</f>
        <v>0.83224167415598205</v>
      </c>
      <c r="G212" s="81">
        <v>1</v>
      </c>
      <c r="H212" s="81">
        <v>0</v>
      </c>
      <c r="I212" s="81">
        <v>0</v>
      </c>
      <c r="J212" s="82"/>
      <c r="K212" s="19"/>
    </row>
    <row r="213" spans="1:11" s="1" customFormat="1" ht="15" x14ac:dyDescent="0.2">
      <c r="A213" s="1" t="s">
        <v>22</v>
      </c>
      <c r="C213" s="1" t="s">
        <v>108</v>
      </c>
      <c r="E213" s="43" t="s">
        <v>108</v>
      </c>
      <c r="F213" s="81">
        <f>SUMIFS(input_enduse!D:D,input_enduse!A:A,C213,input_enduse!B:B,$A$2,input_enduse!C:C,$A213)</f>
        <v>0</v>
      </c>
      <c r="G213" s="81">
        <v>1</v>
      </c>
      <c r="H213" s="81">
        <v>0</v>
      </c>
      <c r="I213" s="81">
        <v>0</v>
      </c>
      <c r="J213" s="82"/>
      <c r="K213" s="19"/>
    </row>
    <row r="214" spans="1:11" s="1" customFormat="1" ht="15" x14ac:dyDescent="0.2">
      <c r="A214" s="1" t="s">
        <v>22</v>
      </c>
      <c r="C214" s="1" t="s">
        <v>107</v>
      </c>
      <c r="E214" s="43" t="s">
        <v>107</v>
      </c>
      <c r="F214" s="81">
        <f>SUMIFS(input_enduse!D:D,input_enduse!A:A,C214,input_enduse!B:B,$A$2,input_enduse!C:C,$A214)</f>
        <v>0</v>
      </c>
      <c r="G214" s="81">
        <v>1</v>
      </c>
      <c r="H214" s="81">
        <v>0</v>
      </c>
      <c r="I214" s="81">
        <v>0</v>
      </c>
      <c r="J214" s="82"/>
      <c r="K214" s="19"/>
    </row>
    <row r="215" spans="1:11" s="1" customFormat="1" ht="15" x14ac:dyDescent="0.2">
      <c r="A215" s="1" t="s">
        <v>22</v>
      </c>
      <c r="C215" s="1" t="s">
        <v>5</v>
      </c>
      <c r="E215" s="43" t="s">
        <v>99</v>
      </c>
      <c r="F215" s="81">
        <f>SUMIFS(input_enduse!D:D,input_enduse!A:A,C215,input_enduse!B:B,$A$2,input_enduse!C:C,$A215)</f>
        <v>3.5920431196445698E-5</v>
      </c>
      <c r="G215" s="81">
        <f>SUMIFS(input_enduse!E:E,input_enduse!A:A,C215,input_enduse!B:B,$A$2,input_enduse!C:C,$A215)</f>
        <v>0.40677875521007201</v>
      </c>
      <c r="H215" s="81">
        <f>SUMIFS(input_enduse!F:F,input_enduse!A:A,C215,input_enduse!B:B,$A$2,input_enduse!C:C,$A215)</f>
        <v>0.59322124478992799</v>
      </c>
      <c r="I215" s="81">
        <f>SUMIFS(input_enduse!G:G,input_enduse!A:A,C215,input_enduse!B:B,$A$2,input_enduse!C:C,$A215)</f>
        <v>0</v>
      </c>
      <c r="J215" s="82"/>
      <c r="K215" s="19"/>
    </row>
    <row r="216" spans="1:11" s="1" customFormat="1" ht="15" x14ac:dyDescent="0.2">
      <c r="A216" s="1" t="s">
        <v>22</v>
      </c>
      <c r="C216" s="1" t="s">
        <v>14</v>
      </c>
      <c r="E216" s="43" t="s">
        <v>14</v>
      </c>
      <c r="F216" s="81">
        <f>SUMIFS(input_enduse!D:D,input_enduse!A:A,C216,input_enduse!B:B,$A$2,input_enduse!C:C,$A216)</f>
        <v>0.91267653974768204</v>
      </c>
      <c r="G216" s="81">
        <f>SUMIFS(input_enduse!E:E,input_enduse!A:A,C216,input_enduse!B:B,$A$2,input_enduse!C:C,$A216)</f>
        <v>0.67652690042622499</v>
      </c>
      <c r="H216" s="81">
        <f>SUMIFS(input_enduse!F:F,input_enduse!A:A,C216,input_enduse!B:B,$A$2,input_enduse!C:C,$A216)</f>
        <v>0.31960994912073998</v>
      </c>
      <c r="I216" s="81">
        <f>SUMIFS(input_enduse!G:G,input_enduse!A:A,C216,input_enduse!B:B,$A$2,input_enduse!C:C,$A216)</f>
        <v>3.8631504530352201E-3</v>
      </c>
      <c r="J216" s="82"/>
      <c r="K216" s="19"/>
    </row>
    <row r="217" spans="1:11" s="1" customFormat="1" ht="15" x14ac:dyDescent="0.2">
      <c r="A217" s="1" t="s">
        <v>22</v>
      </c>
      <c r="E217" s="28" t="s">
        <v>43</v>
      </c>
      <c r="F217" s="28" t="s">
        <v>101</v>
      </c>
      <c r="G217" s="28" t="s">
        <v>40</v>
      </c>
      <c r="H217" s="28" t="s">
        <v>41</v>
      </c>
      <c r="I217" s="28" t="s">
        <v>42</v>
      </c>
      <c r="J217" s="80"/>
      <c r="K217" s="3"/>
    </row>
    <row r="218" spans="1:11" s="1" customFormat="1" ht="15" x14ac:dyDescent="0.2">
      <c r="A218" s="1" t="s">
        <v>22</v>
      </c>
      <c r="C218" s="1" t="s">
        <v>98</v>
      </c>
      <c r="E218" s="43" t="s">
        <v>98</v>
      </c>
      <c r="F218" s="81">
        <v>1</v>
      </c>
      <c r="G218" s="81">
        <v>1</v>
      </c>
      <c r="H218" s="81">
        <v>0</v>
      </c>
      <c r="I218" s="81">
        <v>0</v>
      </c>
      <c r="J218" s="82"/>
      <c r="K218" s="19"/>
    </row>
    <row r="219" spans="1:11" s="1" customFormat="1" ht="15" x14ac:dyDescent="0.2">
      <c r="A219" s="1" t="s">
        <v>22</v>
      </c>
      <c r="C219" s="1" t="s">
        <v>8</v>
      </c>
      <c r="E219" s="43" t="s">
        <v>8</v>
      </c>
      <c r="F219" s="81">
        <f>SUMIFS(input_enduse!D:D,input_enduse!A:A,C219,input_enduse!B:B,$A$2,input_enduse!C:C,$A219)</f>
        <v>0.67496879858551995</v>
      </c>
      <c r="G219" s="81">
        <v>1</v>
      </c>
      <c r="H219" s="81">
        <v>0</v>
      </c>
      <c r="I219" s="81">
        <v>0</v>
      </c>
      <c r="J219" s="82"/>
      <c r="K219" s="19"/>
    </row>
    <row r="220" spans="1:11" s="1" customFormat="1" ht="15" x14ac:dyDescent="0.2">
      <c r="A220" s="1" t="s">
        <v>22</v>
      </c>
      <c r="C220" s="1" t="s">
        <v>12</v>
      </c>
      <c r="E220" s="43" t="s">
        <v>12</v>
      </c>
      <c r="F220" s="81">
        <f>SUMIFS(input_enduse!D:D,input_enduse!A:A,C220,input_enduse!B:B,$A$2,input_enduse!C:C,$A220)</f>
        <v>1</v>
      </c>
      <c r="G220" s="81">
        <v>1</v>
      </c>
      <c r="H220" s="81">
        <v>0</v>
      </c>
      <c r="I220" s="81">
        <v>0</v>
      </c>
      <c r="J220" s="82"/>
      <c r="K220" s="19"/>
    </row>
    <row r="221" spans="1:11" s="1" customFormat="1" ht="15" x14ac:dyDescent="0.2">
      <c r="A221" s="1" t="s">
        <v>22</v>
      </c>
      <c r="C221" s="1" t="s">
        <v>6</v>
      </c>
      <c r="E221" s="43" t="s">
        <v>109</v>
      </c>
      <c r="F221" s="81">
        <f>SUMIFS(input_enduse!D:D,input_enduse!A:A,C221,input_enduse!B:B,$A$2,input_enduse!C:C,$A221)</f>
        <v>0.92970232470626801</v>
      </c>
      <c r="G221" s="81">
        <f>SUMIFS(input_enduse!E:E,input_enduse!A:A,C221,input_enduse!B:B,$A$2,input_enduse!C:C,$A221)</f>
        <v>0.99889162752773997</v>
      </c>
      <c r="H221" s="81">
        <f>SUMIFS(input_enduse!F:F,input_enduse!A:A,C221,input_enduse!B:B,$A$2,input_enduse!C:C,$A221)</f>
        <v>1.1083724722599901E-3</v>
      </c>
      <c r="I221" s="81">
        <f>SUMIFS(input_enduse!G:G,input_enduse!A:A,C221,input_enduse!B:B,$A$2,input_enduse!C:C,$A221)</f>
        <v>0</v>
      </c>
      <c r="J221" s="82"/>
      <c r="K221" s="19"/>
    </row>
    <row r="222" spans="1:11" s="1" customFormat="1" ht="15" x14ac:dyDescent="0.2">
      <c r="A222" s="1" t="s">
        <v>22</v>
      </c>
      <c r="C222" s="1" t="s">
        <v>104</v>
      </c>
      <c r="E222" s="43" t="s">
        <v>110</v>
      </c>
      <c r="F222" s="81">
        <f>SUMIFS(input_enduse!D:D,input_enduse!A:A,C222,input_enduse!B:B,$A$2,input_enduse!C:C,$A222)</f>
        <v>8.2965146838182596E-2</v>
      </c>
      <c r="G222" s="81">
        <v>1</v>
      </c>
      <c r="H222" s="81">
        <v>0</v>
      </c>
      <c r="I222" s="81">
        <v>0</v>
      </c>
      <c r="J222" s="82"/>
      <c r="K222" s="19"/>
    </row>
    <row r="223" spans="1:11" s="1" customFormat="1" ht="15" x14ac:dyDescent="0.2">
      <c r="A223" s="1" t="s">
        <v>22</v>
      </c>
      <c r="C223" s="1" t="s">
        <v>106</v>
      </c>
      <c r="E223" s="43" t="s">
        <v>111</v>
      </c>
      <c r="F223" s="81">
        <f>SUMIFS(input_enduse!D:D,input_enduse!A:A,C223,input_enduse!B:B,$A$2,input_enduse!C:C,$A223)</f>
        <v>0.82840051665798797</v>
      </c>
      <c r="G223" s="81">
        <v>1</v>
      </c>
      <c r="H223" s="81">
        <v>0</v>
      </c>
      <c r="I223" s="81">
        <v>0</v>
      </c>
      <c r="J223" s="82"/>
      <c r="K223" s="19"/>
    </row>
    <row r="224" spans="1:11" s="1" customFormat="1" ht="15" x14ac:dyDescent="0.2">
      <c r="A224" s="1" t="s">
        <v>22</v>
      </c>
      <c r="C224" s="1" t="s">
        <v>105</v>
      </c>
      <c r="E224" s="43" t="s">
        <v>112</v>
      </c>
      <c r="F224" s="81">
        <f>SUMIFS(input_enduse!D:D,input_enduse!A:A,C224,input_enduse!B:B,$A$2,input_enduse!C:C,$A224)</f>
        <v>0.86806480981554002</v>
      </c>
      <c r="G224" s="81">
        <v>1</v>
      </c>
      <c r="H224" s="81">
        <v>0</v>
      </c>
      <c r="I224" s="81">
        <v>0</v>
      </c>
      <c r="J224" s="82"/>
      <c r="K224" s="19"/>
    </row>
    <row r="225" spans="1:11" s="1" customFormat="1" ht="15" x14ac:dyDescent="0.2">
      <c r="A225" s="1" t="s">
        <v>22</v>
      </c>
      <c r="C225" s="1" t="s">
        <v>10</v>
      </c>
      <c r="E225" s="43" t="s">
        <v>114</v>
      </c>
      <c r="F225" s="81">
        <f>SUMIFS(input_enduse!D:D,input_enduse!A:A,C225,input_enduse!B:B,$A$2,input_enduse!C:C,$A225)</f>
        <v>0.95137495077178402</v>
      </c>
      <c r="G225" s="81">
        <v>1</v>
      </c>
      <c r="H225" s="81">
        <v>0</v>
      </c>
      <c r="I225" s="81">
        <v>0</v>
      </c>
      <c r="J225" s="82"/>
      <c r="K225" s="19"/>
    </row>
    <row r="226" spans="1:11" s="1" customFormat="1" ht="15" x14ac:dyDescent="0.2">
      <c r="A226" s="1" t="s">
        <v>22</v>
      </c>
      <c r="C226" s="1" t="s">
        <v>11</v>
      </c>
      <c r="E226" s="43" t="s">
        <v>11</v>
      </c>
      <c r="F226" s="81">
        <f>SUMIFS(input_enduse!D:D,input_enduse!A:A,C226,input_enduse!B:B,$A$2,input_enduse!C:C,$A226)</f>
        <v>0.141154736563364</v>
      </c>
      <c r="G226" s="81">
        <v>1</v>
      </c>
      <c r="H226" s="81">
        <v>0</v>
      </c>
      <c r="I226" s="81">
        <v>0</v>
      </c>
      <c r="J226" s="82"/>
      <c r="K226" s="19"/>
    </row>
    <row r="227" spans="1:11" s="1" customFormat="1" ht="15" x14ac:dyDescent="0.2">
      <c r="A227" s="1" t="s">
        <v>22</v>
      </c>
      <c r="C227" s="1" t="s">
        <v>1</v>
      </c>
      <c r="E227" s="43" t="s">
        <v>1</v>
      </c>
      <c r="F227" s="81">
        <f>SUMIFS(input_enduse!D:D,input_enduse!A:A,C227,input_enduse!B:B,$A$2,input_enduse!C:C,$A227)</f>
        <v>0.27952623151478301</v>
      </c>
      <c r="G227" s="81">
        <v>1</v>
      </c>
      <c r="H227" s="81">
        <v>0</v>
      </c>
      <c r="I227" s="81">
        <v>0</v>
      </c>
      <c r="J227" s="82"/>
      <c r="K227" s="19"/>
    </row>
    <row r="228" spans="1:11" s="1" customFormat="1" ht="15" x14ac:dyDescent="0.2">
      <c r="E228" s="83"/>
      <c r="F228" s="83"/>
      <c r="G228" s="83"/>
      <c r="H228" s="83"/>
      <c r="I228" s="83"/>
      <c r="J228" s="83"/>
      <c r="K228" s="8"/>
    </row>
    <row r="229" spans="1:11" s="1" customFormat="1" ht="15" x14ac:dyDescent="0.25">
      <c r="E229" s="95" t="s">
        <v>94</v>
      </c>
      <c r="F229" s="96"/>
      <c r="G229" s="96"/>
      <c r="H229" s="96"/>
      <c r="I229" s="97"/>
      <c r="J229" s="76"/>
      <c r="K229" s="18"/>
    </row>
    <row r="230" spans="1:11" s="1" customFormat="1" ht="15" x14ac:dyDescent="0.2">
      <c r="C230" s="1" t="s">
        <v>43</v>
      </c>
      <c r="E230" s="28" t="s">
        <v>43</v>
      </c>
      <c r="F230" s="28" t="s">
        <v>44</v>
      </c>
      <c r="G230" s="28" t="s">
        <v>40</v>
      </c>
      <c r="H230" s="28" t="s">
        <v>41</v>
      </c>
      <c r="I230" s="28" t="s">
        <v>42</v>
      </c>
      <c r="J230" s="80"/>
      <c r="K230" s="3"/>
    </row>
    <row r="231" spans="1:11" s="1" customFormat="1" ht="15" x14ac:dyDescent="0.2">
      <c r="A231" s="1" t="s">
        <v>23</v>
      </c>
      <c r="C231" s="1" t="s">
        <v>9</v>
      </c>
      <c r="E231" s="43" t="s">
        <v>9</v>
      </c>
      <c r="F231" s="81">
        <f>SUMIFS(input_enduse!D:D,input_enduse!A:A,C231,input_enduse!B:B,$A$2,input_enduse!C:C,$A231)</f>
        <v>0.98521442678858595</v>
      </c>
      <c r="G231" s="81">
        <f>SUMIFS(input_enduse!E:E,input_enduse!A:A,C231,input_enduse!B:B,$A$2,input_enduse!C:C,$A231)</f>
        <v>0.249640969397597</v>
      </c>
      <c r="H231" s="81">
        <f>SUMIFS(input_enduse!F:F,input_enduse!A:A,C231,input_enduse!B:B,$A$2,input_enduse!C:C,$A231)</f>
        <v>0.729042803875809</v>
      </c>
      <c r="I231" s="81">
        <f>SUMIFS(input_enduse!G:G,input_enduse!A:A,C231,input_enduse!B:B,$A$2,input_enduse!C:C,$A231)</f>
        <v>2.1316226726594299E-2</v>
      </c>
      <c r="J231" s="82"/>
      <c r="K231" s="19"/>
    </row>
    <row r="232" spans="1:11" s="1" customFormat="1" ht="15" x14ac:dyDescent="0.2">
      <c r="A232" s="1" t="s">
        <v>23</v>
      </c>
      <c r="C232" s="1" t="s">
        <v>7</v>
      </c>
      <c r="E232" s="43" t="s">
        <v>7</v>
      </c>
      <c r="F232" s="81">
        <f>SUMIFS(input_enduse!D:D,input_enduse!A:A,C232,input_enduse!B:B,$A$2,input_enduse!C:C,$A232)</f>
        <v>0.98569079945857396</v>
      </c>
      <c r="G232" s="81">
        <f>SUMIFS(input_enduse!E:E,input_enduse!A:A,C232,input_enduse!B:B,$A$2,input_enduse!C:C,$A232)</f>
        <v>1</v>
      </c>
      <c r="H232" s="81">
        <f>SUMIFS(input_enduse!F:F,input_enduse!A:A,C232,input_enduse!B:B,$A$2,input_enduse!C:C,$A232)</f>
        <v>0</v>
      </c>
      <c r="I232" s="81">
        <f>SUMIFS(input_enduse!G:G,input_enduse!A:A,C232,input_enduse!B:B,$A$2,input_enduse!C:C,$A232)</f>
        <v>0</v>
      </c>
      <c r="J232" s="82"/>
      <c r="K232" s="19"/>
    </row>
    <row r="233" spans="1:11" s="1" customFormat="1" ht="15" x14ac:dyDescent="0.2">
      <c r="A233" s="1" t="s">
        <v>23</v>
      </c>
      <c r="C233" s="1" t="s">
        <v>13</v>
      </c>
      <c r="E233" s="43" t="s">
        <v>13</v>
      </c>
      <c r="F233" s="81">
        <f>SUMIFS(input_enduse!D:D,input_enduse!A:A,C233,input_enduse!B:B,$A$2,input_enduse!C:C,$A233)</f>
        <v>0.98569080076047699</v>
      </c>
      <c r="G233" s="81">
        <v>1</v>
      </c>
      <c r="H233" s="81">
        <v>0</v>
      </c>
      <c r="I233" s="81">
        <v>0</v>
      </c>
      <c r="J233" s="82"/>
      <c r="K233" s="19"/>
    </row>
    <row r="234" spans="1:11" s="1" customFormat="1" ht="15" x14ac:dyDescent="0.2">
      <c r="A234" s="1" t="s">
        <v>23</v>
      </c>
      <c r="C234" s="1" t="s">
        <v>108</v>
      </c>
      <c r="E234" s="43" t="s">
        <v>108</v>
      </c>
      <c r="F234" s="81">
        <f>SUMIFS(input_enduse!D:D,input_enduse!A:A,C234,input_enduse!B:B,$A$2,input_enduse!C:C,$A234)</f>
        <v>0</v>
      </c>
      <c r="G234" s="81">
        <v>1</v>
      </c>
      <c r="H234" s="81">
        <v>0</v>
      </c>
      <c r="I234" s="81">
        <v>0</v>
      </c>
      <c r="J234" s="82"/>
      <c r="K234" s="19"/>
    </row>
    <row r="235" spans="1:11" s="1" customFormat="1" ht="15" x14ac:dyDescent="0.2">
      <c r="A235" s="1" t="s">
        <v>23</v>
      </c>
      <c r="C235" s="1" t="s">
        <v>107</v>
      </c>
      <c r="E235" s="43" t="s">
        <v>107</v>
      </c>
      <c r="F235" s="81">
        <f>SUMIFS(input_enduse!D:D,input_enduse!A:A,C235,input_enduse!B:B,$A$2,input_enduse!C:C,$A235)</f>
        <v>0</v>
      </c>
      <c r="G235" s="81">
        <v>1</v>
      </c>
      <c r="H235" s="81">
        <v>0</v>
      </c>
      <c r="I235" s="81">
        <v>0</v>
      </c>
      <c r="J235" s="82"/>
      <c r="K235" s="19"/>
    </row>
    <row r="236" spans="1:11" s="1" customFormat="1" ht="15" x14ac:dyDescent="0.2">
      <c r="A236" s="1" t="s">
        <v>23</v>
      </c>
      <c r="C236" s="1" t="s">
        <v>5</v>
      </c>
      <c r="E236" s="43" t="s">
        <v>99</v>
      </c>
      <c r="F236" s="81">
        <f>SUMIFS(input_enduse!D:D,input_enduse!A:A,C236,input_enduse!B:B,$A$2,input_enduse!C:C,$A236)</f>
        <v>3.92822365786092E-2</v>
      </c>
      <c r="G236" s="81">
        <f>SUMIFS(input_enduse!E:E,input_enduse!A:A,C236,input_enduse!B:B,$A$2,input_enduse!C:C,$A236)</f>
        <v>0.280858917612963</v>
      </c>
      <c r="H236" s="81">
        <f>SUMIFS(input_enduse!F:F,input_enduse!A:A,C236,input_enduse!B:B,$A$2,input_enduse!C:C,$A236)</f>
        <v>0.67974098026164198</v>
      </c>
      <c r="I236" s="81">
        <f>SUMIFS(input_enduse!G:G,input_enduse!A:A,C236,input_enduse!B:B,$A$2,input_enduse!C:C,$A236)</f>
        <v>3.9400102125394902E-2</v>
      </c>
      <c r="J236" s="82"/>
      <c r="K236" s="19"/>
    </row>
    <row r="237" spans="1:11" s="1" customFormat="1" ht="15" x14ac:dyDescent="0.2">
      <c r="A237" s="1" t="s">
        <v>23</v>
      </c>
      <c r="C237" s="1" t="s">
        <v>14</v>
      </c>
      <c r="E237" s="43" t="s">
        <v>14</v>
      </c>
      <c r="F237" s="81">
        <f>SUMIFS(input_enduse!D:D,input_enduse!A:A,C237,input_enduse!B:B,$A$2,input_enduse!C:C,$A237)</f>
        <v>0.98814693423557198</v>
      </c>
      <c r="G237" s="81">
        <f>SUMIFS(input_enduse!E:E,input_enduse!A:A,C237,input_enduse!B:B,$A$2,input_enduse!C:C,$A237)</f>
        <v>0.25036101479009498</v>
      </c>
      <c r="H237" s="81">
        <f>SUMIFS(input_enduse!F:F,input_enduse!A:A,C237,input_enduse!B:B,$A$2,input_enduse!C:C,$A237)</f>
        <v>0.67970435413363495</v>
      </c>
      <c r="I237" s="81">
        <f>SUMIFS(input_enduse!G:G,input_enduse!A:A,C237,input_enduse!B:B,$A$2,input_enduse!C:C,$A237)</f>
        <v>6.9934631076270196E-2</v>
      </c>
      <c r="J237" s="82"/>
      <c r="K237" s="19"/>
    </row>
    <row r="238" spans="1:11" s="1" customFormat="1" ht="15" x14ac:dyDescent="0.2">
      <c r="A238" s="1" t="s">
        <v>23</v>
      </c>
      <c r="E238" s="28" t="s">
        <v>43</v>
      </c>
      <c r="F238" s="28" t="s">
        <v>101</v>
      </c>
      <c r="G238" s="28" t="s">
        <v>40</v>
      </c>
      <c r="H238" s="28" t="s">
        <v>41</v>
      </c>
      <c r="I238" s="28" t="s">
        <v>42</v>
      </c>
      <c r="J238" s="80"/>
      <c r="K238" s="3"/>
    </row>
    <row r="239" spans="1:11" s="1" customFormat="1" ht="15" x14ac:dyDescent="0.2">
      <c r="A239" s="1" t="s">
        <v>23</v>
      </c>
      <c r="C239" s="1" t="s">
        <v>98</v>
      </c>
      <c r="E239" s="43" t="s">
        <v>98</v>
      </c>
      <c r="F239" s="81">
        <v>1</v>
      </c>
      <c r="G239" s="81">
        <v>1</v>
      </c>
      <c r="H239" s="81">
        <v>0</v>
      </c>
      <c r="I239" s="81">
        <v>0</v>
      </c>
      <c r="J239" s="82"/>
      <c r="K239" s="19"/>
    </row>
    <row r="240" spans="1:11" s="1" customFormat="1" ht="15" x14ac:dyDescent="0.2">
      <c r="A240" s="1" t="s">
        <v>23</v>
      </c>
      <c r="C240" s="1" t="s">
        <v>8</v>
      </c>
      <c r="E240" s="43" t="s">
        <v>8</v>
      </c>
      <c r="F240" s="81">
        <f>SUMIFS(input_enduse!D:D,input_enduse!A:A,C240,input_enduse!B:B,$A$2,input_enduse!C:C,$A240)</f>
        <v>0.97827760330189095</v>
      </c>
      <c r="G240" s="81">
        <v>1</v>
      </c>
      <c r="H240" s="81">
        <v>0</v>
      </c>
      <c r="I240" s="81">
        <v>0</v>
      </c>
      <c r="J240" s="82"/>
      <c r="K240" s="19"/>
    </row>
    <row r="241" spans="1:11" s="1" customFormat="1" ht="15" x14ac:dyDescent="0.2">
      <c r="A241" s="1" t="s">
        <v>23</v>
      </c>
      <c r="C241" s="1" t="s">
        <v>12</v>
      </c>
      <c r="E241" s="43" t="s">
        <v>12</v>
      </c>
      <c r="F241" s="81">
        <f>SUMIFS(input_enduse!D:D,input_enduse!A:A,C241,input_enduse!B:B,$A$2,input_enduse!C:C,$A241)</f>
        <v>1</v>
      </c>
      <c r="G241" s="81">
        <v>1</v>
      </c>
      <c r="H241" s="81">
        <v>0</v>
      </c>
      <c r="I241" s="81">
        <v>0</v>
      </c>
      <c r="J241" s="82"/>
      <c r="K241" s="19"/>
    </row>
    <row r="242" spans="1:11" s="1" customFormat="1" ht="15" x14ac:dyDescent="0.2">
      <c r="A242" s="1" t="s">
        <v>23</v>
      </c>
      <c r="C242" s="1" t="s">
        <v>6</v>
      </c>
      <c r="E242" s="43" t="s">
        <v>109</v>
      </c>
      <c r="F242" s="81">
        <f>SUMIFS(input_enduse!D:D,input_enduse!A:A,C242,input_enduse!B:B,$A$2,input_enduse!C:C,$A242)</f>
        <v>0.99657335288610804</v>
      </c>
      <c r="G242" s="81">
        <f>SUMIFS(input_enduse!E:E,input_enduse!A:A,C242,input_enduse!B:B,$A$2,input_enduse!C:C,$A242)</f>
        <v>0.98953983954023295</v>
      </c>
      <c r="H242" s="81">
        <f>SUMIFS(input_enduse!F:F,input_enduse!A:A,C242,input_enduse!B:B,$A$2,input_enduse!C:C,$A242)</f>
        <v>1.0460160459767401E-2</v>
      </c>
      <c r="I242" s="81">
        <f>SUMIFS(input_enduse!G:G,input_enduse!A:A,C242,input_enduse!B:B,$A$2,input_enduse!C:C,$A242)</f>
        <v>0</v>
      </c>
      <c r="J242" s="82"/>
      <c r="K242" s="19"/>
    </row>
    <row r="243" spans="1:11" s="1" customFormat="1" ht="15" x14ac:dyDescent="0.2">
      <c r="A243" s="1" t="s">
        <v>23</v>
      </c>
      <c r="C243" s="1" t="s">
        <v>104</v>
      </c>
      <c r="E243" s="43" t="s">
        <v>110</v>
      </c>
      <c r="F243" s="81">
        <f>SUMIFS(input_enduse!D:D,input_enduse!A:A,C243,input_enduse!B:B,$A$2,input_enduse!C:C,$A243)</f>
        <v>0.49436935445272101</v>
      </c>
      <c r="G243" s="81">
        <v>1</v>
      </c>
      <c r="H243" s="81">
        <v>0</v>
      </c>
      <c r="I243" s="81">
        <v>0</v>
      </c>
      <c r="J243" s="82"/>
      <c r="K243" s="19"/>
    </row>
    <row r="244" spans="1:11" s="1" customFormat="1" ht="15" x14ac:dyDescent="0.2">
      <c r="A244" s="1" t="s">
        <v>23</v>
      </c>
      <c r="C244" s="1" t="s">
        <v>106</v>
      </c>
      <c r="E244" s="43" t="s">
        <v>111</v>
      </c>
      <c r="F244" s="81">
        <f>SUMIFS(input_enduse!D:D,input_enduse!A:A,C244,input_enduse!B:B,$A$2,input_enduse!C:C,$A244)</f>
        <v>0.97996686052698301</v>
      </c>
      <c r="G244" s="81">
        <v>1</v>
      </c>
      <c r="H244" s="81">
        <v>0</v>
      </c>
      <c r="I244" s="81">
        <v>0</v>
      </c>
      <c r="J244" s="82"/>
      <c r="K244" s="19"/>
    </row>
    <row r="245" spans="1:11" s="1" customFormat="1" ht="15" x14ac:dyDescent="0.2">
      <c r="A245" s="1" t="s">
        <v>23</v>
      </c>
      <c r="C245" s="1" t="s">
        <v>105</v>
      </c>
      <c r="E245" s="43" t="s">
        <v>112</v>
      </c>
      <c r="F245" s="81">
        <f>SUMIFS(input_enduse!D:D,input_enduse!A:A,C245,input_enduse!B:B,$A$2,input_enduse!C:C,$A245)</f>
        <v>0.99657335288610804</v>
      </c>
      <c r="G245" s="81">
        <v>1</v>
      </c>
      <c r="H245" s="81">
        <v>0</v>
      </c>
      <c r="I245" s="81">
        <v>0</v>
      </c>
      <c r="J245" s="82"/>
      <c r="K245" s="19"/>
    </row>
    <row r="246" spans="1:11" s="1" customFormat="1" ht="15" x14ac:dyDescent="0.2">
      <c r="A246" s="1" t="s">
        <v>23</v>
      </c>
      <c r="C246" s="1" t="s">
        <v>10</v>
      </c>
      <c r="E246" s="43" t="s">
        <v>114</v>
      </c>
      <c r="F246" s="81">
        <f>SUMIFS(input_enduse!D:D,input_enduse!A:A,C246,input_enduse!B:B,$A$2,input_enduse!C:C,$A246)</f>
        <v>0.975599383822782</v>
      </c>
      <c r="G246" s="81">
        <v>1</v>
      </c>
      <c r="H246" s="81">
        <v>0</v>
      </c>
      <c r="I246" s="81">
        <v>0</v>
      </c>
      <c r="J246" s="82"/>
      <c r="K246" s="19"/>
    </row>
    <row r="247" spans="1:11" s="1" customFormat="1" ht="15" x14ac:dyDescent="0.2">
      <c r="A247" s="1" t="s">
        <v>23</v>
      </c>
      <c r="C247" s="1" t="s">
        <v>11</v>
      </c>
      <c r="E247" s="43" t="s">
        <v>11</v>
      </c>
      <c r="F247" s="81">
        <f>SUMIFS(input_enduse!D:D,input_enduse!A:A,C247,input_enduse!B:B,$A$2,input_enduse!C:C,$A247)</f>
        <v>0.41849187180124697</v>
      </c>
      <c r="G247" s="81">
        <v>1</v>
      </c>
      <c r="H247" s="81">
        <v>0</v>
      </c>
      <c r="I247" s="81">
        <v>0</v>
      </c>
      <c r="J247" s="82"/>
      <c r="K247" s="19"/>
    </row>
    <row r="248" spans="1:11" s="1" customFormat="1" ht="15" x14ac:dyDescent="0.2">
      <c r="A248" s="1" t="s">
        <v>23</v>
      </c>
      <c r="C248" s="1" t="s">
        <v>1</v>
      </c>
      <c r="E248" s="43" t="s">
        <v>1</v>
      </c>
      <c r="F248" s="81">
        <f>SUMIFS(input_enduse!D:D,input_enduse!A:A,C248,input_enduse!B:B,$A$2,input_enduse!C:C,$A248)</f>
        <v>0.20032041866505099</v>
      </c>
      <c r="G248" s="81">
        <v>1</v>
      </c>
      <c r="H248" s="81">
        <v>0</v>
      </c>
      <c r="I248" s="81">
        <v>0</v>
      </c>
      <c r="J248" s="82"/>
      <c r="K248" s="19"/>
    </row>
    <row r="249" spans="1:11" s="1" customFormat="1" ht="15" x14ac:dyDescent="0.2">
      <c r="E249" s="83"/>
      <c r="F249" s="83"/>
      <c r="G249" s="83"/>
      <c r="H249" s="83"/>
      <c r="I249" s="83"/>
      <c r="J249" s="83"/>
      <c r="K249" s="8"/>
    </row>
    <row r="250" spans="1:11" s="1" customFormat="1" ht="15" x14ac:dyDescent="0.25">
      <c r="E250" s="95" t="s">
        <v>95</v>
      </c>
      <c r="F250" s="96"/>
      <c r="G250" s="96"/>
      <c r="H250" s="96"/>
      <c r="I250" s="97"/>
      <c r="J250" s="76"/>
      <c r="K250" s="18"/>
    </row>
    <row r="251" spans="1:11" s="1" customFormat="1" ht="15" x14ac:dyDescent="0.2">
      <c r="C251" s="1" t="s">
        <v>43</v>
      </c>
      <c r="E251" s="28" t="s">
        <v>43</v>
      </c>
      <c r="F251" s="28" t="s">
        <v>44</v>
      </c>
      <c r="G251" s="28" t="s">
        <v>40</v>
      </c>
      <c r="H251" s="28" t="s">
        <v>41</v>
      </c>
      <c r="I251" s="28" t="s">
        <v>42</v>
      </c>
      <c r="J251" s="80"/>
      <c r="K251" s="3"/>
    </row>
    <row r="252" spans="1:11" s="1" customFormat="1" ht="15" x14ac:dyDescent="0.2">
      <c r="A252" s="1" t="s">
        <v>115</v>
      </c>
      <c r="C252" s="1" t="s">
        <v>9</v>
      </c>
      <c r="E252" s="43" t="s">
        <v>9</v>
      </c>
      <c r="F252" s="81">
        <f>SUMIFS(input_enduse!D:D,input_enduse!A:A,C252,input_enduse!B:B,$A$2,input_enduse!C:C,$A252)</f>
        <v>0.30593830666917199</v>
      </c>
      <c r="G252" s="81">
        <f>SUMIFS(input_enduse!E:E,input_enduse!A:A,C252,input_enduse!B:B,$A$2,input_enduse!C:C,$A252)</f>
        <v>0.50473877119633503</v>
      </c>
      <c r="H252" s="81">
        <f>SUMIFS(input_enduse!F:F,input_enduse!A:A,C252,input_enduse!B:B,$A$2,input_enduse!C:C,$A252)</f>
        <v>0.49526122880366502</v>
      </c>
      <c r="I252" s="81">
        <f>SUMIFS(input_enduse!G:G,input_enduse!A:A,C252,input_enduse!B:B,$A$2,input_enduse!C:C,$A252)</f>
        <v>0</v>
      </c>
      <c r="J252" s="82"/>
      <c r="K252" s="19"/>
    </row>
    <row r="253" spans="1:11" s="1" customFormat="1" ht="15" x14ac:dyDescent="0.2">
      <c r="A253" s="1" t="s">
        <v>115</v>
      </c>
      <c r="C253" s="1" t="s">
        <v>7</v>
      </c>
      <c r="E253" s="43" t="s">
        <v>7</v>
      </c>
      <c r="F253" s="81">
        <f>SUMIFS(input_enduse!D:D,input_enduse!A:A,C253,input_enduse!B:B,$A$2,input_enduse!C:C,$A253)</f>
        <v>0.30479089440021201</v>
      </c>
      <c r="G253" s="81">
        <f>SUMIFS(input_enduse!E:E,input_enduse!A:A,C253,input_enduse!B:B,$A$2,input_enduse!C:C,$A253)</f>
        <v>1</v>
      </c>
      <c r="H253" s="81">
        <f>SUMIFS(input_enduse!F:F,input_enduse!A:A,C253,input_enduse!B:B,$A$2,input_enduse!C:C,$A253)</f>
        <v>0</v>
      </c>
      <c r="I253" s="81">
        <f>SUMIFS(input_enduse!G:G,input_enduse!A:A,C253,input_enduse!B:B,$A$2,input_enduse!C:C,$A253)</f>
        <v>0</v>
      </c>
      <c r="J253" s="82"/>
      <c r="K253" s="19"/>
    </row>
    <row r="254" spans="1:11" s="1" customFormat="1" ht="15" x14ac:dyDescent="0.2">
      <c r="A254" s="1" t="s">
        <v>115</v>
      </c>
      <c r="C254" s="1" t="s">
        <v>13</v>
      </c>
      <c r="E254" s="43" t="s">
        <v>13</v>
      </c>
      <c r="F254" s="81">
        <f>SUMIFS(input_enduse!D:D,input_enduse!A:A,C254,input_enduse!B:B,$A$2,input_enduse!C:C,$A254)</f>
        <v>0.42666621842313102</v>
      </c>
      <c r="G254" s="81">
        <v>1</v>
      </c>
      <c r="H254" s="81">
        <v>0</v>
      </c>
      <c r="I254" s="81">
        <v>0</v>
      </c>
      <c r="J254" s="82"/>
      <c r="K254" s="19"/>
    </row>
    <row r="255" spans="1:11" s="1" customFormat="1" ht="15" x14ac:dyDescent="0.2">
      <c r="A255" s="1" t="s">
        <v>115</v>
      </c>
      <c r="C255" s="1" t="s">
        <v>108</v>
      </c>
      <c r="E255" s="43" t="s">
        <v>108</v>
      </c>
      <c r="F255" s="81">
        <f>SUMIFS(input_enduse!D:D,input_enduse!A:A,C255,input_enduse!B:B,$A$2,input_enduse!C:C,$A255)</f>
        <v>0.46290248874713702</v>
      </c>
      <c r="G255" s="81">
        <v>1</v>
      </c>
      <c r="H255" s="81">
        <v>0</v>
      </c>
      <c r="I255" s="81">
        <v>0</v>
      </c>
      <c r="J255" s="82"/>
      <c r="K255" s="19"/>
    </row>
    <row r="256" spans="1:11" s="1" customFormat="1" ht="15" x14ac:dyDescent="0.2">
      <c r="A256" s="1" t="s">
        <v>115</v>
      </c>
      <c r="C256" s="1" t="s">
        <v>107</v>
      </c>
      <c r="E256" s="43" t="s">
        <v>107</v>
      </c>
      <c r="F256" s="81">
        <f>SUMIFS(input_enduse!D:D,input_enduse!A:A,C256,input_enduse!B:B,$A$2,input_enduse!C:C,$A256)</f>
        <v>7.3558604071409003E-2</v>
      </c>
      <c r="G256" s="81">
        <v>1</v>
      </c>
      <c r="H256" s="81">
        <v>0</v>
      </c>
      <c r="I256" s="81">
        <v>0</v>
      </c>
      <c r="J256" s="82"/>
      <c r="K256" s="19"/>
    </row>
    <row r="257" spans="1:11" s="1" customFormat="1" ht="15" x14ac:dyDescent="0.2">
      <c r="A257" s="1" t="s">
        <v>115</v>
      </c>
      <c r="C257" s="1" t="s">
        <v>5</v>
      </c>
      <c r="E257" s="43" t="s">
        <v>99</v>
      </c>
      <c r="F257" s="81">
        <f>SUMIFS(input_enduse!D:D,input_enduse!A:A,C257,input_enduse!B:B,$A$2,input_enduse!C:C,$A257)</f>
        <v>3.1913758160608502E-3</v>
      </c>
      <c r="G257" s="81">
        <f>SUMIFS(input_enduse!E:E,input_enduse!A:A,C257,input_enduse!B:B,$A$2,input_enduse!C:C,$A257)</f>
        <v>1</v>
      </c>
      <c r="H257" s="81">
        <f>SUMIFS(input_enduse!F:F,input_enduse!A:A,C257,input_enduse!B:B,$A$2,input_enduse!C:C,$A257)</f>
        <v>0</v>
      </c>
      <c r="I257" s="81">
        <f>SUMIFS(input_enduse!G:G,input_enduse!A:A,C257,input_enduse!B:B,$A$2,input_enduse!C:C,$A257)</f>
        <v>0</v>
      </c>
      <c r="J257" s="82"/>
      <c r="K257" s="19"/>
    </row>
    <row r="258" spans="1:11" s="1" customFormat="1" ht="15" x14ac:dyDescent="0.2">
      <c r="A258" s="1" t="s">
        <v>115</v>
      </c>
      <c r="C258" s="1" t="s">
        <v>14</v>
      </c>
      <c r="E258" s="43" t="s">
        <v>14</v>
      </c>
      <c r="F258" s="81">
        <f>SUMIFS(input_enduse!D:D,input_enduse!A:A,C258,input_enduse!B:B,$A$2,input_enduse!C:C,$A258)</f>
        <v>1</v>
      </c>
      <c r="G258" s="81">
        <f>SUMIFS(input_enduse!E:E,input_enduse!A:A,C258,input_enduse!B:B,$A$2,input_enduse!C:C,$A258)</f>
        <v>0.78444897242724598</v>
      </c>
      <c r="H258" s="81">
        <f>SUMIFS(input_enduse!F:F,input_enduse!A:A,C258,input_enduse!B:B,$A$2,input_enduse!C:C,$A258)</f>
        <v>0.21555102757275299</v>
      </c>
      <c r="I258" s="81">
        <f>SUMIFS(input_enduse!G:G,input_enduse!A:A,C258,input_enduse!B:B,$A$2,input_enduse!C:C,$A258)</f>
        <v>0</v>
      </c>
      <c r="J258" s="82"/>
      <c r="K258" s="19"/>
    </row>
    <row r="259" spans="1:11" s="1" customFormat="1" ht="15" x14ac:dyDescent="0.2">
      <c r="A259" s="1" t="s">
        <v>115</v>
      </c>
      <c r="E259" s="28" t="s">
        <v>43</v>
      </c>
      <c r="F259" s="28" t="s">
        <v>101</v>
      </c>
      <c r="G259" s="28" t="s">
        <v>40</v>
      </c>
      <c r="H259" s="28" t="s">
        <v>41</v>
      </c>
      <c r="I259" s="28" t="s">
        <v>42</v>
      </c>
      <c r="J259" s="80"/>
      <c r="K259" s="3"/>
    </row>
    <row r="260" spans="1:11" s="1" customFormat="1" ht="15" x14ac:dyDescent="0.2">
      <c r="A260" s="1" t="s">
        <v>115</v>
      </c>
      <c r="C260" s="1" t="s">
        <v>98</v>
      </c>
      <c r="E260" s="43" t="s">
        <v>98</v>
      </c>
      <c r="F260" s="81">
        <v>1</v>
      </c>
      <c r="G260" s="81">
        <v>1</v>
      </c>
      <c r="H260" s="81">
        <v>0</v>
      </c>
      <c r="I260" s="81">
        <v>0</v>
      </c>
      <c r="J260" s="82"/>
      <c r="K260" s="19"/>
    </row>
    <row r="261" spans="1:11" s="1" customFormat="1" ht="15" x14ac:dyDescent="0.2">
      <c r="A261" s="1" t="s">
        <v>115</v>
      </c>
      <c r="C261" s="1" t="s">
        <v>8</v>
      </c>
      <c r="E261" s="43" t="s">
        <v>8</v>
      </c>
      <c r="F261" s="81">
        <f>SUMIFS(input_enduse!D:D,input_enduse!A:A,C261,input_enduse!B:B,$A$2,input_enduse!C:C,$A261)</f>
        <v>0.82313808348259498</v>
      </c>
      <c r="G261" s="81">
        <v>1</v>
      </c>
      <c r="H261" s="81">
        <v>0</v>
      </c>
      <c r="I261" s="81">
        <v>0</v>
      </c>
      <c r="J261" s="82"/>
      <c r="K261" s="19"/>
    </row>
    <row r="262" spans="1:11" s="1" customFormat="1" ht="15" x14ac:dyDescent="0.2">
      <c r="A262" s="1" t="s">
        <v>115</v>
      </c>
      <c r="C262" s="1" t="s">
        <v>12</v>
      </c>
      <c r="E262" s="43" t="s">
        <v>12</v>
      </c>
      <c r="F262" s="81">
        <f>SUMIFS(input_enduse!D:D,input_enduse!A:A,C262,input_enduse!B:B,$A$2,input_enduse!C:C,$A262)</f>
        <v>1</v>
      </c>
      <c r="G262" s="81">
        <v>1</v>
      </c>
      <c r="H262" s="81">
        <v>0</v>
      </c>
      <c r="I262" s="81">
        <v>0</v>
      </c>
      <c r="J262" s="82"/>
      <c r="K262" s="19"/>
    </row>
    <row r="263" spans="1:11" s="1" customFormat="1" ht="15" x14ac:dyDescent="0.2">
      <c r="A263" s="1" t="s">
        <v>115</v>
      </c>
      <c r="C263" s="1" t="s">
        <v>6</v>
      </c>
      <c r="E263" s="43" t="s">
        <v>109</v>
      </c>
      <c r="F263" s="81">
        <f>SUMIFS(input_enduse!D:D,input_enduse!A:A,C263,input_enduse!B:B,$A$2,input_enduse!C:C,$A263)</f>
        <v>1</v>
      </c>
      <c r="G263" s="81">
        <f>SUMIFS(input_enduse!E:E,input_enduse!A:A,C263,input_enduse!B:B,$A$2,input_enduse!C:C,$A263)</f>
        <v>1</v>
      </c>
      <c r="H263" s="81">
        <f>SUMIFS(input_enduse!F:F,input_enduse!A:A,C263,input_enduse!B:B,$A$2,input_enduse!C:C,$A263)</f>
        <v>0</v>
      </c>
      <c r="I263" s="81">
        <f>SUMIFS(input_enduse!G:G,input_enduse!A:A,C263,input_enduse!B:B,$A$2,input_enduse!C:C,$A263)</f>
        <v>0</v>
      </c>
      <c r="J263" s="82"/>
      <c r="K263" s="19"/>
    </row>
    <row r="264" spans="1:11" s="1" customFormat="1" ht="15" x14ac:dyDescent="0.2">
      <c r="A264" s="1" t="s">
        <v>115</v>
      </c>
      <c r="C264" s="1" t="s">
        <v>104</v>
      </c>
      <c r="E264" s="43" t="s">
        <v>110</v>
      </c>
      <c r="F264" s="81">
        <f>SUMIFS(input_enduse!D:D,input_enduse!A:A,C264,input_enduse!B:B,$A$2,input_enduse!C:C,$A264)</f>
        <v>0.45455582574723102</v>
      </c>
      <c r="G264" s="81">
        <v>1</v>
      </c>
      <c r="H264" s="81">
        <v>0</v>
      </c>
      <c r="I264" s="81">
        <v>0</v>
      </c>
      <c r="J264" s="82"/>
      <c r="K264" s="19"/>
    </row>
    <row r="265" spans="1:11" s="1" customFormat="1" ht="15" x14ac:dyDescent="0.2">
      <c r="A265" s="1" t="s">
        <v>115</v>
      </c>
      <c r="C265" s="1" t="s">
        <v>106</v>
      </c>
      <c r="E265" s="43" t="s">
        <v>111</v>
      </c>
      <c r="F265" s="81">
        <f>SUMIFS(input_enduse!D:D,input_enduse!A:A,C265,input_enduse!B:B,$A$2,input_enduse!C:C,$A265)</f>
        <v>1</v>
      </c>
      <c r="G265" s="81">
        <v>1</v>
      </c>
      <c r="H265" s="81">
        <v>0</v>
      </c>
      <c r="I265" s="81">
        <v>0</v>
      </c>
      <c r="J265" s="82"/>
      <c r="K265" s="19"/>
    </row>
    <row r="266" spans="1:11" s="1" customFormat="1" ht="15" x14ac:dyDescent="0.2">
      <c r="A266" s="1" t="s">
        <v>115</v>
      </c>
      <c r="C266" s="1" t="s">
        <v>105</v>
      </c>
      <c r="E266" s="43" t="s">
        <v>112</v>
      </c>
      <c r="F266" s="81">
        <f>SUMIFS(input_enduse!D:D,input_enduse!A:A,C266,input_enduse!B:B,$A$2,input_enduse!C:C,$A266)</f>
        <v>1</v>
      </c>
      <c r="G266" s="81">
        <v>1</v>
      </c>
      <c r="H266" s="81">
        <v>0</v>
      </c>
      <c r="I266" s="81">
        <v>0</v>
      </c>
      <c r="J266" s="82"/>
      <c r="K266" s="19"/>
    </row>
    <row r="267" spans="1:11" s="1" customFormat="1" ht="15" x14ac:dyDescent="0.2">
      <c r="A267" s="1" t="s">
        <v>115</v>
      </c>
      <c r="C267" s="1" t="s">
        <v>10</v>
      </c>
      <c r="E267" s="43" t="s">
        <v>114</v>
      </c>
      <c r="F267" s="81">
        <f>SUMIFS(input_enduse!D:D,input_enduse!A:A,C267,input_enduse!B:B,$A$2,input_enduse!C:C,$A267)</f>
        <v>1</v>
      </c>
      <c r="G267" s="81">
        <v>1</v>
      </c>
      <c r="H267" s="81">
        <v>0</v>
      </c>
      <c r="I267" s="81">
        <v>0</v>
      </c>
      <c r="J267" s="82"/>
      <c r="K267" s="19"/>
    </row>
    <row r="268" spans="1:11" s="1" customFormat="1" ht="15" x14ac:dyDescent="0.2">
      <c r="A268" s="1" t="s">
        <v>115</v>
      </c>
      <c r="C268" s="1" t="s">
        <v>11</v>
      </c>
      <c r="E268" s="43" t="s">
        <v>11</v>
      </c>
      <c r="F268" s="81">
        <f>SUMIFS(input_enduse!D:D,input_enduse!A:A,C268,input_enduse!B:B,$A$2,input_enduse!C:C,$A268)</f>
        <v>0.568559964008859</v>
      </c>
      <c r="G268" s="81">
        <v>1</v>
      </c>
      <c r="H268" s="81">
        <v>0</v>
      </c>
      <c r="I268" s="81">
        <v>0</v>
      </c>
      <c r="J268" s="82"/>
      <c r="K268" s="19"/>
    </row>
    <row r="269" spans="1:11" s="1" customFormat="1" ht="15" x14ac:dyDescent="0.2">
      <c r="A269" s="1" t="s">
        <v>115</v>
      </c>
      <c r="C269" s="1" t="s">
        <v>1</v>
      </c>
      <c r="E269" s="43" t="s">
        <v>1</v>
      </c>
      <c r="F269" s="81">
        <f>SUMIFS(input_enduse!D:D,input_enduse!A:A,C269,input_enduse!B:B,$A$2,input_enduse!C:C,$A269)</f>
        <v>0.70691306692526201</v>
      </c>
      <c r="G269" s="81">
        <v>1</v>
      </c>
      <c r="H269" s="81">
        <v>0</v>
      </c>
      <c r="I269" s="81">
        <v>0</v>
      </c>
      <c r="J269" s="82"/>
      <c r="K269" s="19"/>
    </row>
    <row r="270" spans="1:11" s="1" customFormat="1" ht="15" x14ac:dyDescent="0.2">
      <c r="E270" s="83"/>
      <c r="F270" s="83"/>
      <c r="G270" s="83"/>
      <c r="H270" s="83"/>
      <c r="I270" s="83"/>
      <c r="J270" s="83"/>
      <c r="K270" s="8"/>
    </row>
    <row r="271" spans="1:11" s="1" customFormat="1" ht="15" x14ac:dyDescent="0.25">
      <c r="E271" s="95" t="s">
        <v>113</v>
      </c>
      <c r="F271" s="96"/>
      <c r="G271" s="96"/>
      <c r="H271" s="96"/>
      <c r="I271" s="97"/>
      <c r="J271" s="76"/>
      <c r="K271" s="18"/>
    </row>
    <row r="272" spans="1:11" s="1" customFormat="1" ht="15" x14ac:dyDescent="0.2">
      <c r="C272" s="1" t="s">
        <v>43</v>
      </c>
      <c r="E272" s="28" t="s">
        <v>43</v>
      </c>
      <c r="F272" s="28" t="s">
        <v>44</v>
      </c>
      <c r="G272" s="28" t="s">
        <v>40</v>
      </c>
      <c r="H272" s="28" t="s">
        <v>41</v>
      </c>
      <c r="I272" s="28" t="s">
        <v>42</v>
      </c>
      <c r="J272" s="80"/>
      <c r="K272" s="3"/>
    </row>
    <row r="273" spans="1:11" s="1" customFormat="1" ht="15" x14ac:dyDescent="0.2">
      <c r="A273" s="1" t="s">
        <v>24</v>
      </c>
      <c r="C273" s="1" t="s">
        <v>9</v>
      </c>
      <c r="E273" s="43" t="s">
        <v>9</v>
      </c>
      <c r="F273" s="81">
        <f>SUMIFS(input_enduse!D:D,input_enduse!A:A,C273,input_enduse!B:B,$A$2,input_enduse!C:C,$A273)</f>
        <v>0.48120485020161802</v>
      </c>
      <c r="G273" s="81">
        <f>SUMIFS(input_enduse!E:E,input_enduse!A:A,C273,input_enduse!B:B,$A$2,input_enduse!C:C,$A273)</f>
        <v>0.51917189638652494</v>
      </c>
      <c r="H273" s="81">
        <f>SUMIFS(input_enduse!F:F,input_enduse!A:A,C273,input_enduse!B:B,$A$2,input_enduse!C:C,$A273)</f>
        <v>0.47278585433638498</v>
      </c>
      <c r="I273" s="81">
        <f>SUMIFS(input_enduse!G:G,input_enduse!A:A,C273,input_enduse!B:B,$A$2,input_enduse!C:C,$A273)</f>
        <v>8.0422492770898003E-3</v>
      </c>
      <c r="J273" s="82"/>
      <c r="K273" s="19"/>
    </row>
    <row r="274" spans="1:11" s="1" customFormat="1" ht="15" x14ac:dyDescent="0.2">
      <c r="A274" s="1" t="s">
        <v>24</v>
      </c>
      <c r="C274" s="1" t="s">
        <v>7</v>
      </c>
      <c r="E274" s="43" t="s">
        <v>7</v>
      </c>
      <c r="F274" s="81">
        <f>SUMIFS(input_enduse!D:D,input_enduse!A:A,C274,input_enduse!B:B,$A$2,input_enduse!C:C,$A274)</f>
        <v>0.461397116993715</v>
      </c>
      <c r="G274" s="81">
        <f>SUMIFS(input_enduse!E:E,input_enduse!A:A,C274,input_enduse!B:B,$A$2,input_enduse!C:C,$A274)</f>
        <v>1</v>
      </c>
      <c r="H274" s="81">
        <f>SUMIFS(input_enduse!F:F,input_enduse!A:A,C274,input_enduse!B:B,$A$2,input_enduse!C:C,$A274)</f>
        <v>0</v>
      </c>
      <c r="I274" s="81">
        <f>SUMIFS(input_enduse!G:G,input_enduse!A:A,C274,input_enduse!B:B,$A$2,input_enduse!C:C,$A274)</f>
        <v>0</v>
      </c>
      <c r="J274" s="82"/>
      <c r="K274" s="19"/>
    </row>
    <row r="275" spans="1:11" s="1" customFormat="1" ht="15" x14ac:dyDescent="0.2">
      <c r="A275" s="1" t="s">
        <v>24</v>
      </c>
      <c r="C275" s="1" t="s">
        <v>13</v>
      </c>
      <c r="E275" s="43" t="s">
        <v>13</v>
      </c>
      <c r="F275" s="81">
        <f>SUMIFS(input_enduse!D:D,input_enduse!A:A,C275,input_enduse!B:B,$A$2,input_enduse!C:C,$A275)</f>
        <v>0.49947983684955999</v>
      </c>
      <c r="G275" s="81">
        <v>1</v>
      </c>
      <c r="H275" s="81">
        <v>0</v>
      </c>
      <c r="I275" s="81">
        <v>0</v>
      </c>
      <c r="J275" s="82"/>
      <c r="K275" s="19"/>
    </row>
    <row r="276" spans="1:11" s="1" customFormat="1" ht="15" x14ac:dyDescent="0.2">
      <c r="A276" s="1" t="s">
        <v>24</v>
      </c>
      <c r="C276" s="1" t="s">
        <v>108</v>
      </c>
      <c r="E276" s="43" t="s">
        <v>108</v>
      </c>
      <c r="F276" s="81">
        <f>SUMIFS(input_enduse!D:D,input_enduse!A:A,C276,input_enduse!B:B,$A$2,input_enduse!C:C,$A276)</f>
        <v>9.5491224417053999E-3</v>
      </c>
      <c r="G276" s="81">
        <v>1</v>
      </c>
      <c r="H276" s="81">
        <v>0</v>
      </c>
      <c r="I276" s="81">
        <v>0</v>
      </c>
      <c r="J276" s="82"/>
      <c r="K276" s="19"/>
    </row>
    <row r="277" spans="1:11" s="1" customFormat="1" ht="15" x14ac:dyDescent="0.2">
      <c r="A277" s="1" t="s">
        <v>24</v>
      </c>
      <c r="C277" s="1" t="s">
        <v>107</v>
      </c>
      <c r="E277" s="43" t="s">
        <v>107</v>
      </c>
      <c r="F277" s="81">
        <f>SUMIFS(input_enduse!D:D,input_enduse!A:A,C277,input_enduse!B:B,$A$2,input_enduse!C:C,$A277)</f>
        <v>4.1617442445685297E-3</v>
      </c>
      <c r="G277" s="81">
        <v>1</v>
      </c>
      <c r="H277" s="81">
        <v>0</v>
      </c>
      <c r="I277" s="81">
        <v>0</v>
      </c>
      <c r="J277" s="82"/>
      <c r="K277" s="19"/>
    </row>
    <row r="278" spans="1:11" s="1" customFormat="1" ht="15" x14ac:dyDescent="0.2">
      <c r="A278" s="1" t="s">
        <v>24</v>
      </c>
      <c r="C278" s="1" t="s">
        <v>5</v>
      </c>
      <c r="E278" s="43" t="s">
        <v>99</v>
      </c>
      <c r="F278" s="81">
        <f>SUMIFS(input_enduse!D:D,input_enduse!A:A,C278,input_enduse!B:B,$A$2,input_enduse!C:C,$A278)</f>
        <v>7.7679787388278598E-4</v>
      </c>
      <c r="G278" s="81">
        <f>SUMIFS(input_enduse!E:E,input_enduse!A:A,C278,input_enduse!B:B,$A$2,input_enduse!C:C,$A278)</f>
        <v>0.29376182943249901</v>
      </c>
      <c r="H278" s="81">
        <f>SUMIFS(input_enduse!F:F,input_enduse!A:A,C278,input_enduse!B:B,$A$2,input_enduse!C:C,$A278)</f>
        <v>0.70623817056750104</v>
      </c>
      <c r="I278" s="81">
        <f>SUMIFS(input_enduse!G:G,input_enduse!A:A,C278,input_enduse!B:B,$A$2,input_enduse!C:C,$A278)</f>
        <v>0</v>
      </c>
      <c r="J278" s="82"/>
      <c r="K278" s="19"/>
    </row>
    <row r="279" spans="1:11" s="1" customFormat="1" ht="15" x14ac:dyDescent="0.2">
      <c r="A279" s="1" t="s">
        <v>24</v>
      </c>
      <c r="C279" s="1" t="s">
        <v>14</v>
      </c>
      <c r="E279" s="43" t="s">
        <v>14</v>
      </c>
      <c r="F279" s="81">
        <f>SUMIFS(input_enduse!D:D,input_enduse!A:A,C279,input_enduse!B:B,$A$2,input_enduse!C:C,$A279)</f>
        <v>0.90030620967711406</v>
      </c>
      <c r="G279" s="81">
        <f>SUMIFS(input_enduse!E:E,input_enduse!A:A,C279,input_enduse!B:B,$A$2,input_enduse!C:C,$A279)</f>
        <v>0.65232369047019001</v>
      </c>
      <c r="H279" s="81">
        <f>SUMIFS(input_enduse!F:F,input_enduse!A:A,C279,input_enduse!B:B,$A$2,input_enduse!C:C,$A279)</f>
        <v>0.34128903653362902</v>
      </c>
      <c r="I279" s="81">
        <f>SUMIFS(input_enduse!G:G,input_enduse!A:A,C279,input_enduse!B:B,$A$2,input_enduse!C:C,$A279)</f>
        <v>6.3872729961808603E-3</v>
      </c>
      <c r="J279" s="82"/>
      <c r="K279" s="19"/>
    </row>
    <row r="280" spans="1:11" s="1" customFormat="1" ht="15" x14ac:dyDescent="0.2">
      <c r="A280" s="1" t="s">
        <v>24</v>
      </c>
      <c r="E280" s="28" t="s">
        <v>43</v>
      </c>
      <c r="F280" s="28" t="s">
        <v>101</v>
      </c>
      <c r="G280" s="28" t="s">
        <v>40</v>
      </c>
      <c r="H280" s="28" t="s">
        <v>41</v>
      </c>
      <c r="I280" s="28" t="s">
        <v>42</v>
      </c>
      <c r="J280" s="80"/>
      <c r="K280" s="3"/>
    </row>
    <row r="281" spans="1:11" s="1" customFormat="1" ht="15" x14ac:dyDescent="0.2">
      <c r="A281" s="1" t="s">
        <v>24</v>
      </c>
      <c r="C281" s="1" t="s">
        <v>98</v>
      </c>
      <c r="E281" s="43" t="s">
        <v>98</v>
      </c>
      <c r="F281" s="81">
        <v>1</v>
      </c>
      <c r="G281" s="81">
        <v>1</v>
      </c>
      <c r="H281" s="81">
        <v>0</v>
      </c>
      <c r="I281" s="81">
        <v>0</v>
      </c>
      <c r="J281" s="82"/>
      <c r="K281" s="19"/>
    </row>
    <row r="282" spans="1:11" s="1" customFormat="1" ht="15" x14ac:dyDescent="0.2">
      <c r="A282" s="1" t="s">
        <v>24</v>
      </c>
      <c r="C282" s="1" t="s">
        <v>8</v>
      </c>
      <c r="E282" s="43" t="s">
        <v>8</v>
      </c>
      <c r="F282" s="81">
        <f>SUMIFS(input_enduse!D:D,input_enduse!A:A,C282,input_enduse!B:B,$A$2,input_enduse!C:C,$A282)</f>
        <v>0.70793698055968501</v>
      </c>
      <c r="G282" s="81">
        <v>1</v>
      </c>
      <c r="H282" s="81">
        <v>0</v>
      </c>
      <c r="I282" s="81">
        <v>0</v>
      </c>
      <c r="J282" s="82"/>
      <c r="K282" s="19"/>
    </row>
    <row r="283" spans="1:11" s="1" customFormat="1" ht="15" x14ac:dyDescent="0.2">
      <c r="A283" s="1" t="s">
        <v>24</v>
      </c>
      <c r="C283" s="1" t="s">
        <v>12</v>
      </c>
      <c r="E283" s="43" t="s">
        <v>12</v>
      </c>
      <c r="F283" s="81">
        <f>SUMIFS(input_enduse!D:D,input_enduse!A:A,C283,input_enduse!B:B,$A$2,input_enduse!C:C,$A283)</f>
        <v>1</v>
      </c>
      <c r="G283" s="81">
        <v>1</v>
      </c>
      <c r="H283" s="81">
        <v>0</v>
      </c>
      <c r="I283" s="81">
        <v>0</v>
      </c>
      <c r="J283" s="82"/>
      <c r="K283" s="19"/>
    </row>
    <row r="284" spans="1:11" s="1" customFormat="1" ht="15" x14ac:dyDescent="0.2">
      <c r="A284" s="1" t="s">
        <v>24</v>
      </c>
      <c r="C284" s="1" t="s">
        <v>6</v>
      </c>
      <c r="E284" s="43" t="s">
        <v>109</v>
      </c>
      <c r="F284" s="81">
        <f>SUMIFS(input_enduse!D:D,input_enduse!A:A,C284,input_enduse!B:B,$A$2,input_enduse!C:C,$A284)</f>
        <v>0.96072235902756498</v>
      </c>
      <c r="G284" s="81">
        <f>SUMIFS(input_enduse!E:E,input_enduse!A:A,C284,input_enduse!B:B,$A$2,input_enduse!C:C,$A284)</f>
        <v>0.99639371732387905</v>
      </c>
      <c r="H284" s="81">
        <f>SUMIFS(input_enduse!F:F,input_enduse!A:A,C284,input_enduse!B:B,$A$2,input_enduse!C:C,$A284)</f>
        <v>3.6062826761210998E-3</v>
      </c>
      <c r="I284" s="81">
        <f>SUMIFS(input_enduse!G:G,input_enduse!A:A,C284,input_enduse!B:B,$A$2,input_enduse!C:C,$A284)</f>
        <v>0</v>
      </c>
      <c r="J284" s="82"/>
      <c r="K284" s="19"/>
    </row>
    <row r="285" spans="1:11" s="1" customFormat="1" ht="15" x14ac:dyDescent="0.2">
      <c r="A285" s="1" t="s">
        <v>24</v>
      </c>
      <c r="C285" s="1" t="s">
        <v>104</v>
      </c>
      <c r="E285" s="43" t="s">
        <v>110</v>
      </c>
      <c r="F285" s="81">
        <f>SUMIFS(input_enduse!D:D,input_enduse!A:A,C285,input_enduse!B:B,$A$2,input_enduse!C:C,$A285)</f>
        <v>7.1630848242063005E-2</v>
      </c>
      <c r="G285" s="81">
        <v>1</v>
      </c>
      <c r="H285" s="81">
        <v>0</v>
      </c>
      <c r="I285" s="81">
        <v>0</v>
      </c>
      <c r="J285" s="82"/>
      <c r="K285" s="19"/>
    </row>
    <row r="286" spans="1:11" s="1" customFormat="1" ht="15" x14ac:dyDescent="0.2">
      <c r="A286" s="1" t="s">
        <v>24</v>
      </c>
      <c r="C286" s="1" t="s">
        <v>106</v>
      </c>
      <c r="E286" s="43" t="s">
        <v>111</v>
      </c>
      <c r="F286" s="81">
        <f>SUMIFS(input_enduse!D:D,input_enduse!A:A,C286,input_enduse!B:B,$A$2,input_enduse!C:C,$A286)</f>
        <v>0.88316008012098202</v>
      </c>
      <c r="G286" s="81">
        <v>1</v>
      </c>
      <c r="H286" s="81">
        <v>0</v>
      </c>
      <c r="I286" s="81">
        <v>0</v>
      </c>
      <c r="J286" s="82"/>
      <c r="K286" s="19"/>
    </row>
    <row r="287" spans="1:11" s="1" customFormat="1" ht="15" x14ac:dyDescent="0.2">
      <c r="A287" s="1" t="s">
        <v>24</v>
      </c>
      <c r="C287" s="1" t="s">
        <v>105</v>
      </c>
      <c r="E287" s="43" t="s">
        <v>112</v>
      </c>
      <c r="F287" s="81">
        <f>SUMIFS(input_enduse!D:D,input_enduse!A:A,C287,input_enduse!B:B,$A$2,input_enduse!C:C,$A287)</f>
        <v>0.91780644412021495</v>
      </c>
      <c r="G287" s="81">
        <v>1</v>
      </c>
      <c r="H287" s="81">
        <v>0</v>
      </c>
      <c r="I287" s="81">
        <v>0</v>
      </c>
      <c r="J287" s="82"/>
      <c r="K287" s="19"/>
    </row>
    <row r="288" spans="1:11" s="1" customFormat="1" ht="15" x14ac:dyDescent="0.2">
      <c r="A288" s="1" t="s">
        <v>24</v>
      </c>
      <c r="C288" s="1" t="s">
        <v>10</v>
      </c>
      <c r="E288" s="43" t="s">
        <v>114</v>
      </c>
      <c r="F288" s="81">
        <f>SUMIFS(input_enduse!D:D,input_enduse!A:A,C288,input_enduse!B:B,$A$2,input_enduse!C:C,$A288)</f>
        <v>0.95335686270034303</v>
      </c>
      <c r="G288" s="81">
        <v>1</v>
      </c>
      <c r="H288" s="81">
        <v>0</v>
      </c>
      <c r="I288" s="81">
        <v>0</v>
      </c>
      <c r="J288" s="82"/>
      <c r="K288" s="19"/>
    </row>
    <row r="289" spans="1:11" s="1" customFormat="1" ht="15" x14ac:dyDescent="0.2">
      <c r="A289" s="1" t="s">
        <v>24</v>
      </c>
      <c r="C289" s="1" t="s">
        <v>11</v>
      </c>
      <c r="E289" s="43" t="s">
        <v>11</v>
      </c>
      <c r="F289" s="81">
        <f>SUMIFS(input_enduse!D:D,input_enduse!A:A,C289,input_enduse!B:B,$A$2,input_enduse!C:C,$A289)</f>
        <v>0.29401654525343301</v>
      </c>
      <c r="G289" s="81">
        <v>1</v>
      </c>
      <c r="H289" s="81">
        <v>0</v>
      </c>
      <c r="I289" s="81">
        <v>0</v>
      </c>
      <c r="J289" s="82"/>
      <c r="K289" s="19"/>
    </row>
    <row r="290" spans="1:11" s="1" customFormat="1" ht="15" x14ac:dyDescent="0.2">
      <c r="A290" s="1" t="s">
        <v>24</v>
      </c>
      <c r="C290" s="1" t="s">
        <v>1</v>
      </c>
      <c r="E290" s="43" t="s">
        <v>1</v>
      </c>
      <c r="F290" s="81">
        <f>SUMIFS(input_enduse!D:D,input_enduse!A:A,C290,input_enduse!B:B,$A$2,input_enduse!C:C,$A290)</f>
        <v>0.42031507784897298</v>
      </c>
      <c r="G290" s="81">
        <v>1</v>
      </c>
      <c r="H290" s="81">
        <v>0</v>
      </c>
      <c r="I290" s="81">
        <v>0</v>
      </c>
      <c r="J290" s="82"/>
      <c r="K290" s="19"/>
    </row>
    <row r="291" spans="1:11" ht="15.6" x14ac:dyDescent="0.3">
      <c r="E291" s="79"/>
      <c r="F291" s="79"/>
      <c r="G291" s="79"/>
      <c r="H291" s="79"/>
      <c r="I291" s="79"/>
      <c r="J291" s="79"/>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F3A2A-C128-4CBD-84D9-45D888C25755}">
  <sheetPr codeName="Sheet6"/>
  <dimension ref="A1:O292"/>
  <sheetViews>
    <sheetView topLeftCell="N33" zoomScaleNormal="100" workbookViewId="0">
      <selection activeCell="D1" sqref="D1"/>
    </sheetView>
  </sheetViews>
  <sheetFormatPr defaultColWidth="9.21875" defaultRowHeight="14.4" x14ac:dyDescent="0.3"/>
  <cols>
    <col min="1" max="1" width="12.5546875" style="9" hidden="1" customWidth="1"/>
    <col min="2" max="2" width="0" style="9" hidden="1" customWidth="1"/>
    <col min="3" max="3" width="22.77734375" style="9" hidden="1" customWidth="1"/>
    <col min="4" max="4" width="27.21875" style="9" bestFit="1" customWidth="1"/>
    <col min="5" max="5" width="30.77734375" style="9" bestFit="1" customWidth="1"/>
    <col min="6" max="6" width="25.21875" style="9" bestFit="1" customWidth="1"/>
    <col min="7" max="7" width="32.77734375" style="9" bestFit="1" customWidth="1"/>
    <col min="8" max="8" width="27.21875" style="9" bestFit="1" customWidth="1"/>
    <col min="9" max="9" width="17.44140625" style="9" bestFit="1" customWidth="1"/>
    <col min="10" max="11" width="17.44140625" style="9" customWidth="1"/>
    <col min="12" max="12" width="7.44140625" style="9" customWidth="1"/>
    <col min="13" max="13" width="18.44140625" style="9" bestFit="1" customWidth="1"/>
    <col min="14" max="14" width="7.77734375" style="9" bestFit="1" customWidth="1"/>
    <col min="15" max="16384" width="9.21875" style="9"/>
  </cols>
  <sheetData>
    <row r="1" spans="1:14" ht="15.6" x14ac:dyDescent="0.3">
      <c r="A1" s="9" t="s">
        <v>33</v>
      </c>
      <c r="E1" s="98" t="s">
        <v>291</v>
      </c>
      <c r="F1" s="98"/>
      <c r="G1" s="98"/>
      <c r="H1" s="98"/>
      <c r="I1" s="99"/>
      <c r="J1" s="99"/>
      <c r="K1" s="10"/>
      <c r="M1" s="11" t="s">
        <v>96</v>
      </c>
      <c r="N1" s="11"/>
    </row>
    <row r="2" spans="1:14" ht="45" x14ac:dyDescent="0.3">
      <c r="A2" s="9" t="s">
        <v>116</v>
      </c>
      <c r="E2" s="100" t="s">
        <v>35</v>
      </c>
      <c r="F2" s="100" t="s">
        <v>36</v>
      </c>
      <c r="G2" s="100" t="s">
        <v>37</v>
      </c>
      <c r="H2" s="100" t="s">
        <v>38</v>
      </c>
      <c r="I2" s="100" t="s">
        <v>118</v>
      </c>
      <c r="J2" s="100" t="s">
        <v>263</v>
      </c>
      <c r="K2" s="13"/>
      <c r="M2" s="12" t="s">
        <v>28</v>
      </c>
      <c r="N2" s="12" t="s">
        <v>30</v>
      </c>
    </row>
    <row r="3" spans="1:14" ht="15.6" x14ac:dyDescent="0.3">
      <c r="E3" s="77" t="s">
        <v>15</v>
      </c>
      <c r="F3" s="78">
        <f>SUMIFS(input_wholebuilding!C:C,input_wholebuilding!A:A,LADWP!E3,input_wholebuilding!B:B,$A$2)</f>
        <v>25512.529456577598</v>
      </c>
      <c r="G3" s="93">
        <f>SUMIFS(input_wholebuilding!D:D,input_wholebuilding!A:A,LADWP!E3,input_wholebuilding!B:B,$A$2)</f>
        <v>195.42897769240801</v>
      </c>
      <c r="H3" s="78">
        <f>SUMIFS(input_wholebuilding!E:E,input_wholebuilding!A:A,LADWP!E3,input_wholebuilding!B:B,$A$2)</f>
        <v>49858875.500464097</v>
      </c>
      <c r="I3" s="93">
        <f>SUMIFS(input_wholebuilding_gas!D:D,input_wholebuilding_gas!A:A,PGE!E3,input_wholebuilding_gas!B:B,$A$2)</f>
        <v>195.45396848732</v>
      </c>
      <c r="J3" s="93">
        <f>SUMIFS(input_wholebuilding_gas!E:E,input_wholebuilding_gas!A:A,PGE!E3,input_wholebuilding_gas!B:B,$A$2)/1000000</f>
        <v>72.047498799414612</v>
      </c>
      <c r="K3" s="15"/>
      <c r="M3" s="14" t="s">
        <v>15</v>
      </c>
      <c r="N3" s="16">
        <f>SUMIFS(input_figure!D:D,input_figure!A:A,LADWP!M3,input_figure!B:B,$A$2)</f>
        <v>7.3309942194857994E-2</v>
      </c>
    </row>
    <row r="4" spans="1:14" ht="15.6" x14ac:dyDescent="0.3">
      <c r="E4" s="77" t="s">
        <v>16</v>
      </c>
      <c r="F4" s="78">
        <f>SUMIFS(input_wholebuilding!C:C,input_wholebuilding!A:A,LADWP!E4,input_wholebuilding!B:B,$A$2)</f>
        <v>14781.771105293201</v>
      </c>
      <c r="G4" s="93">
        <f>SUMIFS(input_wholebuilding!D:D,input_wholebuilding!A:A,LADWP!E4,input_wholebuilding!B:B,$A$2)</f>
        <v>35.814725380486102</v>
      </c>
      <c r="H4" s="78">
        <f>SUMIFS(input_wholebuilding!E:E,input_wholebuilding!A:A,LADWP!E4,input_wholebuilding!B:B,$A$2)</f>
        <v>5294050.7277328204</v>
      </c>
      <c r="I4" s="93">
        <f>SUMIFS(input_wholebuilding_gas!D:D,input_wholebuilding_gas!A:A,PGE!E4,input_wholebuilding_gas!B:B,$A$2)</f>
        <v>35.822125894247797</v>
      </c>
      <c r="J4" s="93">
        <f>SUMIFS(input_wholebuilding_gas!E:E,input_wholebuilding_gas!A:A,PGE!E4,input_wholebuilding_gas!B:B,$A$2)/1000000</f>
        <v>7.6427357972302801</v>
      </c>
      <c r="K4" s="15"/>
      <c r="M4" s="14" t="s">
        <v>16</v>
      </c>
      <c r="N4" s="16">
        <f>SUMIFS(input_figure!D:D,input_figure!A:A,LADWP!M4,input_figure!B:B,$A$2)</f>
        <v>8.4822106972887099E-2</v>
      </c>
    </row>
    <row r="5" spans="1:14" ht="15.6" x14ac:dyDescent="0.3">
      <c r="E5" s="77" t="s">
        <v>17</v>
      </c>
      <c r="F5" s="78">
        <f>SUMIFS(input_wholebuilding!C:C,input_wholebuilding!A:A,LADWP!E5,input_wholebuilding!B:B,$A$2)</f>
        <v>20320.983957106899</v>
      </c>
      <c r="G5" s="93">
        <f>SUMIFS(input_wholebuilding!D:D,input_wholebuilding!A:A,LADWP!E5,input_wholebuilding!B:B,$A$2)</f>
        <v>70.848786772530502</v>
      </c>
      <c r="H5" s="78">
        <f>SUMIFS(input_wholebuilding!E:E,input_wholebuilding!A:A,LADWP!E5,input_wholebuilding!B:B,$A$2)</f>
        <v>14397170.593850801</v>
      </c>
      <c r="I5" s="93">
        <f>SUMIFS(input_wholebuilding_gas!D:D,input_wholebuilding_gas!A:A,PGE!E5,input_wholebuilding_gas!B:B,$A$2)</f>
        <v>69.8504890242681</v>
      </c>
      <c r="J5" s="93">
        <f>SUMIFS(input_wholebuilding_gas!E:E,input_wholebuilding_gas!A:A,PGE!E5,input_wholebuilding_gas!B:B,$A$2)/1000000</f>
        <v>20.820851602198701</v>
      </c>
      <c r="K5" s="15"/>
      <c r="M5" s="14" t="s">
        <v>17</v>
      </c>
      <c r="N5" s="16">
        <f>SUMIFS(input_figure!D:D,input_figure!A:A,LADWP!M5,input_figure!B:B,$A$2)</f>
        <v>4.4149984980660598E-2</v>
      </c>
    </row>
    <row r="6" spans="1:14" ht="15.6" x14ac:dyDescent="0.3">
      <c r="E6" s="77" t="s">
        <v>18</v>
      </c>
      <c r="F6" s="78">
        <f>SUMIFS(input_wholebuilding!C:C,input_wholebuilding!A:A,LADWP!E6,input_wholebuilding!B:B,$A$2)</f>
        <v>22634.867912883801</v>
      </c>
      <c r="G6" s="93">
        <f>SUMIFS(input_wholebuilding!D:D,input_wholebuilding!A:A,LADWP!E6,input_wholebuilding!B:B,$A$2)</f>
        <v>40.182808927822201</v>
      </c>
      <c r="H6" s="78">
        <f>SUMIFS(input_wholebuilding!E:E,input_wholebuilding!A:A,LADWP!E6,input_wholebuilding!B:B,$A$2)</f>
        <v>9095325.7244990394</v>
      </c>
      <c r="I6" s="93">
        <f>SUMIFS(input_wholebuilding_gas!D:D,input_wholebuilding_gas!A:A,PGE!E6,input_wholebuilding_gas!B:B,$A$2)</f>
        <v>40.1887288626328</v>
      </c>
      <c r="J6" s="93">
        <f>SUMIFS(input_wholebuilding_gas!E:E,input_wholebuilding_gas!A:A,PGE!E6,input_wholebuilding_gas!B:B,$A$2)/1000000</f>
        <v>13.141925973436502</v>
      </c>
      <c r="K6" s="15"/>
      <c r="M6" s="14" t="s">
        <v>18</v>
      </c>
      <c r="N6" s="16">
        <f>SUMIFS(input_figure!D:D,input_figure!A:A,LADWP!M6,input_figure!B:B,$A$2)</f>
        <v>3.8324031952309899E-2</v>
      </c>
    </row>
    <row r="7" spans="1:14" ht="15.6" x14ac:dyDescent="0.3">
      <c r="E7" s="77" t="s">
        <v>10</v>
      </c>
      <c r="F7" s="78">
        <f>SUMIFS(input_wholebuilding!C:C,input_wholebuilding!A:A,LADWP!E7,input_wholebuilding!B:B,$A$2)</f>
        <v>82587.6147131209</v>
      </c>
      <c r="G7" s="93">
        <f>SUMIFS(input_wholebuilding!D:D,input_wholebuilding!A:A,LADWP!E7,input_wholebuilding!B:B,$A$2)</f>
        <v>35.468693530465998</v>
      </c>
      <c r="H7" s="78">
        <f>SUMIFS(input_wholebuilding!E:E,input_wholebuilding!A:A,LADWP!E7,input_wholebuilding!B:B,$A$2)</f>
        <v>29292747.956718899</v>
      </c>
      <c r="I7" s="93">
        <f>SUMIFS(input_wholebuilding_gas!D:D,input_wholebuilding_gas!A:A,PGE!E7,input_wholebuilding_gas!B:B,$A$2)</f>
        <v>35.4620642080625</v>
      </c>
      <c r="J7" s="93">
        <f>SUMIFS(input_wholebuilding_gas!E:E,input_wholebuilding_gas!A:A,PGE!E7,input_wholebuilding_gas!B:B,$A$2)/1000000</f>
        <v>42.289030285806703</v>
      </c>
      <c r="K7" s="15"/>
      <c r="M7" s="14" t="s">
        <v>10</v>
      </c>
      <c r="N7" s="16">
        <f>SUMIFS(input_figure!D:D,input_figure!A:A,LADWP!M7,input_figure!B:B,$A$2)</f>
        <v>0.112798902613338</v>
      </c>
    </row>
    <row r="8" spans="1:14" ht="15.6" x14ac:dyDescent="0.3">
      <c r="E8" s="77" t="s">
        <v>19</v>
      </c>
      <c r="F8" s="78">
        <f>SUMIFS(input_wholebuilding!C:C,input_wholebuilding!A:A,LADWP!E8,input_wholebuilding!B:B,$A$2)</f>
        <v>135180.94037153199</v>
      </c>
      <c r="G8" s="93">
        <f>SUMIFS(input_wholebuilding!D:D,input_wholebuilding!A:A,LADWP!E8,input_wholebuilding!B:B,$A$2)</f>
        <v>15.0494556636129</v>
      </c>
      <c r="H8" s="78">
        <f>SUMIFS(input_wholebuilding!E:E,input_wholebuilding!A:A,LADWP!E8,input_wholebuilding!B:B,$A$2)</f>
        <v>20343995.686868701</v>
      </c>
      <c r="I8" s="93">
        <f>SUMIFS(input_wholebuilding_gas!D:D,input_wholebuilding_gas!A:A,PGE!E8,input_wholebuilding_gas!B:B,$A$2)</f>
        <v>15.0491496197853</v>
      </c>
      <c r="J8" s="93">
        <f>SUMIFS(input_wholebuilding_gas!E:E,input_wholebuilding_gas!A:A,PGE!E8,input_wholebuilding_gas!B:B,$A$2)/1000000</f>
        <v>29.388900856147799</v>
      </c>
      <c r="K8" s="15"/>
      <c r="M8" s="14" t="s">
        <v>19</v>
      </c>
      <c r="N8" s="16">
        <f>SUMIFS(input_figure!D:D,input_figure!A:A,LADWP!M8,input_figure!B:B,$A$2)</f>
        <v>0.253636685651422</v>
      </c>
    </row>
    <row r="9" spans="1:14" ht="15.6" x14ac:dyDescent="0.3">
      <c r="E9" s="77" t="s">
        <v>20</v>
      </c>
      <c r="F9" s="78">
        <f>SUMIFS(input_wholebuilding!C:C,input_wholebuilding!A:A,LADWP!E9,input_wholebuilding!B:B,$A$2)</f>
        <v>35354.582399749597</v>
      </c>
      <c r="G9" s="93">
        <f>SUMIFS(input_wholebuilding!D:D,input_wholebuilding!A:A,LADWP!E9,input_wholebuilding!B:B,$A$2)</f>
        <v>24.084314400677901</v>
      </c>
      <c r="H9" s="78">
        <f>SUMIFS(input_wholebuilding!E:E,input_wholebuilding!A:A,LADWP!E9,input_wholebuilding!B:B,$A$2)</f>
        <v>8514908.7802024093</v>
      </c>
      <c r="I9" s="93">
        <f>SUMIFS(input_wholebuilding_gas!D:D,input_wholebuilding_gas!A:A,PGE!E9,input_wholebuilding_gas!B:B,$A$2)</f>
        <v>24.278423562369301</v>
      </c>
      <c r="J9" s="93">
        <f>SUMIFS(input_wholebuilding_gas!E:E,input_wholebuilding_gas!A:A,PGE!E9,input_wholebuilding_gas!B:B,$A$2)/1000000</f>
        <v>12.278617791619201</v>
      </c>
      <c r="K9" s="15"/>
      <c r="M9" s="14" t="s">
        <v>20</v>
      </c>
      <c r="N9" s="16">
        <f>SUMIFS(input_figure!D:D,input_figure!A:A,LADWP!M9,input_figure!B:B,$A$2)</f>
        <v>6.08587446877768E-2</v>
      </c>
    </row>
    <row r="10" spans="1:14" ht="15.6" x14ac:dyDescent="0.3">
      <c r="E10" s="77" t="s">
        <v>115</v>
      </c>
      <c r="F10" s="78">
        <f>SUMIFS(input_wholebuilding!C:C,input_wholebuilding!A:A,LADWP!E10,input_wholebuilding!B:B,$A$2)</f>
        <v>8354.8791594038394</v>
      </c>
      <c r="G10" s="93">
        <f>SUMIFS(input_wholebuilding!D:D,input_wholebuilding!A:A,LADWP!E10,input_wholebuilding!B:B,$A$2)</f>
        <v>0.46519444162714901</v>
      </c>
      <c r="H10" s="78">
        <f>SUMIFS(input_wholebuilding!E:E,input_wholebuilding!A:A,LADWP!E10,input_wholebuilding!B:B,$A$2)</f>
        <v>38866.433454211699</v>
      </c>
      <c r="I10" s="93">
        <f>SUMIFS(input_wholebuilding_gas!D:D,input_wholebuilding_gas!A:A,PGE!E10,input_wholebuilding_gas!B:B,$A$2)</f>
        <v>0.46502776259016099</v>
      </c>
      <c r="J10" s="93">
        <f>SUMIFS(input_wholebuilding_gas!E:E,input_wholebuilding_gas!A:A,PGE!E10,input_wholebuilding_gas!B:B,$A$2)/1000000</f>
        <v>5.6103961862443701E-2</v>
      </c>
      <c r="K10" s="15"/>
      <c r="M10" s="14" t="s">
        <v>115</v>
      </c>
      <c r="N10" s="16">
        <f>SUMIFS(input_figure!D:D,input_figure!A:A,LADWP!M10,input_figure!B:B,$A$2)</f>
        <v>2.1296914211801399E-2</v>
      </c>
    </row>
    <row r="11" spans="1:14" ht="15.6" x14ac:dyDescent="0.3">
      <c r="E11" s="77" t="s">
        <v>21</v>
      </c>
      <c r="F11" s="78">
        <f>SUMIFS(input_wholebuilding!C:C,input_wholebuilding!A:A,LADWP!E11,input_wholebuilding!B:B,$A$2)</f>
        <v>15677.474138854201</v>
      </c>
      <c r="G11" s="93">
        <f>SUMIFS(input_wholebuilding!D:D,input_wholebuilding!A:A,LADWP!E11,input_wholebuilding!B:B,$A$2)</f>
        <v>240.68737846946499</v>
      </c>
      <c r="H11" s="78">
        <f>SUMIFS(input_wholebuilding!E:E,input_wholebuilding!A:A,LADWP!E11,input_wholebuilding!B:B,$A$2)</f>
        <v>37733701.515036501</v>
      </c>
      <c r="I11" s="93">
        <f>SUMIFS(input_wholebuilding_gas!D:D,input_wholebuilding_gas!A:A,PGE!E11,input_wholebuilding_gas!B:B,$A$2)</f>
        <v>240.66387033921899</v>
      </c>
      <c r="J11" s="93">
        <f>SUMIFS(input_wholebuilding_gas!E:E,input_wholebuilding_gas!A:A,PGE!E11,input_wholebuilding_gas!B:B,$A$2)/1000000</f>
        <v>54.4673396834946</v>
      </c>
      <c r="K11" s="15"/>
      <c r="M11" s="14" t="s">
        <v>21</v>
      </c>
      <c r="N11" s="16">
        <f>SUMIFS(input_figure!D:D,input_figure!A:A,LADWP!M11,input_figure!B:B,$A$2)</f>
        <v>9.8613001316264506E-2</v>
      </c>
    </row>
    <row r="12" spans="1:14" ht="15.6" x14ac:dyDescent="0.3">
      <c r="E12" s="77" t="s">
        <v>22</v>
      </c>
      <c r="F12" s="78">
        <f>SUMIFS(input_wholebuilding!C:C,input_wholebuilding!A:A,LADWP!E12,input_wholebuilding!B:B,$A$2)</f>
        <v>69263.977062517093</v>
      </c>
      <c r="G12" s="93">
        <f>SUMIFS(input_wholebuilding!D:D,input_wholebuilding!A:A,LADWP!E12,input_wholebuilding!B:B,$A$2)</f>
        <v>4.8744033104970299</v>
      </c>
      <c r="H12" s="78">
        <f>SUMIFS(input_wholebuilding!E:E,input_wholebuilding!A:A,LADWP!E12,input_wholebuilding!B:B,$A$2)</f>
        <v>3376205.5909172399</v>
      </c>
      <c r="I12" s="93">
        <f>SUMIFS(input_wholebuilding_gas!D:D,input_wholebuilding_gas!A:A,PGE!E12,input_wholebuilding_gas!B:B,$A$2)</f>
        <v>4.87345568655235</v>
      </c>
      <c r="J12" s="93">
        <f>SUMIFS(input_wholebuilding_gas!E:E,input_wholebuilding_gas!A:A,PGE!E12,input_wholebuilding_gas!B:B,$A$2)/1000000</f>
        <v>4.8727981822139395</v>
      </c>
      <c r="K12" s="15"/>
      <c r="M12" s="14" t="s">
        <v>22</v>
      </c>
      <c r="N12" s="16">
        <f>SUMIFS(input_figure!D:D,input_figure!A:A,LADWP!M12,input_figure!B:B,$A$2)</f>
        <v>0.1237523079633</v>
      </c>
    </row>
    <row r="13" spans="1:14" ht="15.6" x14ac:dyDescent="0.3">
      <c r="E13" s="77" t="s">
        <v>23</v>
      </c>
      <c r="F13" s="78">
        <f>SUMIFS(input_wholebuilding!C:C,input_wholebuilding!A:A,LADWP!E13,input_wholebuilding!B:B,$A$2)</f>
        <v>56997.997282970602</v>
      </c>
      <c r="G13" s="93">
        <f>SUMIFS(input_wholebuilding!D:D,input_wholebuilding!A:A,LADWP!E13,input_wholebuilding!B:B,$A$2)</f>
        <v>8.4843139438304398</v>
      </c>
      <c r="H13" s="78">
        <f>SUMIFS(input_wholebuilding!E:E,input_wholebuilding!A:A,LADWP!E13,input_wholebuilding!B:B,$A$2)</f>
        <v>4835889.0311831702</v>
      </c>
      <c r="I13" s="93">
        <f>SUMIFS(input_wholebuilding_gas!D:D,input_wholebuilding_gas!A:A,PGE!E13,input_wholebuilding_gas!B:B,$A$2)</f>
        <v>8.4817300974268797</v>
      </c>
      <c r="J13" s="93">
        <f>SUMIFS(input_wholebuilding_gas!E:E,input_wholebuilding_gas!A:A,PGE!E13,input_wholebuilding_gas!B:B,$A$2)/1000000</f>
        <v>6.9801820759526398</v>
      </c>
      <c r="K13" s="15"/>
      <c r="M13" s="14" t="s">
        <v>23</v>
      </c>
      <c r="N13" s="16">
        <f>SUMIFS(input_figure!D:D,input_figure!A:A,LADWP!M13,input_figure!B:B,$A$2)</f>
        <v>6.8080634322333397E-2</v>
      </c>
    </row>
    <row r="14" spans="1:14" ht="15.6" x14ac:dyDescent="0.3">
      <c r="E14" s="77" t="s">
        <v>24</v>
      </c>
      <c r="F14" s="78">
        <f>SUMIFS(input_wholebuilding!C:C,input_wholebuilding!A:A,LADWP!E14,input_wholebuilding!B:B,$A$2)</f>
        <v>29046.841852406</v>
      </c>
      <c r="G14" s="93">
        <f>SUMIFS(input_wholebuilding!D:D,input_wholebuilding!A:A,LADWP!E14,input_wholebuilding!B:B,$A$2)</f>
        <v>2.3476595366710402</v>
      </c>
      <c r="H14" s="78">
        <f>SUMIFS(input_wholebuilding!E:E,input_wholebuilding!A:A,LADWP!E14,input_wholebuilding!B:B,$A$2)</f>
        <v>681920.95284976403</v>
      </c>
      <c r="I14" s="93">
        <f>SUMIFS(input_wholebuilding_gas!D:D,input_wholebuilding_gas!A:A,PGE!E14,input_wholebuilding_gas!B:B,$A$2)</f>
        <v>2.3456942694157599</v>
      </c>
      <c r="J14" s="93">
        <f>SUMIFS(input_wholebuilding_gas!E:E,input_wholebuilding_gas!A:A,PGE!E14,input_wholebuilding_gas!B:B,$A$2)/1000000</f>
        <v>0.98336500794327308</v>
      </c>
      <c r="K14" s="15"/>
      <c r="M14" s="14" t="s">
        <v>24</v>
      </c>
      <c r="N14" s="16">
        <f>SUMIFS(input_figure!D:D,input_figure!A:A,LADWP!M14,input_figure!B:B,$A$2)</f>
        <v>2.0356743133047701E-2</v>
      </c>
    </row>
    <row r="15" spans="1:14" ht="15.6" x14ac:dyDescent="0.3">
      <c r="E15" s="77" t="s">
        <v>4</v>
      </c>
      <c r="F15" s="78">
        <f>SUMIFS(input_wholebuilding!C:C,input_wholebuilding!A:A,SMUD!E15,input_wholebuilding!B:B,$A$2)</f>
        <v>515714.45941241598</v>
      </c>
      <c r="G15" s="93">
        <f>SUMIFS(input_wholebuilding!D:D,input_wholebuilding!A:A,SMUD!E15,input_wholebuilding!B:B,$A$2)</f>
        <v>35.574658640133698</v>
      </c>
      <c r="H15" s="78">
        <f>SUMIFS(input_wholebuilding!E:E,input_wholebuilding!A:A,SMUD!E15,input_wholebuilding!B:B,$A$2)</f>
        <v>18346365.8493778</v>
      </c>
      <c r="I15" s="93">
        <f>SUMIFS(input_wholebuilding_gas!D:D,input_wholebuilding_gas!A:A,PGE!E15,input_wholebuilding_gas!B:B,$A$2)</f>
        <v>35.579776095334402</v>
      </c>
      <c r="J15" s="94">
        <f>SUM(J3:J14)</f>
        <v>264.96935001732078</v>
      </c>
      <c r="K15" s="17"/>
    </row>
    <row r="16" spans="1:14" ht="15.6" x14ac:dyDescent="0.3">
      <c r="E16" s="77" t="s">
        <v>31</v>
      </c>
      <c r="F16" s="78">
        <f>SUMIFS(input_wholebuilding!C:C,input_wholebuilding!A:A,SMUD!E16,input_wholebuilding!B:B,$A$2)</f>
        <v>170535.52277128099</v>
      </c>
      <c r="G16" s="93">
        <f>SUMIFS(input_wholebuilding!D:D,input_wholebuilding!A:A,SMUD!E16,input_wholebuilding!B:B,$A$2)</f>
        <v>16.922517958780901</v>
      </c>
      <c r="H16" s="78">
        <f>SUMIFS(input_wholebuilding!E:E,input_wholebuilding!A:A,SMUD!E16,input_wholebuilding!B:B,$A$2)</f>
        <v>2885890.4467071099</v>
      </c>
      <c r="I16" s="93">
        <f>SUMIFS(input_wholebuilding_gas!D:D,input_wholebuilding_gas!A:A,PGE!E16,input_wholebuilding_gas!B:B,$A$2)</f>
        <v>16.947638644869699</v>
      </c>
      <c r="J16" s="94">
        <f>J8+J9</f>
        <v>41.667518647766997</v>
      </c>
      <c r="K16" s="17"/>
    </row>
    <row r="17" spans="1:11" ht="15.6" x14ac:dyDescent="0.3">
      <c r="E17" s="77" t="s">
        <v>32</v>
      </c>
      <c r="F17" s="78">
        <f>SUMIFS(input_wholebuilding!C:C,input_wholebuilding!A:A,SMUD!E17,input_wholebuilding!B:B,$A$2)</f>
        <v>37401.721011809801</v>
      </c>
      <c r="G17" s="93">
        <f>SUMIFS(input_wholebuilding!D:D,input_wholebuilding!A:A,SMUD!E17,input_wholebuilding!B:B,$A$2)</f>
        <v>1.9271503203726399</v>
      </c>
      <c r="H17" s="78">
        <f>SUMIFS(input_wholebuilding!E:E,input_wholebuilding!A:A,SMUD!E17,input_wholebuilding!B:B,$A$2)</f>
        <v>72078.738630397595</v>
      </c>
      <c r="I17" s="93">
        <f>SUMIFS(input_wholebuilding_gas!D:D,input_wholebuilding_gas!A:A,PGE!E17,input_wholebuilding_gas!B:B,$A$2)</f>
        <v>1.9254139734470299</v>
      </c>
      <c r="J17" s="94">
        <f>J14+J10</f>
        <v>1.0394689698057167</v>
      </c>
      <c r="K17" s="17"/>
    </row>
    <row r="18" spans="1:11" ht="15.6" x14ac:dyDescent="0.3">
      <c r="E18" s="79"/>
      <c r="F18" s="79"/>
      <c r="G18" s="79"/>
      <c r="H18" s="79"/>
      <c r="I18" s="79"/>
      <c r="J18" s="79"/>
    </row>
    <row r="19" spans="1:11" s="1" customFormat="1" ht="15" x14ac:dyDescent="0.25">
      <c r="E19" s="95" t="s">
        <v>264</v>
      </c>
      <c r="F19" s="96"/>
      <c r="G19" s="96"/>
      <c r="H19" s="96"/>
      <c r="I19" s="97"/>
      <c r="J19" s="76"/>
      <c r="K19" s="18"/>
    </row>
    <row r="20" spans="1:11" s="1" customFormat="1" ht="15" x14ac:dyDescent="0.2">
      <c r="C20" s="1" t="s">
        <v>43</v>
      </c>
      <c r="E20" s="28" t="s">
        <v>43</v>
      </c>
      <c r="F20" s="28" t="s">
        <v>100</v>
      </c>
      <c r="G20" s="28" t="s">
        <v>40</v>
      </c>
      <c r="H20" s="28" t="s">
        <v>41</v>
      </c>
      <c r="I20" s="28" t="s">
        <v>42</v>
      </c>
      <c r="J20" s="80"/>
      <c r="K20" s="3"/>
    </row>
    <row r="21" spans="1:11" s="1" customFormat="1" ht="15" x14ac:dyDescent="0.2">
      <c r="A21" s="1" t="s">
        <v>4</v>
      </c>
      <c r="C21" s="1" t="s">
        <v>9</v>
      </c>
      <c r="E21" s="43" t="s">
        <v>9</v>
      </c>
      <c r="F21" s="81">
        <f>SUMIFS(input_enduse!D:D,input_enduse!A:A,C21,input_enduse!B:B,$A$2,input_enduse!C:C,$A21)</f>
        <v>0.82621102850466399</v>
      </c>
      <c r="G21" s="81">
        <f>SUMIFS(input_enduse!E:E,input_enduse!A:A,C21,input_enduse!B:B,$A$2,input_enduse!C:C,$A21)</f>
        <v>0.24151007574300901</v>
      </c>
      <c r="H21" s="81">
        <f>SUMIFS(input_enduse!F:F,input_enduse!A:A,C21,input_enduse!B:B,$A$2,input_enduse!C:C,$A21)</f>
        <v>0.75839154117487395</v>
      </c>
      <c r="I21" s="81">
        <f>SUMIFS(input_enduse!G:G,input_enduse!A:A,C21,input_enduse!B:B,$A$2,input_enduse!C:C,$A21)</f>
        <v>9.83830821168031E-5</v>
      </c>
      <c r="J21" s="82"/>
      <c r="K21" s="19"/>
    </row>
    <row r="22" spans="1:11" s="1" customFormat="1" ht="15" x14ac:dyDescent="0.2">
      <c r="A22" s="1" t="s">
        <v>4</v>
      </c>
      <c r="C22" s="1" t="s">
        <v>7</v>
      </c>
      <c r="E22" s="43" t="s">
        <v>7</v>
      </c>
      <c r="F22" s="81">
        <f>SUMIFS(input_enduse!D:D,input_enduse!A:A,C22,input_enduse!B:B,$A$2,input_enduse!C:C,$A22)</f>
        <v>0.84117134204782495</v>
      </c>
      <c r="G22" s="81">
        <f>SUMIFS(input_enduse!E:E,input_enduse!A:A,C22,input_enduse!B:B,$A$2,input_enduse!C:C,$A22)</f>
        <v>0.99990336667049895</v>
      </c>
      <c r="H22" s="81">
        <f>SUMIFS(input_enduse!F:F,input_enduse!A:A,C22,input_enduse!B:B,$A$2,input_enduse!C:C,$A22)</f>
        <v>0</v>
      </c>
      <c r="I22" s="81">
        <f>SUMIFS(input_enduse!G:G,input_enduse!A:A,C22,input_enduse!B:B,$A$2,input_enduse!C:C,$A22)</f>
        <v>9.6633329501328994E-5</v>
      </c>
      <c r="J22" s="82"/>
      <c r="K22" s="19"/>
    </row>
    <row r="23" spans="1:11" s="1" customFormat="1" ht="15" x14ac:dyDescent="0.2">
      <c r="A23" s="1" t="s">
        <v>4</v>
      </c>
      <c r="C23" s="1" t="s">
        <v>13</v>
      </c>
      <c r="E23" s="43" t="s">
        <v>13</v>
      </c>
      <c r="F23" s="81">
        <f>SUMIFS(input_enduse!D:D,input_enduse!A:A,C23,input_enduse!B:B,$A$2,input_enduse!C:C,$A23)</f>
        <v>0.87707061202312098</v>
      </c>
      <c r="G23" s="81">
        <v>1</v>
      </c>
      <c r="H23" s="81">
        <v>0</v>
      </c>
      <c r="I23" s="81">
        <v>0</v>
      </c>
      <c r="J23" s="82"/>
      <c r="K23" s="19"/>
    </row>
    <row r="24" spans="1:11" s="1" customFormat="1" ht="15" x14ac:dyDescent="0.2">
      <c r="A24" s="1" t="s">
        <v>4</v>
      </c>
      <c r="C24" s="1" t="s">
        <v>108</v>
      </c>
      <c r="E24" s="43" t="s">
        <v>108</v>
      </c>
      <c r="F24" s="81">
        <f>SUMIFS(input_enduse!D:D,input_enduse!A:A,C24,input_enduse!B:B,$A$2,input_enduse!C:C,$A24)</f>
        <v>1.45527313605262E-2</v>
      </c>
      <c r="G24" s="81">
        <v>1</v>
      </c>
      <c r="H24" s="81">
        <v>0</v>
      </c>
      <c r="I24" s="81">
        <v>0</v>
      </c>
      <c r="J24" s="82"/>
      <c r="K24" s="19"/>
    </row>
    <row r="25" spans="1:11" s="1" customFormat="1" ht="15" x14ac:dyDescent="0.2">
      <c r="A25" s="1" t="s">
        <v>4</v>
      </c>
      <c r="C25" s="1" t="s">
        <v>107</v>
      </c>
      <c r="E25" s="43" t="s">
        <v>107</v>
      </c>
      <c r="F25" s="81">
        <f>SUMIFS(input_enduse!D:D,input_enduse!A:A,C25,input_enduse!B:B,$A$2,input_enduse!C:C,$A25)</f>
        <v>2.2404352263993201E-3</v>
      </c>
      <c r="G25" s="81">
        <v>1</v>
      </c>
      <c r="H25" s="81">
        <v>0</v>
      </c>
      <c r="I25" s="81">
        <v>0</v>
      </c>
      <c r="J25" s="82"/>
      <c r="K25" s="19"/>
    </row>
    <row r="26" spans="1:11" s="1" customFormat="1" ht="15" x14ac:dyDescent="0.2">
      <c r="A26" s="1" t="s">
        <v>4</v>
      </c>
      <c r="C26" s="1" t="s">
        <v>5</v>
      </c>
      <c r="E26" s="43" t="s">
        <v>99</v>
      </c>
      <c r="F26" s="81">
        <f>SUMIFS(input_enduse!D:D,input_enduse!A:A,C26,input_enduse!B:B,$A$2,input_enduse!C:C,$A26)</f>
        <v>3.89249658530334E-2</v>
      </c>
      <c r="G26" s="81">
        <f>SUMIFS(input_enduse!E:E,input_enduse!A:A,C26,input_enduse!B:B,$A$2,input_enduse!C:C,$A26)</f>
        <v>0.28500803829738802</v>
      </c>
      <c r="H26" s="81">
        <f>SUMIFS(input_enduse!F:F,input_enduse!A:A,C26,input_enduse!B:B,$A$2,input_enduse!C:C,$A26)</f>
        <v>0.71494680338208105</v>
      </c>
      <c r="I26" s="81">
        <f>SUMIFS(input_enduse!G:G,input_enduse!A:A,C26,input_enduse!B:B,$A$2,input_enduse!C:C,$A26)</f>
        <v>4.5158320530526299E-5</v>
      </c>
      <c r="J26" s="82"/>
      <c r="K26" s="19"/>
    </row>
    <row r="27" spans="1:11" s="1" customFormat="1" ht="15" x14ac:dyDescent="0.2">
      <c r="A27" s="1" t="s">
        <v>4</v>
      </c>
      <c r="C27" s="1" t="s">
        <v>14</v>
      </c>
      <c r="E27" s="43" t="s">
        <v>14</v>
      </c>
      <c r="F27" s="81">
        <f>SUMIFS(input_enduse!D:D,input_enduse!A:A,C27,input_enduse!B:B,$A$2,input_enduse!C:C,$A27)</f>
        <v>0.95322555864527703</v>
      </c>
      <c r="G27" s="81">
        <f>SUMIFS(input_enduse!E:E,input_enduse!A:A,C27,input_enduse!B:B,$A$2,input_enduse!C:C,$A27)</f>
        <v>0.31283722822736998</v>
      </c>
      <c r="H27" s="81">
        <f>SUMIFS(input_enduse!F:F,input_enduse!A:A,C27,input_enduse!B:B,$A$2,input_enduse!C:C,$A27)</f>
        <v>0.68145605129027798</v>
      </c>
      <c r="I27" s="81">
        <f>SUMIFS(input_enduse!G:G,input_enduse!A:A,C27,input_enduse!B:B,$A$2,input_enduse!C:C,$A27)</f>
        <v>5.7067204823518999E-3</v>
      </c>
      <c r="J27" s="82"/>
      <c r="K27" s="19"/>
    </row>
    <row r="28" spans="1:11" s="1" customFormat="1" ht="15" x14ac:dyDescent="0.2">
      <c r="A28" s="1" t="s">
        <v>4</v>
      </c>
      <c r="E28" s="28" t="s">
        <v>43</v>
      </c>
      <c r="F28" s="28" t="s">
        <v>101</v>
      </c>
      <c r="G28" s="28" t="s">
        <v>40</v>
      </c>
      <c r="H28" s="28" t="s">
        <v>41</v>
      </c>
      <c r="I28" s="28" t="s">
        <v>42</v>
      </c>
      <c r="J28" s="80"/>
      <c r="K28" s="3"/>
    </row>
    <row r="29" spans="1:11" s="1" customFormat="1" ht="15" x14ac:dyDescent="0.2">
      <c r="A29" s="1" t="s">
        <v>4</v>
      </c>
      <c r="C29" s="1" t="s">
        <v>98</v>
      </c>
      <c r="E29" s="43" t="s">
        <v>98</v>
      </c>
      <c r="F29" s="81">
        <v>1</v>
      </c>
      <c r="G29" s="81">
        <v>1</v>
      </c>
      <c r="H29" s="81">
        <v>0</v>
      </c>
      <c r="I29" s="81">
        <v>0</v>
      </c>
      <c r="J29" s="82"/>
      <c r="K29" s="19"/>
    </row>
    <row r="30" spans="1:11" s="1" customFormat="1" ht="15" x14ac:dyDescent="0.2">
      <c r="A30" s="1" t="s">
        <v>4</v>
      </c>
      <c r="C30" s="1" t="s">
        <v>8</v>
      </c>
      <c r="E30" s="43" t="s">
        <v>8</v>
      </c>
      <c r="F30" s="81">
        <f>SUMIFS(input_enduse!D:D,input_enduse!A:A,C30,input_enduse!B:B,$A$2,input_enduse!C:C,$A30)</f>
        <v>0.91703240656743901</v>
      </c>
      <c r="G30" s="81">
        <v>1</v>
      </c>
      <c r="H30" s="81">
        <v>0</v>
      </c>
      <c r="I30" s="81">
        <v>0</v>
      </c>
      <c r="J30" s="82"/>
      <c r="K30" s="19"/>
    </row>
    <row r="31" spans="1:11" s="1" customFormat="1" ht="15" x14ac:dyDescent="0.2">
      <c r="A31" s="1" t="s">
        <v>4</v>
      </c>
      <c r="C31" s="1" t="s">
        <v>12</v>
      </c>
      <c r="E31" s="43" t="s">
        <v>12</v>
      </c>
      <c r="F31" s="81">
        <f>SUMIFS(input_enduse!D:D,input_enduse!A:A,C31,input_enduse!B:B,$A$2,input_enduse!C:C,$A31)</f>
        <v>1</v>
      </c>
      <c r="G31" s="81">
        <v>1</v>
      </c>
      <c r="H31" s="81">
        <v>0</v>
      </c>
      <c r="I31" s="81">
        <v>0</v>
      </c>
      <c r="J31" s="82"/>
      <c r="K31" s="19"/>
    </row>
    <row r="32" spans="1:11" s="1" customFormat="1" ht="15" x14ac:dyDescent="0.2">
      <c r="A32" s="1" t="s">
        <v>4</v>
      </c>
      <c r="C32" s="1" t="s">
        <v>6</v>
      </c>
      <c r="E32" s="43" t="s">
        <v>109</v>
      </c>
      <c r="F32" s="81">
        <f>SUMIFS(input_enduse!D:D,input_enduse!A:A,C32,input_enduse!B:B,$A$2,input_enduse!C:C,$A32)</f>
        <v>0.99279371798860505</v>
      </c>
      <c r="G32" s="81">
        <f>SUMIFS(input_enduse!E:E,input_enduse!A:A,C32,input_enduse!B:B,$A$2,input_enduse!C:C,$A32)</f>
        <v>0.99605396929637902</v>
      </c>
      <c r="H32" s="81">
        <f>SUMIFS(input_enduse!F:F,input_enduse!A:A,C32,input_enduse!B:B,$A$2,input_enduse!C:C,$A32)</f>
        <v>3.9460307036214897E-3</v>
      </c>
      <c r="I32" s="81">
        <f>SUMIFS(input_enduse!G:G,input_enduse!A:A,C32,input_enduse!B:B,$A$2,input_enduse!C:C,$A32)</f>
        <v>0</v>
      </c>
      <c r="J32" s="82"/>
      <c r="K32" s="19"/>
    </row>
    <row r="33" spans="1:14" s="1" customFormat="1" ht="15" x14ac:dyDescent="0.2">
      <c r="A33" s="1" t="s">
        <v>4</v>
      </c>
      <c r="C33" s="1" t="s">
        <v>104</v>
      </c>
      <c r="E33" s="43" t="s">
        <v>110</v>
      </c>
      <c r="F33" s="81">
        <f>SUMIFS(input_enduse!D:D,input_enduse!A:A,C33,input_enduse!B:B,$A$2,input_enduse!C:C,$A33)</f>
        <v>0.26169484033402202</v>
      </c>
      <c r="G33" s="81">
        <v>1</v>
      </c>
      <c r="H33" s="81">
        <v>0</v>
      </c>
      <c r="I33" s="81">
        <v>0</v>
      </c>
      <c r="J33" s="82"/>
      <c r="K33" s="19"/>
      <c r="M33" s="2" t="s">
        <v>39</v>
      </c>
      <c r="N33" s="2"/>
    </row>
    <row r="34" spans="1:14" s="1" customFormat="1" ht="15" x14ac:dyDescent="0.25">
      <c r="A34" s="1" t="s">
        <v>4</v>
      </c>
      <c r="C34" s="1" t="s">
        <v>106</v>
      </c>
      <c r="E34" s="43" t="s">
        <v>111</v>
      </c>
      <c r="F34" s="81">
        <f>SUMIFS(input_enduse!D:D,input_enduse!A:A,C34,input_enduse!B:B,$A$2,input_enduse!C:C,$A34)</f>
        <v>0.98808446309409603</v>
      </c>
      <c r="G34" s="81">
        <v>1</v>
      </c>
      <c r="H34" s="81">
        <v>0</v>
      </c>
      <c r="I34" s="81">
        <v>0</v>
      </c>
      <c r="J34" s="82"/>
      <c r="K34" s="19"/>
      <c r="M34" s="4" t="s">
        <v>28</v>
      </c>
      <c r="N34" s="4" t="s">
        <v>30</v>
      </c>
    </row>
    <row r="35" spans="1:14" s="1" customFormat="1" ht="15" x14ac:dyDescent="0.2">
      <c r="A35" s="1" t="s">
        <v>4</v>
      </c>
      <c r="C35" s="1" t="s">
        <v>105</v>
      </c>
      <c r="E35" s="43" t="s">
        <v>112</v>
      </c>
      <c r="F35" s="81">
        <f>SUMIFS(input_enduse!D:D,input_enduse!A:A,C35,input_enduse!B:B,$A$2,input_enduse!C:C,$A35)</f>
        <v>0.88771545796898099</v>
      </c>
      <c r="G35" s="81">
        <v>1</v>
      </c>
      <c r="H35" s="81">
        <v>0</v>
      </c>
      <c r="I35" s="81">
        <v>0</v>
      </c>
      <c r="J35" s="82"/>
      <c r="K35" s="19"/>
      <c r="M35" s="6" t="s">
        <v>15</v>
      </c>
      <c r="N35" s="7">
        <f>SUMIFS(input_figure_gas!D:D,input_figure_gas!A:A,M35,input_figure_gas!B:B,$A$2)</f>
        <v>0.27176431512268701</v>
      </c>
    </row>
    <row r="36" spans="1:14" s="1" customFormat="1" ht="15" x14ac:dyDescent="0.2">
      <c r="A36" s="1" t="s">
        <v>4</v>
      </c>
      <c r="C36" s="1" t="s">
        <v>10</v>
      </c>
      <c r="E36" s="43" t="s">
        <v>114</v>
      </c>
      <c r="F36" s="81">
        <f>SUMIFS(input_enduse!D:D,input_enduse!A:A,C36,input_enduse!B:B,$A$2,input_enduse!C:C,$A36)</f>
        <v>0.99901148536918305</v>
      </c>
      <c r="G36" s="81">
        <v>1</v>
      </c>
      <c r="H36" s="81">
        <v>0</v>
      </c>
      <c r="I36" s="81">
        <v>0</v>
      </c>
      <c r="J36" s="82"/>
      <c r="K36" s="19"/>
      <c r="M36" s="6" t="s">
        <v>16</v>
      </c>
      <c r="N36" s="7">
        <f>SUMIFS(input_figure_gas!D:D,input_figure_gas!A:A,M36,input_figure_gas!B:B,$A$2)</f>
        <v>2.8856127536083E-2</v>
      </c>
    </row>
    <row r="37" spans="1:14" s="1" customFormat="1" ht="15" x14ac:dyDescent="0.2">
      <c r="A37" s="1" t="s">
        <v>4</v>
      </c>
      <c r="C37" s="1" t="s">
        <v>11</v>
      </c>
      <c r="E37" s="43" t="s">
        <v>11</v>
      </c>
      <c r="F37" s="81">
        <f>SUMIFS(input_enduse!D:D,input_enduse!A:A,C37,input_enduse!B:B,$A$2,input_enduse!C:C,$A37)</f>
        <v>0.21124611937047599</v>
      </c>
      <c r="G37" s="81">
        <v>1</v>
      </c>
      <c r="H37" s="81">
        <v>0</v>
      </c>
      <c r="I37" s="81">
        <v>0</v>
      </c>
      <c r="J37" s="82"/>
      <c r="K37" s="19"/>
      <c r="M37" s="6" t="s">
        <v>17</v>
      </c>
      <c r="N37" s="7">
        <f>SUMIFS(input_figure_gas!D:D,input_figure_gas!A:A,M37,input_figure_gas!B:B,$A$2)</f>
        <v>7.8474236870944805E-2</v>
      </c>
    </row>
    <row r="38" spans="1:14" s="1" customFormat="1" ht="15" x14ac:dyDescent="0.2">
      <c r="A38" s="1" t="s">
        <v>4</v>
      </c>
      <c r="C38" s="1" t="s">
        <v>1</v>
      </c>
      <c r="E38" s="43" t="s">
        <v>1</v>
      </c>
      <c r="F38" s="81">
        <f>SUMIFS(input_enduse!D:D,input_enduse!A:A,C38,input_enduse!B:B,$A$2,input_enduse!C:C,$A38)</f>
        <v>0.243285512983244</v>
      </c>
      <c r="G38" s="81">
        <v>1</v>
      </c>
      <c r="H38" s="81">
        <v>0</v>
      </c>
      <c r="I38" s="81">
        <v>0</v>
      </c>
      <c r="J38" s="82"/>
      <c r="K38" s="19"/>
      <c r="M38" s="6" t="s">
        <v>18</v>
      </c>
      <c r="N38" s="7">
        <f>SUMIFS(input_figure_gas!D:D,input_figure_gas!A:A,M38,input_figure_gas!B:B,$A$2)</f>
        <v>4.9575626034992201E-2</v>
      </c>
    </row>
    <row r="39" spans="1:14" s="1" customFormat="1" ht="15" x14ac:dyDescent="0.2">
      <c r="E39" s="83"/>
      <c r="F39" s="83"/>
      <c r="G39" s="83"/>
      <c r="H39" s="83"/>
      <c r="I39" s="83"/>
      <c r="J39" s="83"/>
      <c r="K39" s="8"/>
      <c r="M39" s="6" t="s">
        <v>10</v>
      </c>
      <c r="N39" s="7">
        <f>SUMIFS(input_figure_gas!D:D,input_figure_gas!A:A,M39,input_figure_gas!B:B,$A$2)</f>
        <v>0.159665124947415</v>
      </c>
    </row>
    <row r="40" spans="1:14" s="1" customFormat="1" ht="15" x14ac:dyDescent="0.25">
      <c r="E40" s="95" t="s">
        <v>265</v>
      </c>
      <c r="F40" s="96"/>
      <c r="G40" s="96"/>
      <c r="H40" s="96"/>
      <c r="I40" s="97"/>
      <c r="J40" s="76"/>
      <c r="K40" s="18"/>
      <c r="M40" s="6" t="s">
        <v>19</v>
      </c>
      <c r="N40" s="7">
        <f>SUMIFS(input_figure_gas!D:D,input_figure_gas!A:A,M40,input_figure_gas!B:B,$A$2)</f>
        <v>0.11088842255676799</v>
      </c>
    </row>
    <row r="41" spans="1:14" s="1" customFormat="1" ht="15" x14ac:dyDescent="0.2">
      <c r="C41" s="1" t="s">
        <v>43</v>
      </c>
      <c r="E41" s="28" t="s">
        <v>43</v>
      </c>
      <c r="F41" s="28" t="s">
        <v>100</v>
      </c>
      <c r="G41" s="28" t="s">
        <v>40</v>
      </c>
      <c r="H41" s="28" t="s">
        <v>41</v>
      </c>
      <c r="I41" s="28" t="s">
        <v>42</v>
      </c>
      <c r="J41" s="80"/>
      <c r="K41" s="3"/>
      <c r="M41" s="6" t="s">
        <v>20</v>
      </c>
      <c r="N41" s="7">
        <f>SUMIFS(input_figure_gas!D:D,input_figure_gas!A:A,M41,input_figure_gas!B:B,$A$2)</f>
        <v>4.6411964364545803E-2</v>
      </c>
    </row>
    <row r="42" spans="1:14" s="1" customFormat="1" ht="15" x14ac:dyDescent="0.2">
      <c r="A42" s="1" t="s">
        <v>15</v>
      </c>
      <c r="C42" s="1" t="s">
        <v>9</v>
      </c>
      <c r="E42" s="43" t="s">
        <v>9</v>
      </c>
      <c r="F42" s="81">
        <f>SUMIFS(input_enduse!D:D,input_enduse!A:A,C42,input_enduse!B:B,$A$2,input_enduse!C:C,$A42)</f>
        <v>0.967246549334974</v>
      </c>
      <c r="G42" s="81">
        <f>SUMIFS(input_enduse!E:E,input_enduse!A:A,C42,input_enduse!B:B,$A$2,input_enduse!C:C,$A42)</f>
        <v>3.5920748295764401E-2</v>
      </c>
      <c r="H42" s="81">
        <f>SUMIFS(input_enduse!F:F,input_enduse!A:A,C42,input_enduse!B:B,$A$2,input_enduse!C:C,$A42)</f>
        <v>0.96407925170423603</v>
      </c>
      <c r="I42" s="81">
        <f>SUMIFS(input_enduse!G:G,input_enduse!A:A,C42,input_enduse!B:B,$A$2,input_enduse!C:C,$A42)</f>
        <v>0</v>
      </c>
      <c r="J42" s="82"/>
      <c r="K42" s="19"/>
      <c r="M42" s="5" t="s">
        <v>115</v>
      </c>
      <c r="N42" s="7">
        <f>SUMIFS(input_figure_gas!D:D,input_figure_gas!A:A,M42,input_figure_gas!B:B,$A$2)</f>
        <v>2.1184813261275901E-4</v>
      </c>
    </row>
    <row r="43" spans="1:14" s="1" customFormat="1" ht="15" x14ac:dyDescent="0.2">
      <c r="A43" s="1" t="s">
        <v>15</v>
      </c>
      <c r="C43" s="1" t="s">
        <v>7</v>
      </c>
      <c r="E43" s="43" t="s">
        <v>7</v>
      </c>
      <c r="F43" s="81">
        <f>SUMIFS(input_enduse!D:D,input_enduse!A:A,C43,input_enduse!B:B,$A$2,input_enduse!C:C,$A43)</f>
        <v>0.97567976288486102</v>
      </c>
      <c r="G43" s="81">
        <f>SUMIFS(input_enduse!E:E,input_enduse!A:A,C43,input_enduse!B:B,$A$2,input_enduse!C:C,$A43)</f>
        <v>1</v>
      </c>
      <c r="H43" s="81">
        <f>SUMIFS(input_enduse!F:F,input_enduse!A:A,C43,input_enduse!B:B,$A$2,input_enduse!C:C,$A43)</f>
        <v>0</v>
      </c>
      <c r="I43" s="81">
        <f>SUMIFS(input_enduse!G:G,input_enduse!A:A,C43,input_enduse!B:B,$A$2,input_enduse!C:C,$A43)</f>
        <v>0</v>
      </c>
      <c r="J43" s="82"/>
      <c r="K43" s="19"/>
      <c r="M43" s="6" t="s">
        <v>21</v>
      </c>
      <c r="N43" s="7">
        <f>SUMIFS(input_figure_gas!D:D,input_figure_gas!A:A,M43,input_figure_gas!B:B,$A$2)</f>
        <v>0.20567398374602999</v>
      </c>
    </row>
    <row r="44" spans="1:14" s="1" customFormat="1" ht="15" x14ac:dyDescent="0.2">
      <c r="A44" s="1" t="s">
        <v>15</v>
      </c>
      <c r="C44" s="1" t="s">
        <v>13</v>
      </c>
      <c r="E44" s="43" t="s">
        <v>13</v>
      </c>
      <c r="F44" s="81">
        <f>SUMIFS(input_enduse!D:D,input_enduse!A:A,C44,input_enduse!B:B,$A$2,input_enduse!C:C,$A44)</f>
        <v>0.97567976288486102</v>
      </c>
      <c r="G44" s="81">
        <v>1</v>
      </c>
      <c r="H44" s="81">
        <v>0</v>
      </c>
      <c r="I44" s="81">
        <v>0</v>
      </c>
      <c r="J44" s="82"/>
      <c r="K44" s="19"/>
      <c r="M44" s="6" t="s">
        <v>22</v>
      </c>
      <c r="N44" s="7">
        <f>SUMIFS(input_figure_gas!D:D,input_figure_gas!A:A,M44,input_figure_gas!B:B,$A$2)</f>
        <v>1.84025851148703E-2</v>
      </c>
    </row>
    <row r="45" spans="1:14" s="1" customFormat="1" ht="15" x14ac:dyDescent="0.2">
      <c r="A45" s="1" t="s">
        <v>15</v>
      </c>
      <c r="C45" s="1" t="s">
        <v>108</v>
      </c>
      <c r="E45" s="43" t="s">
        <v>108</v>
      </c>
      <c r="F45" s="81">
        <f>SUMIFS(input_enduse!D:D,input_enduse!A:A,C45,input_enduse!B:B,$A$2,input_enduse!C:C,$A45)</f>
        <v>0</v>
      </c>
      <c r="G45" s="81">
        <v>1</v>
      </c>
      <c r="H45" s="81">
        <v>0</v>
      </c>
      <c r="I45" s="81">
        <v>0</v>
      </c>
      <c r="J45" s="82"/>
      <c r="K45" s="19"/>
      <c r="M45" s="6" t="s">
        <v>23</v>
      </c>
      <c r="N45" s="7">
        <f>SUMIFS(input_figure_gas!D:D,input_figure_gas!A:A,M45,input_figure_gas!B:B,$A$2)</f>
        <v>2.63588389705375E-2</v>
      </c>
    </row>
    <row r="46" spans="1:14" s="1" customFormat="1" ht="15" x14ac:dyDescent="0.2">
      <c r="A46" s="1" t="s">
        <v>15</v>
      </c>
      <c r="C46" s="1" t="s">
        <v>107</v>
      </c>
      <c r="E46" s="43" t="s">
        <v>107</v>
      </c>
      <c r="F46" s="81">
        <f>SUMIFS(input_enduse!D:D,input_enduse!A:A,C46,input_enduse!B:B,$A$2,input_enduse!C:C,$A46)</f>
        <v>0</v>
      </c>
      <c r="G46" s="81">
        <v>1</v>
      </c>
      <c r="H46" s="81">
        <v>0</v>
      </c>
      <c r="I46" s="81">
        <v>0</v>
      </c>
      <c r="J46" s="82"/>
      <c r="K46" s="19"/>
      <c r="M46" s="6" t="s">
        <v>24</v>
      </c>
      <c r="N46" s="7">
        <f>SUMIFS(input_figure_gas!D:D,input_figure_gas!A:A,M46,input_figure_gas!B:B,$A$2)</f>
        <v>3.7169266025123601E-3</v>
      </c>
    </row>
    <row r="47" spans="1:14" s="1" customFormat="1" ht="15" x14ac:dyDescent="0.2">
      <c r="A47" s="1" t="s">
        <v>15</v>
      </c>
      <c r="C47" s="1" t="s">
        <v>5</v>
      </c>
      <c r="E47" s="43" t="s">
        <v>99</v>
      </c>
      <c r="F47" s="81">
        <f>SUMIFS(input_enduse!D:D,input_enduse!A:A,C47,input_enduse!B:B,$A$2,input_enduse!C:C,$A47)</f>
        <v>3.7908998448155499E-3</v>
      </c>
      <c r="G47" s="81">
        <f>SUMIFS(input_enduse!E:E,input_enduse!A:A,C47,input_enduse!B:B,$A$2,input_enduse!C:C,$A47)</f>
        <v>0.214921248206215</v>
      </c>
      <c r="H47" s="81">
        <f>SUMIFS(input_enduse!F:F,input_enduse!A:A,C47,input_enduse!B:B,$A$2,input_enduse!C:C,$A47)</f>
        <v>0.78507875179378495</v>
      </c>
      <c r="I47" s="81">
        <f>SUMIFS(input_enduse!G:G,input_enduse!A:A,C47,input_enduse!B:B,$A$2,input_enduse!C:C,$A47)</f>
        <v>0</v>
      </c>
      <c r="J47" s="82"/>
      <c r="K47" s="19"/>
    </row>
    <row r="48" spans="1:14" s="1" customFormat="1" ht="15" x14ac:dyDescent="0.2">
      <c r="A48" s="1" t="s">
        <v>15</v>
      </c>
      <c r="C48" s="1" t="s">
        <v>14</v>
      </c>
      <c r="E48" s="43" t="s">
        <v>14</v>
      </c>
      <c r="F48" s="81">
        <f>SUMIFS(input_enduse!D:D,input_enduse!A:A,C48,input_enduse!B:B,$A$2,input_enduse!C:C,$A48)</f>
        <v>1</v>
      </c>
      <c r="G48" s="81">
        <f>SUMIFS(input_enduse!E:E,input_enduse!A:A,C48,input_enduse!B:B,$A$2,input_enduse!C:C,$A48)</f>
        <v>3.4871484270123397E-2</v>
      </c>
      <c r="H48" s="81">
        <f>SUMIFS(input_enduse!F:F,input_enduse!A:A,C48,input_enduse!B:B,$A$2,input_enduse!C:C,$A48)</f>
        <v>0.87611101269972602</v>
      </c>
      <c r="I48" s="81">
        <f>SUMIFS(input_enduse!G:G,input_enduse!A:A,C48,input_enduse!B:B,$A$2,input_enduse!C:C,$A48)</f>
        <v>8.9017503030150699E-2</v>
      </c>
      <c r="J48" s="82"/>
      <c r="K48" s="19"/>
    </row>
    <row r="49" spans="1:15" s="1" customFormat="1" ht="15" x14ac:dyDescent="0.2">
      <c r="A49" s="1" t="s">
        <v>15</v>
      </c>
      <c r="E49" s="28" t="s">
        <v>43</v>
      </c>
      <c r="F49" s="28" t="s">
        <v>101</v>
      </c>
      <c r="G49" s="28" t="s">
        <v>40</v>
      </c>
      <c r="H49" s="28" t="s">
        <v>41</v>
      </c>
      <c r="I49" s="28" t="s">
        <v>42</v>
      </c>
      <c r="J49" s="80"/>
      <c r="K49" s="3"/>
    </row>
    <row r="50" spans="1:15" s="1" customFormat="1" ht="15" x14ac:dyDescent="0.2">
      <c r="A50" s="1" t="s">
        <v>15</v>
      </c>
      <c r="C50" s="1" t="s">
        <v>98</v>
      </c>
      <c r="E50" s="43" t="s">
        <v>98</v>
      </c>
      <c r="F50" s="81">
        <v>1</v>
      </c>
      <c r="G50" s="81">
        <v>1</v>
      </c>
      <c r="H50" s="81">
        <v>0</v>
      </c>
      <c r="I50" s="81">
        <v>0</v>
      </c>
      <c r="J50" s="82"/>
      <c r="K50" s="19"/>
    </row>
    <row r="51" spans="1:15" s="1" customFormat="1" ht="15" x14ac:dyDescent="0.2">
      <c r="A51" s="1" t="s">
        <v>15</v>
      </c>
      <c r="C51" s="1" t="s">
        <v>8</v>
      </c>
      <c r="E51" s="43" t="s">
        <v>8</v>
      </c>
      <c r="F51" s="81">
        <f>SUMIFS(input_enduse!D:D,input_enduse!A:A,C51,input_enduse!B:B,$A$2,input_enduse!C:C,$A51)</f>
        <v>1</v>
      </c>
      <c r="G51" s="81">
        <v>1</v>
      </c>
      <c r="H51" s="81">
        <v>0</v>
      </c>
      <c r="I51" s="81">
        <v>0</v>
      </c>
      <c r="J51" s="82"/>
      <c r="K51" s="19"/>
    </row>
    <row r="52" spans="1:15" s="1" customFormat="1" ht="15" x14ac:dyDescent="0.2">
      <c r="A52" s="1" t="s">
        <v>15</v>
      </c>
      <c r="C52" s="1" t="s">
        <v>12</v>
      </c>
      <c r="E52" s="43" t="s">
        <v>12</v>
      </c>
      <c r="F52" s="81">
        <f>SUMIFS(input_enduse!D:D,input_enduse!A:A,C52,input_enduse!B:B,$A$2,input_enduse!C:C,$A52)</f>
        <v>1</v>
      </c>
      <c r="G52" s="81">
        <v>1</v>
      </c>
      <c r="H52" s="81">
        <v>0</v>
      </c>
      <c r="I52" s="81">
        <v>0</v>
      </c>
      <c r="J52" s="82"/>
      <c r="K52" s="19"/>
    </row>
    <row r="53" spans="1:15" s="1" customFormat="1" ht="15" x14ac:dyDescent="0.2">
      <c r="A53" s="1" t="s">
        <v>15</v>
      </c>
      <c r="C53" s="1" t="s">
        <v>6</v>
      </c>
      <c r="E53" s="43" t="s">
        <v>109</v>
      </c>
      <c r="F53" s="81">
        <f>SUMIFS(input_enduse!D:D,input_enduse!A:A,C53,input_enduse!B:B,$A$2,input_enduse!C:C,$A53)</f>
        <v>1</v>
      </c>
      <c r="G53" s="81">
        <f>SUMIFS(input_enduse!E:E,input_enduse!A:A,C53,input_enduse!B:B,$A$2,input_enduse!C:C,$A53)</f>
        <v>1</v>
      </c>
      <c r="H53" s="81">
        <f>SUMIFS(input_enduse!F:F,input_enduse!A:A,C53,input_enduse!B:B,$A$2,input_enduse!C:C,$A53)</f>
        <v>0</v>
      </c>
      <c r="I53" s="81">
        <f>SUMIFS(input_enduse!G:G,input_enduse!A:A,C53,input_enduse!B:B,$A$2,input_enduse!C:C,$A53)</f>
        <v>0</v>
      </c>
      <c r="J53" s="82"/>
      <c r="K53" s="19"/>
    </row>
    <row r="54" spans="1:15" s="1" customFormat="1" ht="15" x14ac:dyDescent="0.2">
      <c r="A54" s="1" t="s">
        <v>15</v>
      </c>
      <c r="C54" s="1" t="s">
        <v>104</v>
      </c>
      <c r="E54" s="43" t="s">
        <v>110</v>
      </c>
      <c r="F54" s="81">
        <f>SUMIFS(input_enduse!D:D,input_enduse!A:A,C54,input_enduse!B:B,$A$2,input_enduse!C:C,$A54)</f>
        <v>5.88715734810175E-2</v>
      </c>
      <c r="G54" s="81">
        <v>1</v>
      </c>
      <c r="H54" s="81">
        <v>0</v>
      </c>
      <c r="I54" s="81">
        <v>0</v>
      </c>
      <c r="J54" s="82"/>
      <c r="K54" s="19"/>
    </row>
    <row r="55" spans="1:15" s="1" customFormat="1" ht="15" x14ac:dyDescent="0.2">
      <c r="A55" s="1" t="s">
        <v>15</v>
      </c>
      <c r="C55" s="1" t="s">
        <v>106</v>
      </c>
      <c r="E55" s="43" t="s">
        <v>111</v>
      </c>
      <c r="F55" s="81">
        <f>SUMIFS(input_enduse!D:D,input_enduse!A:A,C55,input_enduse!B:B,$A$2,input_enduse!C:C,$A55)</f>
        <v>1</v>
      </c>
      <c r="G55" s="81">
        <v>1</v>
      </c>
      <c r="H55" s="81">
        <v>0</v>
      </c>
      <c r="I55" s="81">
        <v>0</v>
      </c>
      <c r="J55" s="82"/>
      <c r="K55" s="19"/>
    </row>
    <row r="56" spans="1:15" s="1" customFormat="1" ht="15" x14ac:dyDescent="0.2">
      <c r="A56" s="1" t="s">
        <v>15</v>
      </c>
      <c r="C56" s="1" t="s">
        <v>105</v>
      </c>
      <c r="E56" s="43" t="s">
        <v>112</v>
      </c>
      <c r="F56" s="81">
        <f>SUMIFS(input_enduse!D:D,input_enduse!A:A,C56,input_enduse!B:B,$A$2,input_enduse!C:C,$A56)</f>
        <v>1</v>
      </c>
      <c r="G56" s="81">
        <v>1</v>
      </c>
      <c r="H56" s="81">
        <v>0</v>
      </c>
      <c r="I56" s="81">
        <v>0</v>
      </c>
      <c r="J56" s="82"/>
      <c r="K56" s="19"/>
    </row>
    <row r="57" spans="1:15" s="1" customFormat="1" ht="15" x14ac:dyDescent="0.2">
      <c r="A57" s="1" t="s">
        <v>15</v>
      </c>
      <c r="C57" s="1" t="s">
        <v>10</v>
      </c>
      <c r="E57" s="43" t="s">
        <v>114</v>
      </c>
      <c r="F57" s="81">
        <f>SUMIFS(input_enduse!D:D,input_enduse!A:A,C57,input_enduse!B:B,$A$2,input_enduse!C:C,$A57)</f>
        <v>1</v>
      </c>
      <c r="G57" s="81">
        <v>1</v>
      </c>
      <c r="H57" s="81">
        <v>0</v>
      </c>
      <c r="I57" s="81">
        <v>0</v>
      </c>
      <c r="J57" s="82"/>
      <c r="K57" s="19"/>
    </row>
    <row r="58" spans="1:15" s="1" customFormat="1" ht="15" x14ac:dyDescent="0.2">
      <c r="A58" s="1" t="s">
        <v>15</v>
      </c>
      <c r="C58" s="1" t="s">
        <v>11</v>
      </c>
      <c r="E58" s="43" t="s">
        <v>11</v>
      </c>
      <c r="F58" s="81">
        <f>SUMIFS(input_enduse!D:D,input_enduse!A:A,C58,input_enduse!B:B,$A$2,input_enduse!C:C,$A58)</f>
        <v>0.52001338147851695</v>
      </c>
      <c r="G58" s="81">
        <v>1</v>
      </c>
      <c r="H58" s="81">
        <v>0</v>
      </c>
      <c r="I58" s="81">
        <v>0</v>
      </c>
      <c r="J58" s="82"/>
      <c r="K58" s="19"/>
      <c r="M58" s="103" t="str">
        <f>E40</f>
        <v>Table 10-3: College End-Use Penetration/Saturation and Fuel Share</v>
      </c>
      <c r="N58" s="104">
        <f>F45</f>
        <v>0</v>
      </c>
      <c r="O58" s="104">
        <f>F46</f>
        <v>0</v>
      </c>
    </row>
    <row r="59" spans="1:15" s="1" customFormat="1" ht="15" x14ac:dyDescent="0.2">
      <c r="A59" s="1" t="s">
        <v>15</v>
      </c>
      <c r="C59" s="1" t="s">
        <v>1</v>
      </c>
      <c r="E59" s="43" t="s">
        <v>1</v>
      </c>
      <c r="F59" s="81">
        <f>SUMIFS(input_enduse!D:D,input_enduse!A:A,C59,input_enduse!B:B,$A$2,input_enduse!C:C,$A59)</f>
        <v>3.7599962238132903E-2</v>
      </c>
      <c r="G59" s="81">
        <v>1</v>
      </c>
      <c r="H59" s="81">
        <v>0</v>
      </c>
      <c r="I59" s="81">
        <v>0</v>
      </c>
      <c r="J59" s="82"/>
      <c r="K59" s="19"/>
      <c r="M59" s="103" t="str">
        <f>E61</f>
        <v>Table 10-4: Food Stores End-Use Penetration/Saturation and Fuel Share</v>
      </c>
      <c r="N59" s="105">
        <f>F66</f>
        <v>4.0749406899901398E-2</v>
      </c>
      <c r="O59" s="104">
        <f>F67</f>
        <v>4.0701639522250997E-2</v>
      </c>
    </row>
    <row r="60" spans="1:15" s="1" customFormat="1" ht="15" x14ac:dyDescent="0.2">
      <c r="E60" s="83"/>
      <c r="F60" s="83"/>
      <c r="G60" s="83"/>
      <c r="H60" s="83"/>
      <c r="I60" s="83"/>
      <c r="J60" s="83"/>
      <c r="K60" s="8"/>
      <c r="M60" s="103" t="str">
        <f>E82</f>
        <v>Table 10-5: Health Care End-Use Penetration/Saturation and Fuel Share</v>
      </c>
      <c r="N60" s="104">
        <f>F87</f>
        <v>0</v>
      </c>
      <c r="O60" s="104">
        <f>F88</f>
        <v>0</v>
      </c>
    </row>
    <row r="61" spans="1:15" s="1" customFormat="1" ht="15" x14ac:dyDescent="0.25">
      <c r="E61" s="95" t="s">
        <v>266</v>
      </c>
      <c r="F61" s="96"/>
      <c r="G61" s="96"/>
      <c r="H61" s="96"/>
      <c r="I61" s="97"/>
      <c r="J61" s="76"/>
      <c r="K61" s="18"/>
      <c r="M61" s="103" t="str">
        <f>E103</f>
        <v>Table 10-6: Lodging End-Use Penetration/Saturation and Fuel Share</v>
      </c>
      <c r="N61" s="104">
        <f>F108</f>
        <v>0</v>
      </c>
      <c r="O61" s="104">
        <f>F109</f>
        <v>0</v>
      </c>
    </row>
    <row r="62" spans="1:15" s="1" customFormat="1" ht="15" x14ac:dyDescent="0.2">
      <c r="C62" s="1" t="s">
        <v>43</v>
      </c>
      <c r="E62" s="28" t="s">
        <v>43</v>
      </c>
      <c r="F62" s="28" t="s">
        <v>100</v>
      </c>
      <c r="G62" s="28" t="s">
        <v>40</v>
      </c>
      <c r="H62" s="28" t="s">
        <v>41</v>
      </c>
      <c r="I62" s="28" t="s">
        <v>42</v>
      </c>
      <c r="J62" s="80"/>
      <c r="K62" s="3"/>
      <c r="M62" s="103" t="str">
        <f>E124</f>
        <v>Table 10-7: Miscellaneous End-Use Penetration/Saturation and Fuel Share</v>
      </c>
      <c r="N62" s="104">
        <f>F129</f>
        <v>0</v>
      </c>
      <c r="O62" s="104">
        <f>F130</f>
        <v>0</v>
      </c>
    </row>
    <row r="63" spans="1:15" s="1" customFormat="1" ht="15" x14ac:dyDescent="0.2">
      <c r="A63" s="1" t="s">
        <v>16</v>
      </c>
      <c r="C63" s="1" t="s">
        <v>9</v>
      </c>
      <c r="E63" s="43" t="s">
        <v>9</v>
      </c>
      <c r="F63" s="81">
        <f>SUMIFS(input_enduse!D:D,input_enduse!A:A,C63,input_enduse!B:B,$A$2,input_enduse!C:C,$A63)</f>
        <v>0.83916171318690602</v>
      </c>
      <c r="G63" s="81">
        <f>SUMIFS(input_enduse!E:E,input_enduse!A:A,C63,input_enduse!B:B,$A$2,input_enduse!C:C,$A63)</f>
        <v>0.36439688747370402</v>
      </c>
      <c r="H63" s="81">
        <f>SUMIFS(input_enduse!F:F,input_enduse!A:A,C63,input_enduse!B:B,$A$2,input_enduse!C:C,$A63)</f>
        <v>0.63560311252629598</v>
      </c>
      <c r="I63" s="81">
        <f>SUMIFS(input_enduse!G:G,input_enduse!A:A,C63,input_enduse!B:B,$A$2,input_enduse!C:C,$A63)</f>
        <v>0</v>
      </c>
      <c r="J63" s="82"/>
      <c r="K63" s="19"/>
      <c r="M63" s="103" t="str">
        <f>E145</f>
        <v>Table 10-8: Large Office End-Use Penetration/Saturation and Fuel Share</v>
      </c>
      <c r="N63" s="104">
        <f>F150</f>
        <v>0</v>
      </c>
      <c r="O63" s="104">
        <f>F151</f>
        <v>0</v>
      </c>
    </row>
    <row r="64" spans="1:15" s="1" customFormat="1" ht="15" x14ac:dyDescent="0.2">
      <c r="A64" s="1" t="s">
        <v>16</v>
      </c>
      <c r="C64" s="1" t="s">
        <v>7</v>
      </c>
      <c r="E64" s="43" t="s">
        <v>7</v>
      </c>
      <c r="F64" s="81">
        <f>SUMIFS(input_enduse!D:D,input_enduse!A:A,C64,input_enduse!B:B,$A$2,input_enduse!C:C,$A64)</f>
        <v>0.87099084096436996</v>
      </c>
      <c r="G64" s="81">
        <f>SUMIFS(input_enduse!E:E,input_enduse!A:A,C64,input_enduse!B:B,$A$2,input_enduse!C:C,$A64)</f>
        <v>1</v>
      </c>
      <c r="H64" s="81">
        <f>SUMIFS(input_enduse!F:F,input_enduse!A:A,C64,input_enduse!B:B,$A$2,input_enduse!C:C,$A64)</f>
        <v>0</v>
      </c>
      <c r="I64" s="81">
        <f>SUMIFS(input_enduse!G:G,input_enduse!A:A,C64,input_enduse!B:B,$A$2,input_enduse!C:C,$A64)</f>
        <v>0</v>
      </c>
      <c r="J64" s="82"/>
      <c r="K64" s="19"/>
      <c r="M64" s="103" t="str">
        <f>E166</f>
        <v>Table 10-9: Small Office End-Use Penetration/Saturation and Fuel Share</v>
      </c>
      <c r="N64" s="104">
        <f>F171</f>
        <v>0</v>
      </c>
      <c r="O64" s="104">
        <f>F172</f>
        <v>0</v>
      </c>
    </row>
    <row r="65" spans="1:15" s="1" customFormat="1" ht="15" x14ac:dyDescent="0.2">
      <c r="A65" s="1" t="s">
        <v>16</v>
      </c>
      <c r="C65" s="1" t="s">
        <v>13</v>
      </c>
      <c r="E65" s="43" t="s">
        <v>13</v>
      </c>
      <c r="F65" s="81">
        <f>SUMIFS(input_enduse!D:D,input_enduse!A:A,C65,input_enduse!B:B,$A$2,input_enduse!C:C,$A65)</f>
        <v>0.88478418479251997</v>
      </c>
      <c r="G65" s="81">
        <v>1</v>
      </c>
      <c r="H65" s="81">
        <v>0</v>
      </c>
      <c r="I65" s="81">
        <v>0</v>
      </c>
      <c r="J65" s="82"/>
      <c r="K65" s="19"/>
      <c r="M65" s="103" t="str">
        <f>E187</f>
        <v>Table 10-10: Restaurant End-Use Penetration/Saturation and Fuel Share</v>
      </c>
      <c r="N65" s="104">
        <f>F192</f>
        <v>2.0860866168579201E-2</v>
      </c>
      <c r="O65" s="104">
        <f>F193</f>
        <v>1.6573332569250799E-2</v>
      </c>
    </row>
    <row r="66" spans="1:15" s="1" customFormat="1" ht="15" x14ac:dyDescent="0.2">
      <c r="A66" s="1" t="s">
        <v>16</v>
      </c>
      <c r="C66" s="1" t="s">
        <v>108</v>
      </c>
      <c r="E66" s="43" t="s">
        <v>108</v>
      </c>
      <c r="F66" s="81">
        <f>SUMIFS(input_enduse!D:D,input_enduse!A:A,C66,input_enduse!B:B,$A$2,input_enduse!C:C,$A66)</f>
        <v>4.0749406899901398E-2</v>
      </c>
      <c r="G66" s="81">
        <v>1</v>
      </c>
      <c r="H66" s="81">
        <v>0</v>
      </c>
      <c r="I66" s="81">
        <v>0</v>
      </c>
      <c r="J66" s="82"/>
      <c r="K66" s="19"/>
      <c r="M66" s="103" t="str">
        <f>E208</f>
        <v>Table 10-11: Retail End-Use Penetration/Saturation and Fuel Share</v>
      </c>
      <c r="N66" s="104">
        <f>F213</f>
        <v>0</v>
      </c>
      <c r="O66" s="104">
        <f>F214</f>
        <v>0</v>
      </c>
    </row>
    <row r="67" spans="1:15" s="1" customFormat="1" ht="15" x14ac:dyDescent="0.2">
      <c r="A67" s="1" t="s">
        <v>16</v>
      </c>
      <c r="C67" s="1" t="s">
        <v>107</v>
      </c>
      <c r="E67" s="43" t="s">
        <v>107</v>
      </c>
      <c r="F67" s="81">
        <f>SUMIFS(input_enduse!D:D,input_enduse!A:A,C67,input_enduse!B:B,$A$2,input_enduse!C:C,$A67)</f>
        <v>4.0701639522250997E-2</v>
      </c>
      <c r="G67" s="81">
        <v>1</v>
      </c>
      <c r="H67" s="81">
        <v>0</v>
      </c>
      <c r="I67" s="81">
        <v>0</v>
      </c>
      <c r="J67" s="82"/>
      <c r="K67" s="19"/>
      <c r="M67" s="103" t="str">
        <f>E229</f>
        <v>Table 10-12: School End-Use Penetration/Saturation and Fuel Share</v>
      </c>
      <c r="N67" s="104">
        <f>F234</f>
        <v>0</v>
      </c>
      <c r="O67" s="104">
        <f>F235</f>
        <v>0</v>
      </c>
    </row>
    <row r="68" spans="1:15" s="1" customFormat="1" ht="15" x14ac:dyDescent="0.2">
      <c r="A68" s="1" t="s">
        <v>16</v>
      </c>
      <c r="C68" s="1" t="s">
        <v>5</v>
      </c>
      <c r="E68" s="43" t="s">
        <v>99</v>
      </c>
      <c r="F68" s="81">
        <f>SUMIFS(input_enduse!D:D,input_enduse!A:A,C68,input_enduse!B:B,$A$2,input_enduse!C:C,$A68)</f>
        <v>3.7009301508680099E-2</v>
      </c>
      <c r="G68" s="81">
        <f>SUMIFS(input_enduse!E:E,input_enduse!A:A,C68,input_enduse!B:B,$A$2,input_enduse!C:C,$A68)</f>
        <v>0.28085777463244999</v>
      </c>
      <c r="H68" s="81">
        <f>SUMIFS(input_enduse!F:F,input_enduse!A:A,C68,input_enduse!B:B,$A$2,input_enduse!C:C,$A68)</f>
        <v>0.71749328783210398</v>
      </c>
      <c r="I68" s="81">
        <f>SUMIFS(input_enduse!G:G,input_enduse!A:A,C68,input_enduse!B:B,$A$2,input_enduse!C:C,$A68)</f>
        <v>1.6489375354464301E-3</v>
      </c>
      <c r="J68" s="82"/>
      <c r="K68" s="19"/>
      <c r="M68" s="103" t="str">
        <f>E250</f>
        <v>Table 10-13: Refrigerated Warehouse End-Use Penetration/Saturation and Fuel Share</v>
      </c>
      <c r="N68" s="104">
        <f>F255</f>
        <v>0.75358505931553699</v>
      </c>
      <c r="O68" s="104">
        <f>F256</f>
        <v>3.01446197265593E-2</v>
      </c>
    </row>
    <row r="69" spans="1:15" s="1" customFormat="1" ht="15" x14ac:dyDescent="0.2">
      <c r="A69" s="1" t="s">
        <v>16</v>
      </c>
      <c r="C69" s="1" t="s">
        <v>14</v>
      </c>
      <c r="E69" s="43" t="s">
        <v>14</v>
      </c>
      <c r="F69" s="81">
        <f>SUMIFS(input_enduse!D:D,input_enduse!A:A,C69,input_enduse!B:B,$A$2,input_enduse!C:C,$A69)</f>
        <v>0.998769308467231</v>
      </c>
      <c r="G69" s="81">
        <f>SUMIFS(input_enduse!E:E,input_enduse!A:A,C69,input_enduse!B:B,$A$2,input_enduse!C:C,$A69)</f>
        <v>0.32167557695619697</v>
      </c>
      <c r="H69" s="81">
        <f>SUMIFS(input_enduse!F:F,input_enduse!A:A,C69,input_enduse!B:B,$A$2,input_enduse!C:C,$A69)</f>
        <v>0.67391418057158203</v>
      </c>
      <c r="I69" s="81">
        <f>SUMIFS(input_enduse!G:G,input_enduse!A:A,C69,input_enduse!B:B,$A$2,input_enduse!C:C,$A69)</f>
        <v>4.4102424722212803E-3</v>
      </c>
      <c r="J69" s="82"/>
      <c r="K69" s="19"/>
      <c r="M69" s="103" t="str">
        <f>E271</f>
        <v>Table 10-14: Unrefrigerated Warehouse End-Use Penetration/Saturation and Fuel Share</v>
      </c>
      <c r="N69" s="104">
        <f>F276</f>
        <v>1.23361843854661E-2</v>
      </c>
      <c r="O69" s="104">
        <f>F277</f>
        <v>1.93390100610988E-3</v>
      </c>
    </row>
    <row r="70" spans="1:15" s="1" customFormat="1" ht="15" x14ac:dyDescent="0.2">
      <c r="A70" s="1" t="s">
        <v>16</v>
      </c>
      <c r="E70" s="28" t="s">
        <v>43</v>
      </c>
      <c r="F70" s="28" t="s">
        <v>101</v>
      </c>
      <c r="G70" s="28" t="s">
        <v>40</v>
      </c>
      <c r="H70" s="28" t="s">
        <v>41</v>
      </c>
      <c r="I70" s="28" t="s">
        <v>42</v>
      </c>
      <c r="J70" s="80"/>
      <c r="K70" s="3"/>
    </row>
    <row r="71" spans="1:15" s="1" customFormat="1" ht="15" x14ac:dyDescent="0.2">
      <c r="A71" s="1" t="s">
        <v>16</v>
      </c>
      <c r="C71" s="1" t="s">
        <v>98</v>
      </c>
      <c r="E71" s="43" t="s">
        <v>98</v>
      </c>
      <c r="F71" s="81">
        <v>1</v>
      </c>
      <c r="G71" s="81">
        <v>1</v>
      </c>
      <c r="H71" s="81">
        <v>0</v>
      </c>
      <c r="I71" s="81">
        <v>0</v>
      </c>
      <c r="J71" s="82"/>
      <c r="K71" s="19"/>
    </row>
    <row r="72" spans="1:15" s="1" customFormat="1" ht="15" x14ac:dyDescent="0.2">
      <c r="A72" s="1" t="s">
        <v>16</v>
      </c>
      <c r="C72" s="1" t="s">
        <v>8</v>
      </c>
      <c r="E72" s="43" t="s">
        <v>8</v>
      </c>
      <c r="F72" s="81">
        <f>SUMIFS(input_enduse!D:D,input_enduse!A:A,C72,input_enduse!B:B,$A$2,input_enduse!C:C,$A72)</f>
        <v>0.98857243177250897</v>
      </c>
      <c r="G72" s="81">
        <v>1</v>
      </c>
      <c r="H72" s="81">
        <v>0</v>
      </c>
      <c r="I72" s="81">
        <v>0</v>
      </c>
      <c r="J72" s="82"/>
      <c r="K72" s="19"/>
    </row>
    <row r="73" spans="1:15" s="1" customFormat="1" ht="15" x14ac:dyDescent="0.2">
      <c r="A73" s="1" t="s">
        <v>16</v>
      </c>
      <c r="C73" s="1" t="s">
        <v>12</v>
      </c>
      <c r="E73" s="43" t="s">
        <v>12</v>
      </c>
      <c r="F73" s="81">
        <f>SUMIFS(input_enduse!D:D,input_enduse!A:A,C73,input_enduse!B:B,$A$2,input_enduse!C:C,$A73)</f>
        <v>1</v>
      </c>
      <c r="G73" s="81">
        <v>1</v>
      </c>
      <c r="H73" s="81">
        <v>0</v>
      </c>
      <c r="I73" s="81">
        <v>0</v>
      </c>
      <c r="J73" s="82"/>
      <c r="K73" s="19"/>
    </row>
    <row r="74" spans="1:15" s="1" customFormat="1" ht="15" x14ac:dyDescent="0.2">
      <c r="A74" s="1" t="s">
        <v>16</v>
      </c>
      <c r="C74" s="1" t="s">
        <v>6</v>
      </c>
      <c r="E74" s="43" t="s">
        <v>109</v>
      </c>
      <c r="F74" s="81">
        <f>SUMIFS(input_enduse!D:D,input_enduse!A:A,C74,input_enduse!B:B,$A$2,input_enduse!C:C,$A74)</f>
        <v>1</v>
      </c>
      <c r="G74" s="81">
        <f>SUMIFS(input_enduse!E:E,input_enduse!A:A,C74,input_enduse!B:B,$A$2,input_enduse!C:C,$A74)</f>
        <v>0.99998222413691795</v>
      </c>
      <c r="H74" s="81">
        <f>SUMIFS(input_enduse!F:F,input_enduse!A:A,C74,input_enduse!B:B,$A$2,input_enduse!C:C,$A74)</f>
        <v>1.7775863081630099E-5</v>
      </c>
      <c r="I74" s="81">
        <f>SUMIFS(input_enduse!G:G,input_enduse!A:A,C74,input_enduse!B:B,$A$2,input_enduse!C:C,$A74)</f>
        <v>0</v>
      </c>
      <c r="J74" s="82"/>
      <c r="K74" s="19"/>
    </row>
    <row r="75" spans="1:15" s="1" customFormat="1" ht="15" x14ac:dyDescent="0.2">
      <c r="A75" s="1" t="s">
        <v>16</v>
      </c>
      <c r="C75" s="1" t="s">
        <v>104</v>
      </c>
      <c r="E75" s="43" t="s">
        <v>110</v>
      </c>
      <c r="F75" s="81">
        <f>SUMIFS(input_enduse!D:D,input_enduse!A:A,C75,input_enduse!B:B,$A$2,input_enduse!C:C,$A75)</f>
        <v>0.829217553039857</v>
      </c>
      <c r="G75" s="81">
        <v>1</v>
      </c>
      <c r="H75" s="81">
        <v>0</v>
      </c>
      <c r="I75" s="81">
        <v>0</v>
      </c>
      <c r="J75" s="82"/>
      <c r="K75" s="19"/>
    </row>
    <row r="76" spans="1:15" s="1" customFormat="1" ht="15" x14ac:dyDescent="0.2">
      <c r="A76" s="1" t="s">
        <v>16</v>
      </c>
      <c r="C76" s="1" t="s">
        <v>106</v>
      </c>
      <c r="E76" s="43" t="s">
        <v>111</v>
      </c>
      <c r="F76" s="81">
        <f>SUMIFS(input_enduse!D:D,input_enduse!A:A,C76,input_enduse!B:B,$A$2,input_enduse!C:C,$A76)</f>
        <v>1</v>
      </c>
      <c r="G76" s="81">
        <v>1</v>
      </c>
      <c r="H76" s="81">
        <v>0</v>
      </c>
      <c r="I76" s="81">
        <v>0</v>
      </c>
      <c r="J76" s="82"/>
      <c r="K76" s="19"/>
    </row>
    <row r="77" spans="1:15" s="1" customFormat="1" ht="15" x14ac:dyDescent="0.2">
      <c r="A77" s="1" t="s">
        <v>16</v>
      </c>
      <c r="C77" s="1" t="s">
        <v>105</v>
      </c>
      <c r="E77" s="43" t="s">
        <v>112</v>
      </c>
      <c r="F77" s="81">
        <f>SUMIFS(input_enduse!D:D,input_enduse!A:A,C77,input_enduse!B:B,$A$2,input_enduse!C:C,$A77)</f>
        <v>1</v>
      </c>
      <c r="G77" s="81">
        <v>1</v>
      </c>
      <c r="H77" s="81">
        <v>0</v>
      </c>
      <c r="I77" s="81">
        <v>0</v>
      </c>
      <c r="J77" s="82"/>
      <c r="K77" s="19"/>
    </row>
    <row r="78" spans="1:15" s="1" customFormat="1" ht="15" x14ac:dyDescent="0.2">
      <c r="A78" s="1" t="s">
        <v>16</v>
      </c>
      <c r="C78" s="1" t="s">
        <v>10</v>
      </c>
      <c r="E78" s="43" t="s">
        <v>114</v>
      </c>
      <c r="F78" s="81">
        <f>SUMIFS(input_enduse!D:D,input_enduse!A:A,C78,input_enduse!B:B,$A$2,input_enduse!C:C,$A78)</f>
        <v>1</v>
      </c>
      <c r="G78" s="81">
        <v>1</v>
      </c>
      <c r="H78" s="81">
        <v>0</v>
      </c>
      <c r="I78" s="81">
        <v>0</v>
      </c>
      <c r="J78" s="82"/>
      <c r="K78" s="19"/>
    </row>
    <row r="79" spans="1:15" s="1" customFormat="1" ht="15" x14ac:dyDescent="0.2">
      <c r="A79" s="1" t="s">
        <v>16</v>
      </c>
      <c r="C79" s="1" t="s">
        <v>11</v>
      </c>
      <c r="E79" s="43" t="s">
        <v>11</v>
      </c>
      <c r="F79" s="81">
        <f>SUMIFS(input_enduse!D:D,input_enduse!A:A,C79,input_enduse!B:B,$A$2,input_enduse!C:C,$A79)</f>
        <v>0.178200192976157</v>
      </c>
      <c r="G79" s="81">
        <v>1</v>
      </c>
      <c r="H79" s="81">
        <v>0</v>
      </c>
      <c r="I79" s="81">
        <v>0</v>
      </c>
      <c r="J79" s="82"/>
      <c r="K79" s="19"/>
    </row>
    <row r="80" spans="1:15" s="1" customFormat="1" ht="15" x14ac:dyDescent="0.2">
      <c r="A80" s="1" t="s">
        <v>16</v>
      </c>
      <c r="C80" s="1" t="s">
        <v>1</v>
      </c>
      <c r="E80" s="43" t="s">
        <v>1</v>
      </c>
      <c r="F80" s="81">
        <f>SUMIFS(input_enduse!D:D,input_enduse!A:A,C80,input_enduse!B:B,$A$2,input_enduse!C:C,$A80)</f>
        <v>0.14218771819678999</v>
      </c>
      <c r="G80" s="81">
        <v>1</v>
      </c>
      <c r="H80" s="81">
        <v>0</v>
      </c>
      <c r="I80" s="81">
        <v>0</v>
      </c>
      <c r="J80" s="82"/>
      <c r="K80" s="19"/>
    </row>
    <row r="81" spans="1:11" s="1" customFormat="1" ht="15" x14ac:dyDescent="0.2">
      <c r="E81" s="83"/>
      <c r="F81" s="83"/>
      <c r="G81" s="83"/>
      <c r="H81" s="83"/>
      <c r="I81" s="83"/>
      <c r="J81" s="83"/>
      <c r="K81" s="8"/>
    </row>
    <row r="82" spans="1:11" s="1" customFormat="1" ht="15" x14ac:dyDescent="0.25">
      <c r="E82" s="95" t="s">
        <v>267</v>
      </c>
      <c r="F82" s="96"/>
      <c r="G82" s="96"/>
      <c r="H82" s="96"/>
      <c r="I82" s="97"/>
      <c r="J82" s="76"/>
      <c r="K82" s="18"/>
    </row>
    <row r="83" spans="1:11" s="1" customFormat="1" ht="15" x14ac:dyDescent="0.2">
      <c r="C83" s="1" t="s">
        <v>43</v>
      </c>
      <c r="E83" s="28" t="s">
        <v>43</v>
      </c>
      <c r="F83" s="28" t="s">
        <v>100</v>
      </c>
      <c r="G83" s="28" t="s">
        <v>40</v>
      </c>
      <c r="H83" s="28" t="s">
        <v>41</v>
      </c>
      <c r="I83" s="28" t="s">
        <v>42</v>
      </c>
      <c r="J83" s="80"/>
      <c r="K83" s="3"/>
    </row>
    <row r="84" spans="1:11" s="1" customFormat="1" ht="15" x14ac:dyDescent="0.2">
      <c r="A84" s="1" t="s">
        <v>17</v>
      </c>
      <c r="C84" s="1" t="s">
        <v>9</v>
      </c>
      <c r="E84" s="43" t="s">
        <v>9</v>
      </c>
      <c r="F84" s="81">
        <f>SUMIFS(input_enduse!D:D,input_enduse!A:A,C84,input_enduse!B:B,$A$2,input_enduse!C:C,$A84)</f>
        <v>0.988172663723486</v>
      </c>
      <c r="G84" s="81">
        <f>SUMIFS(input_enduse!E:E,input_enduse!A:A,C84,input_enduse!B:B,$A$2,input_enduse!C:C,$A84)</f>
        <v>4.8708461020167897E-2</v>
      </c>
      <c r="H84" s="81">
        <f>SUMIFS(input_enduse!F:F,input_enduse!A:A,C84,input_enduse!B:B,$A$2,input_enduse!C:C,$A84)</f>
        <v>0.95129153897983199</v>
      </c>
      <c r="I84" s="81">
        <f>SUMIFS(input_enduse!G:G,input_enduse!A:A,C84,input_enduse!B:B,$A$2,input_enduse!C:C,$A84)</f>
        <v>0</v>
      </c>
      <c r="J84" s="82"/>
      <c r="K84" s="19"/>
    </row>
    <row r="85" spans="1:11" s="1" customFormat="1" ht="15" x14ac:dyDescent="0.2">
      <c r="A85" s="1" t="s">
        <v>17</v>
      </c>
      <c r="C85" s="1" t="s">
        <v>7</v>
      </c>
      <c r="E85" s="43" t="s">
        <v>7</v>
      </c>
      <c r="F85" s="81">
        <f>SUMIFS(input_enduse!D:D,input_enduse!A:A,C85,input_enduse!B:B,$A$2,input_enduse!C:C,$A85)</f>
        <v>0.98526682687085598</v>
      </c>
      <c r="G85" s="81">
        <f>SUMIFS(input_enduse!E:E,input_enduse!A:A,C85,input_enduse!B:B,$A$2,input_enduse!C:C,$A85)</f>
        <v>1</v>
      </c>
      <c r="H85" s="81">
        <f>SUMIFS(input_enduse!F:F,input_enduse!A:A,C85,input_enduse!B:B,$A$2,input_enduse!C:C,$A85)</f>
        <v>0</v>
      </c>
      <c r="I85" s="81">
        <f>SUMIFS(input_enduse!G:G,input_enduse!A:A,C85,input_enduse!B:B,$A$2,input_enduse!C:C,$A85)</f>
        <v>0</v>
      </c>
      <c r="J85" s="82"/>
      <c r="K85" s="19"/>
    </row>
    <row r="86" spans="1:11" s="1" customFormat="1" ht="15" x14ac:dyDescent="0.2">
      <c r="A86" s="1" t="s">
        <v>17</v>
      </c>
      <c r="C86" s="1" t="s">
        <v>13</v>
      </c>
      <c r="E86" s="43" t="s">
        <v>13</v>
      </c>
      <c r="F86" s="81">
        <f>SUMIFS(input_enduse!D:D,input_enduse!A:A,C86,input_enduse!B:B,$A$2,input_enduse!C:C,$A86)</f>
        <v>0.98852566051616597</v>
      </c>
      <c r="G86" s="81">
        <v>1</v>
      </c>
      <c r="H86" s="81">
        <v>0</v>
      </c>
      <c r="I86" s="81">
        <v>0</v>
      </c>
      <c r="J86" s="82"/>
      <c r="K86" s="19"/>
    </row>
    <row r="87" spans="1:11" s="1" customFormat="1" ht="15" x14ac:dyDescent="0.2">
      <c r="A87" s="1" t="s">
        <v>17</v>
      </c>
      <c r="C87" s="1" t="s">
        <v>108</v>
      </c>
      <c r="E87" s="43" t="s">
        <v>108</v>
      </c>
      <c r="F87" s="81">
        <f>SUMIFS(input_enduse!D:D,input_enduse!A:A,C87,input_enduse!B:B,$A$2,input_enduse!C:C,$A87)</f>
        <v>0</v>
      </c>
      <c r="G87" s="81">
        <v>1</v>
      </c>
      <c r="H87" s="81">
        <v>0</v>
      </c>
      <c r="I87" s="81">
        <v>0</v>
      </c>
      <c r="J87" s="82"/>
      <c r="K87" s="19"/>
    </row>
    <row r="88" spans="1:11" s="1" customFormat="1" ht="15" x14ac:dyDescent="0.2">
      <c r="A88" s="1" t="s">
        <v>17</v>
      </c>
      <c r="C88" s="1" t="s">
        <v>107</v>
      </c>
      <c r="E88" s="43" t="s">
        <v>107</v>
      </c>
      <c r="F88" s="81">
        <f>SUMIFS(input_enduse!D:D,input_enduse!A:A,C88,input_enduse!B:B,$A$2,input_enduse!C:C,$A88)</f>
        <v>0</v>
      </c>
      <c r="G88" s="81">
        <v>1</v>
      </c>
      <c r="H88" s="81">
        <v>0</v>
      </c>
      <c r="I88" s="81">
        <v>0</v>
      </c>
      <c r="J88" s="82"/>
      <c r="K88" s="19"/>
    </row>
    <row r="89" spans="1:11" s="1" customFormat="1" ht="15" x14ac:dyDescent="0.2">
      <c r="A89" s="1" t="s">
        <v>17</v>
      </c>
      <c r="C89" s="1" t="s">
        <v>5</v>
      </c>
      <c r="E89" s="43" t="s">
        <v>99</v>
      </c>
      <c r="F89" s="81">
        <f>SUMIFS(input_enduse!D:D,input_enduse!A:A,C89,input_enduse!B:B,$A$2,input_enduse!C:C,$A89)</f>
        <v>1.63759803972452E-2</v>
      </c>
      <c r="G89" s="81">
        <f>SUMIFS(input_enduse!E:E,input_enduse!A:A,C89,input_enduse!B:B,$A$2,input_enduse!C:C,$A89)</f>
        <v>0.16653945017746699</v>
      </c>
      <c r="H89" s="81">
        <f>SUMIFS(input_enduse!F:F,input_enduse!A:A,C89,input_enduse!B:B,$A$2,input_enduse!C:C,$A89)</f>
        <v>0.83346054982253304</v>
      </c>
      <c r="I89" s="81">
        <f>SUMIFS(input_enduse!G:G,input_enduse!A:A,C89,input_enduse!B:B,$A$2,input_enduse!C:C,$A89)</f>
        <v>0</v>
      </c>
      <c r="J89" s="82"/>
      <c r="K89" s="19"/>
    </row>
    <row r="90" spans="1:11" s="1" customFormat="1" ht="15" x14ac:dyDescent="0.2">
      <c r="A90" s="1" t="s">
        <v>17</v>
      </c>
      <c r="C90" s="1" t="s">
        <v>14</v>
      </c>
      <c r="E90" s="43" t="s">
        <v>14</v>
      </c>
      <c r="F90" s="81">
        <f>SUMIFS(input_enduse!D:D,input_enduse!A:A,C90,input_enduse!B:B,$A$2,input_enduse!C:C,$A90)</f>
        <v>1</v>
      </c>
      <c r="G90" s="81">
        <f>SUMIFS(input_enduse!E:E,input_enduse!A:A,C90,input_enduse!B:B,$A$2,input_enduse!C:C,$A90)</f>
        <v>3.1916576202711003E-2</v>
      </c>
      <c r="H90" s="81">
        <f>SUMIFS(input_enduse!F:F,input_enduse!A:A,C90,input_enduse!B:B,$A$2,input_enduse!C:C,$A90)</f>
        <v>0.95504239491464504</v>
      </c>
      <c r="I90" s="81">
        <f>SUMIFS(input_enduse!G:G,input_enduse!A:A,C90,input_enduse!B:B,$A$2,input_enduse!C:C,$A90)</f>
        <v>1.3041028882643701E-2</v>
      </c>
      <c r="J90" s="82"/>
      <c r="K90" s="19"/>
    </row>
    <row r="91" spans="1:11" s="1" customFormat="1" ht="15" x14ac:dyDescent="0.2">
      <c r="A91" s="1" t="s">
        <v>17</v>
      </c>
      <c r="E91" s="28" t="s">
        <v>43</v>
      </c>
      <c r="F91" s="28" t="s">
        <v>101</v>
      </c>
      <c r="G91" s="28" t="s">
        <v>40</v>
      </c>
      <c r="H91" s="28" t="s">
        <v>41</v>
      </c>
      <c r="I91" s="28" t="s">
        <v>42</v>
      </c>
      <c r="J91" s="80"/>
      <c r="K91" s="3"/>
    </row>
    <row r="92" spans="1:11" s="1" customFormat="1" ht="15" x14ac:dyDescent="0.2">
      <c r="A92" s="1" t="s">
        <v>17</v>
      </c>
      <c r="C92" s="1" t="s">
        <v>98</v>
      </c>
      <c r="E92" s="43" t="s">
        <v>98</v>
      </c>
      <c r="F92" s="81">
        <v>1</v>
      </c>
      <c r="G92" s="81">
        <v>1</v>
      </c>
      <c r="H92" s="81">
        <v>0</v>
      </c>
      <c r="I92" s="81">
        <v>0</v>
      </c>
      <c r="J92" s="82"/>
      <c r="K92" s="19"/>
    </row>
    <row r="93" spans="1:11" s="1" customFormat="1" ht="15" x14ac:dyDescent="0.2">
      <c r="A93" s="1" t="s">
        <v>17</v>
      </c>
      <c r="C93" s="1" t="s">
        <v>8</v>
      </c>
      <c r="E93" s="43" t="s">
        <v>8</v>
      </c>
      <c r="F93" s="81">
        <f>SUMIFS(input_enduse!D:D,input_enduse!A:A,C93,input_enduse!B:B,$A$2,input_enduse!C:C,$A93)</f>
        <v>1</v>
      </c>
      <c r="G93" s="81">
        <v>1</v>
      </c>
      <c r="H93" s="81">
        <v>0</v>
      </c>
      <c r="I93" s="81">
        <v>0</v>
      </c>
      <c r="J93" s="82"/>
      <c r="K93" s="19"/>
    </row>
    <row r="94" spans="1:11" s="1" customFormat="1" ht="15" x14ac:dyDescent="0.2">
      <c r="A94" s="1" t="s">
        <v>17</v>
      </c>
      <c r="C94" s="1" t="s">
        <v>12</v>
      </c>
      <c r="E94" s="43" t="s">
        <v>12</v>
      </c>
      <c r="F94" s="81">
        <f>SUMIFS(input_enduse!D:D,input_enduse!A:A,C94,input_enduse!B:B,$A$2,input_enduse!C:C,$A94)</f>
        <v>1</v>
      </c>
      <c r="G94" s="81">
        <v>1</v>
      </c>
      <c r="H94" s="81">
        <v>0</v>
      </c>
      <c r="I94" s="81">
        <v>0</v>
      </c>
      <c r="J94" s="82"/>
      <c r="K94" s="19"/>
    </row>
    <row r="95" spans="1:11" s="1" customFormat="1" ht="15" x14ac:dyDescent="0.2">
      <c r="A95" s="1" t="s">
        <v>17</v>
      </c>
      <c r="C95" s="1" t="s">
        <v>6</v>
      </c>
      <c r="E95" s="43" t="s">
        <v>109</v>
      </c>
      <c r="F95" s="81">
        <f>SUMIFS(input_enduse!D:D,input_enduse!A:A,C95,input_enduse!B:B,$A$2,input_enduse!C:C,$A95)</f>
        <v>1</v>
      </c>
      <c r="G95" s="81">
        <f>SUMIFS(input_enduse!E:E,input_enduse!A:A,C95,input_enduse!B:B,$A$2,input_enduse!C:C,$A95)</f>
        <v>1</v>
      </c>
      <c r="H95" s="81">
        <f>SUMIFS(input_enduse!F:F,input_enduse!A:A,C95,input_enduse!B:B,$A$2,input_enduse!C:C,$A95)</f>
        <v>0</v>
      </c>
      <c r="I95" s="81">
        <f>SUMIFS(input_enduse!G:G,input_enduse!A:A,C95,input_enduse!B:B,$A$2,input_enduse!C:C,$A95)</f>
        <v>0</v>
      </c>
      <c r="J95" s="82"/>
      <c r="K95" s="19"/>
    </row>
    <row r="96" spans="1:11" s="1" customFormat="1" ht="15" x14ac:dyDescent="0.2">
      <c r="A96" s="1" t="s">
        <v>17</v>
      </c>
      <c r="C96" s="1" t="s">
        <v>104</v>
      </c>
      <c r="E96" s="43" t="s">
        <v>110</v>
      </c>
      <c r="F96" s="81">
        <f>SUMIFS(input_enduse!D:D,input_enduse!A:A,C96,input_enduse!B:B,$A$2,input_enduse!C:C,$A96)</f>
        <v>0.16691524107893199</v>
      </c>
      <c r="G96" s="81">
        <v>1</v>
      </c>
      <c r="H96" s="81">
        <v>0</v>
      </c>
      <c r="I96" s="81">
        <v>0</v>
      </c>
      <c r="J96" s="82"/>
      <c r="K96" s="19"/>
    </row>
    <row r="97" spans="1:11" s="1" customFormat="1" ht="15" x14ac:dyDescent="0.2">
      <c r="A97" s="1" t="s">
        <v>17</v>
      </c>
      <c r="C97" s="1" t="s">
        <v>106</v>
      </c>
      <c r="E97" s="43" t="s">
        <v>111</v>
      </c>
      <c r="F97" s="81">
        <f>SUMIFS(input_enduse!D:D,input_enduse!A:A,C97,input_enduse!B:B,$A$2,input_enduse!C:C,$A97)</f>
        <v>1</v>
      </c>
      <c r="G97" s="81">
        <v>1</v>
      </c>
      <c r="H97" s="81">
        <v>0</v>
      </c>
      <c r="I97" s="81">
        <v>0</v>
      </c>
      <c r="J97" s="82"/>
      <c r="K97" s="19"/>
    </row>
    <row r="98" spans="1:11" s="1" customFormat="1" ht="15" x14ac:dyDescent="0.2">
      <c r="A98" s="1" t="s">
        <v>17</v>
      </c>
      <c r="C98" s="1" t="s">
        <v>105</v>
      </c>
      <c r="E98" s="43" t="s">
        <v>112</v>
      </c>
      <c r="F98" s="81">
        <f>SUMIFS(input_enduse!D:D,input_enduse!A:A,C98,input_enduse!B:B,$A$2,input_enduse!C:C,$A98)</f>
        <v>1</v>
      </c>
      <c r="G98" s="81">
        <v>1</v>
      </c>
      <c r="H98" s="81">
        <v>0</v>
      </c>
      <c r="I98" s="81">
        <v>0</v>
      </c>
      <c r="J98" s="82"/>
      <c r="K98" s="19"/>
    </row>
    <row r="99" spans="1:11" s="1" customFormat="1" ht="15" x14ac:dyDescent="0.2">
      <c r="A99" s="1" t="s">
        <v>17</v>
      </c>
      <c r="C99" s="1" t="s">
        <v>10</v>
      </c>
      <c r="E99" s="43" t="s">
        <v>114</v>
      </c>
      <c r="F99" s="81">
        <f>SUMIFS(input_enduse!D:D,input_enduse!A:A,C99,input_enduse!B:B,$A$2,input_enduse!C:C,$A99)</f>
        <v>1</v>
      </c>
      <c r="G99" s="81">
        <v>1</v>
      </c>
      <c r="H99" s="81">
        <v>0</v>
      </c>
      <c r="I99" s="81">
        <v>0</v>
      </c>
      <c r="J99" s="82"/>
      <c r="K99" s="19"/>
    </row>
    <row r="100" spans="1:11" s="1" customFormat="1" ht="15" x14ac:dyDescent="0.2">
      <c r="A100" s="1" t="s">
        <v>17</v>
      </c>
      <c r="C100" s="1" t="s">
        <v>11</v>
      </c>
      <c r="E100" s="43" t="s">
        <v>11</v>
      </c>
      <c r="F100" s="81">
        <f>SUMIFS(input_enduse!D:D,input_enduse!A:A,C100,input_enduse!B:B,$A$2,input_enduse!C:C,$A100)</f>
        <v>0.28251159605878701</v>
      </c>
      <c r="G100" s="81">
        <v>1</v>
      </c>
      <c r="H100" s="81">
        <v>0</v>
      </c>
      <c r="I100" s="81">
        <v>0</v>
      </c>
      <c r="J100" s="82"/>
      <c r="K100" s="19"/>
    </row>
    <row r="101" spans="1:11" s="1" customFormat="1" ht="15" x14ac:dyDescent="0.2">
      <c r="A101" s="1" t="s">
        <v>17</v>
      </c>
      <c r="C101" s="1" t="s">
        <v>1</v>
      </c>
      <c r="E101" s="43" t="s">
        <v>1</v>
      </c>
      <c r="F101" s="81">
        <f>SUMIFS(input_enduse!D:D,input_enduse!A:A,C101,input_enduse!B:B,$A$2,input_enduse!C:C,$A101)</f>
        <v>2.4337816619241899E-2</v>
      </c>
      <c r="G101" s="81">
        <v>1</v>
      </c>
      <c r="H101" s="81">
        <v>0</v>
      </c>
      <c r="I101" s="81">
        <v>0</v>
      </c>
      <c r="J101" s="82"/>
      <c r="K101" s="19"/>
    </row>
    <row r="102" spans="1:11" s="1" customFormat="1" ht="15" x14ac:dyDescent="0.2">
      <c r="E102" s="83"/>
      <c r="F102" s="83"/>
      <c r="G102" s="83"/>
      <c r="H102" s="83"/>
      <c r="I102" s="83"/>
      <c r="J102" s="83"/>
      <c r="K102" s="8"/>
    </row>
    <row r="103" spans="1:11" s="1" customFormat="1" ht="15" x14ac:dyDescent="0.25">
      <c r="E103" s="95" t="s">
        <v>268</v>
      </c>
      <c r="F103" s="96"/>
      <c r="G103" s="96"/>
      <c r="H103" s="96"/>
      <c r="I103" s="97"/>
      <c r="J103" s="76"/>
      <c r="K103" s="18"/>
    </row>
    <row r="104" spans="1:11" s="1" customFormat="1" ht="15" x14ac:dyDescent="0.2">
      <c r="C104" s="1" t="s">
        <v>43</v>
      </c>
      <c r="E104" s="28" t="s">
        <v>43</v>
      </c>
      <c r="F104" s="28" t="s">
        <v>44</v>
      </c>
      <c r="G104" s="28" t="s">
        <v>40</v>
      </c>
      <c r="H104" s="28" t="s">
        <v>41</v>
      </c>
      <c r="I104" s="28" t="s">
        <v>42</v>
      </c>
      <c r="J104" s="80"/>
      <c r="K104" s="3"/>
    </row>
    <row r="105" spans="1:11" s="1" customFormat="1" ht="15" x14ac:dyDescent="0.2">
      <c r="A105" s="1" t="s">
        <v>18</v>
      </c>
      <c r="C105" s="1" t="s">
        <v>9</v>
      </c>
      <c r="E105" s="43" t="s">
        <v>9</v>
      </c>
      <c r="F105" s="81">
        <f>SUMIFS(input_enduse!D:D,input_enduse!A:A,C105,input_enduse!B:B,$A$2,input_enduse!C:C,$A105)</f>
        <v>0.99666397526954298</v>
      </c>
      <c r="G105" s="81">
        <f>SUMIFS(input_enduse!E:E,input_enduse!A:A,C105,input_enduse!B:B,$A$2,input_enduse!C:C,$A105)</f>
        <v>0.36474785287913702</v>
      </c>
      <c r="H105" s="81">
        <f>SUMIFS(input_enduse!F:F,input_enduse!A:A,C105,input_enduse!B:B,$A$2,input_enduse!C:C,$A105)</f>
        <v>0.63525214712086298</v>
      </c>
      <c r="I105" s="81">
        <f>SUMIFS(input_enduse!G:G,input_enduse!A:A,C105,input_enduse!B:B,$A$2,input_enduse!C:C,$A105)</f>
        <v>0</v>
      </c>
      <c r="J105" s="82"/>
      <c r="K105" s="19"/>
    </row>
    <row r="106" spans="1:11" s="1" customFormat="1" ht="15" x14ac:dyDescent="0.2">
      <c r="A106" s="1" t="s">
        <v>18</v>
      </c>
      <c r="C106" s="1" t="s">
        <v>7</v>
      </c>
      <c r="E106" s="43" t="s">
        <v>7</v>
      </c>
      <c r="F106" s="81">
        <f>SUMIFS(input_enduse!D:D,input_enduse!A:A,C106,input_enduse!B:B,$A$2,input_enduse!C:C,$A106)</f>
        <v>0.98108622176046301</v>
      </c>
      <c r="G106" s="81">
        <f>SUMIFS(input_enduse!E:E,input_enduse!A:A,C106,input_enduse!B:B,$A$2,input_enduse!C:C,$A106)</f>
        <v>1</v>
      </c>
      <c r="H106" s="81">
        <f>SUMIFS(input_enduse!F:F,input_enduse!A:A,C106,input_enduse!B:B,$A$2,input_enduse!C:C,$A106)</f>
        <v>0</v>
      </c>
      <c r="I106" s="81">
        <f>SUMIFS(input_enduse!G:G,input_enduse!A:A,C106,input_enduse!B:B,$A$2,input_enduse!C:C,$A106)</f>
        <v>0</v>
      </c>
      <c r="J106" s="82"/>
      <c r="K106" s="19"/>
    </row>
    <row r="107" spans="1:11" s="1" customFormat="1" ht="15" x14ac:dyDescent="0.2">
      <c r="A107" s="1" t="s">
        <v>18</v>
      </c>
      <c r="C107" s="1" t="s">
        <v>13</v>
      </c>
      <c r="E107" s="43" t="s">
        <v>13</v>
      </c>
      <c r="F107" s="81">
        <f>SUMIFS(input_enduse!D:D,input_enduse!A:A,C107,input_enduse!B:B,$A$2,input_enduse!C:C,$A107)</f>
        <v>0.996663973858263</v>
      </c>
      <c r="G107" s="81">
        <v>1</v>
      </c>
      <c r="H107" s="81">
        <v>0</v>
      </c>
      <c r="I107" s="81">
        <v>0</v>
      </c>
      <c r="J107" s="82"/>
      <c r="K107" s="19"/>
    </row>
    <row r="108" spans="1:11" s="1" customFormat="1" ht="15" x14ac:dyDescent="0.2">
      <c r="A108" s="1" t="s">
        <v>18</v>
      </c>
      <c r="C108" s="1" t="s">
        <v>108</v>
      </c>
      <c r="E108" s="43" t="s">
        <v>108</v>
      </c>
      <c r="F108" s="81">
        <f>SUMIFS(input_enduse!D:D,input_enduse!A:A,C108,input_enduse!B:B,$A$2,input_enduse!C:C,$A108)</f>
        <v>0</v>
      </c>
      <c r="G108" s="81">
        <v>1</v>
      </c>
      <c r="H108" s="81">
        <v>0</v>
      </c>
      <c r="I108" s="81">
        <v>0</v>
      </c>
      <c r="J108" s="82"/>
      <c r="K108" s="19"/>
    </row>
    <row r="109" spans="1:11" s="1" customFormat="1" ht="15" x14ac:dyDescent="0.2">
      <c r="A109" s="1" t="s">
        <v>18</v>
      </c>
      <c r="C109" s="1" t="s">
        <v>107</v>
      </c>
      <c r="E109" s="43" t="s">
        <v>107</v>
      </c>
      <c r="F109" s="81">
        <f>SUMIFS(input_enduse!D:D,input_enduse!A:A,C109,input_enduse!B:B,$A$2,input_enduse!C:C,$A109)</f>
        <v>0</v>
      </c>
      <c r="G109" s="81">
        <v>1</v>
      </c>
      <c r="H109" s="81">
        <v>0</v>
      </c>
      <c r="I109" s="81">
        <v>0</v>
      </c>
      <c r="J109" s="82"/>
      <c r="K109" s="19"/>
    </row>
    <row r="110" spans="1:11" s="1" customFormat="1" ht="15" x14ac:dyDescent="0.2">
      <c r="A110" s="1" t="s">
        <v>18</v>
      </c>
      <c r="C110" s="1" t="s">
        <v>5</v>
      </c>
      <c r="E110" s="43" t="s">
        <v>99</v>
      </c>
      <c r="F110" s="81">
        <f>SUMIFS(input_enduse!D:D,input_enduse!A:A,C110,input_enduse!B:B,$A$2,input_enduse!C:C,$A110)</f>
        <v>8.9631107717220593E-3</v>
      </c>
      <c r="G110" s="81">
        <f>SUMIFS(input_enduse!E:E,input_enduse!A:A,C110,input_enduse!B:B,$A$2,input_enduse!C:C,$A110)</f>
        <v>0.47346262928710697</v>
      </c>
      <c r="H110" s="81">
        <f>SUMIFS(input_enduse!F:F,input_enduse!A:A,C110,input_enduse!B:B,$A$2,input_enduse!C:C,$A110)</f>
        <v>0.52653737071289297</v>
      </c>
      <c r="I110" s="81">
        <f>SUMIFS(input_enduse!G:G,input_enduse!A:A,C110,input_enduse!B:B,$A$2,input_enduse!C:C,$A110)</f>
        <v>0</v>
      </c>
      <c r="J110" s="82"/>
      <c r="K110" s="19"/>
    </row>
    <row r="111" spans="1:11" s="1" customFormat="1" ht="15" x14ac:dyDescent="0.2">
      <c r="A111" s="1" t="s">
        <v>18</v>
      </c>
      <c r="C111" s="1" t="s">
        <v>14</v>
      </c>
      <c r="E111" s="43" t="s">
        <v>14</v>
      </c>
      <c r="F111" s="81">
        <f>SUMIFS(input_enduse!D:D,input_enduse!A:A,C111,input_enduse!B:B,$A$2,input_enduse!C:C,$A111)</f>
        <v>1</v>
      </c>
      <c r="G111" s="81">
        <f>SUMIFS(input_enduse!E:E,input_enduse!A:A,C111,input_enduse!B:B,$A$2,input_enduse!C:C,$A111)</f>
        <v>0</v>
      </c>
      <c r="H111" s="81">
        <f>SUMIFS(input_enduse!F:F,input_enduse!A:A,C111,input_enduse!B:B,$A$2,input_enduse!C:C,$A111)</f>
        <v>1</v>
      </c>
      <c r="I111" s="81">
        <f>SUMIFS(input_enduse!G:G,input_enduse!A:A,C111,input_enduse!B:B,$A$2,input_enduse!C:C,$A111)</f>
        <v>0</v>
      </c>
      <c r="J111" s="82"/>
      <c r="K111" s="19"/>
    </row>
    <row r="112" spans="1:11" s="1" customFormat="1" ht="15" x14ac:dyDescent="0.2">
      <c r="A112" s="1" t="s">
        <v>18</v>
      </c>
      <c r="E112" s="28" t="s">
        <v>43</v>
      </c>
      <c r="F112" s="28" t="s">
        <v>101</v>
      </c>
      <c r="G112" s="28" t="s">
        <v>40</v>
      </c>
      <c r="H112" s="28" t="s">
        <v>41</v>
      </c>
      <c r="I112" s="28" t="s">
        <v>42</v>
      </c>
      <c r="J112" s="80"/>
      <c r="K112" s="3"/>
    </row>
    <row r="113" spans="1:11" s="1" customFormat="1" ht="15" x14ac:dyDescent="0.2">
      <c r="A113" s="1" t="s">
        <v>18</v>
      </c>
      <c r="C113" s="1" t="s">
        <v>98</v>
      </c>
      <c r="E113" s="43" t="s">
        <v>98</v>
      </c>
      <c r="F113" s="81">
        <v>1</v>
      </c>
      <c r="G113" s="81">
        <v>1</v>
      </c>
      <c r="H113" s="81">
        <v>0</v>
      </c>
      <c r="I113" s="81">
        <v>0</v>
      </c>
      <c r="J113" s="82"/>
      <c r="K113" s="19"/>
    </row>
    <row r="114" spans="1:11" s="1" customFormat="1" ht="15" x14ac:dyDescent="0.2">
      <c r="A114" s="1" t="s">
        <v>18</v>
      </c>
      <c r="C114" s="1" t="s">
        <v>8</v>
      </c>
      <c r="E114" s="43" t="s">
        <v>8</v>
      </c>
      <c r="F114" s="81">
        <f>SUMIFS(input_enduse!D:D,input_enduse!A:A,C114,input_enduse!B:B,$A$2,input_enduse!C:C,$A114)</f>
        <v>1</v>
      </c>
      <c r="G114" s="81">
        <v>1</v>
      </c>
      <c r="H114" s="81">
        <v>0</v>
      </c>
      <c r="I114" s="81">
        <v>0</v>
      </c>
      <c r="J114" s="82"/>
      <c r="K114" s="19"/>
    </row>
    <row r="115" spans="1:11" s="1" customFormat="1" ht="15" x14ac:dyDescent="0.2">
      <c r="A115" s="1" t="s">
        <v>18</v>
      </c>
      <c r="C115" s="1" t="s">
        <v>12</v>
      </c>
      <c r="E115" s="43" t="s">
        <v>12</v>
      </c>
      <c r="F115" s="81">
        <f>SUMIFS(input_enduse!D:D,input_enduse!A:A,C115,input_enduse!B:B,$A$2,input_enduse!C:C,$A115)</f>
        <v>1</v>
      </c>
      <c r="G115" s="81">
        <v>1</v>
      </c>
      <c r="H115" s="81">
        <v>0</v>
      </c>
      <c r="I115" s="81">
        <v>0</v>
      </c>
      <c r="J115" s="82"/>
      <c r="K115" s="19"/>
    </row>
    <row r="116" spans="1:11" s="1" customFormat="1" ht="15" x14ac:dyDescent="0.2">
      <c r="A116" s="1" t="s">
        <v>18</v>
      </c>
      <c r="C116" s="1" t="s">
        <v>6</v>
      </c>
      <c r="E116" s="43" t="s">
        <v>109</v>
      </c>
      <c r="F116" s="81">
        <f>SUMIFS(input_enduse!D:D,input_enduse!A:A,C116,input_enduse!B:B,$A$2,input_enduse!C:C,$A116)</f>
        <v>1</v>
      </c>
      <c r="G116" s="81">
        <f>SUMIFS(input_enduse!E:E,input_enduse!A:A,C116,input_enduse!B:B,$A$2,input_enduse!C:C,$A116)</f>
        <v>1</v>
      </c>
      <c r="H116" s="81">
        <f>SUMIFS(input_enduse!F:F,input_enduse!A:A,C116,input_enduse!B:B,$A$2,input_enduse!C:C,$A116)</f>
        <v>0</v>
      </c>
      <c r="I116" s="81">
        <f>SUMIFS(input_enduse!G:G,input_enduse!A:A,C116,input_enduse!B:B,$A$2,input_enduse!C:C,$A116)</f>
        <v>0</v>
      </c>
      <c r="J116" s="82"/>
      <c r="K116" s="19"/>
    </row>
    <row r="117" spans="1:11" s="1" customFormat="1" ht="15" x14ac:dyDescent="0.2">
      <c r="A117" s="1" t="s">
        <v>18</v>
      </c>
      <c r="C117" s="1" t="s">
        <v>104</v>
      </c>
      <c r="E117" s="43" t="s">
        <v>110</v>
      </c>
      <c r="F117" s="81">
        <f>SUMIFS(input_enduse!D:D,input_enduse!A:A,C117,input_enduse!B:B,$A$2,input_enduse!C:C,$A117)</f>
        <v>0.80358464698334897</v>
      </c>
      <c r="G117" s="81">
        <v>1</v>
      </c>
      <c r="H117" s="81">
        <v>0</v>
      </c>
      <c r="I117" s="81">
        <v>0</v>
      </c>
      <c r="J117" s="82"/>
      <c r="K117" s="19"/>
    </row>
    <row r="118" spans="1:11" s="1" customFormat="1" ht="15" x14ac:dyDescent="0.2">
      <c r="A118" s="1" t="s">
        <v>18</v>
      </c>
      <c r="C118" s="1" t="s">
        <v>106</v>
      </c>
      <c r="E118" s="43" t="s">
        <v>111</v>
      </c>
      <c r="F118" s="81">
        <f>SUMIFS(input_enduse!D:D,input_enduse!A:A,C118,input_enduse!B:B,$A$2,input_enduse!C:C,$A118)</f>
        <v>1</v>
      </c>
      <c r="G118" s="81">
        <v>1</v>
      </c>
      <c r="H118" s="81">
        <v>0</v>
      </c>
      <c r="I118" s="81">
        <v>0</v>
      </c>
      <c r="J118" s="82"/>
      <c r="K118" s="19"/>
    </row>
    <row r="119" spans="1:11" s="1" customFormat="1" ht="15" x14ac:dyDescent="0.2">
      <c r="A119" s="1" t="s">
        <v>18</v>
      </c>
      <c r="C119" s="1" t="s">
        <v>105</v>
      </c>
      <c r="E119" s="43" t="s">
        <v>112</v>
      </c>
      <c r="F119" s="81">
        <f>SUMIFS(input_enduse!D:D,input_enduse!A:A,C119,input_enduse!B:B,$A$2,input_enduse!C:C,$A119)</f>
        <v>1</v>
      </c>
      <c r="G119" s="81">
        <v>1</v>
      </c>
      <c r="H119" s="81">
        <v>0</v>
      </c>
      <c r="I119" s="81">
        <v>0</v>
      </c>
      <c r="J119" s="82"/>
      <c r="K119" s="19"/>
    </row>
    <row r="120" spans="1:11" s="1" customFormat="1" ht="15" x14ac:dyDescent="0.2">
      <c r="A120" s="1" t="s">
        <v>18</v>
      </c>
      <c r="C120" s="1" t="s">
        <v>10</v>
      </c>
      <c r="E120" s="43" t="s">
        <v>114</v>
      </c>
      <c r="F120" s="81">
        <f>SUMIFS(input_enduse!D:D,input_enduse!A:A,C120,input_enduse!B:B,$A$2,input_enduse!C:C,$A120)</f>
        <v>1</v>
      </c>
      <c r="G120" s="81">
        <v>1</v>
      </c>
      <c r="H120" s="81">
        <v>0</v>
      </c>
      <c r="I120" s="81">
        <v>0</v>
      </c>
      <c r="J120" s="82"/>
      <c r="K120" s="19"/>
    </row>
    <row r="121" spans="1:11" s="1" customFormat="1" ht="15" x14ac:dyDescent="0.2">
      <c r="A121" s="1" t="s">
        <v>18</v>
      </c>
      <c r="C121" s="1" t="s">
        <v>11</v>
      </c>
      <c r="E121" s="43" t="s">
        <v>11</v>
      </c>
      <c r="F121" s="81">
        <f>SUMIFS(input_enduse!D:D,input_enduse!A:A,C121,input_enduse!B:B,$A$2,input_enduse!C:C,$A121)</f>
        <v>0.68978346702176996</v>
      </c>
      <c r="G121" s="81">
        <v>1</v>
      </c>
      <c r="H121" s="81">
        <v>0</v>
      </c>
      <c r="I121" s="81">
        <v>0</v>
      </c>
      <c r="J121" s="82"/>
      <c r="K121" s="19"/>
    </row>
    <row r="122" spans="1:11" s="1" customFormat="1" ht="15" x14ac:dyDescent="0.2">
      <c r="A122" s="1" t="s">
        <v>18</v>
      </c>
      <c r="C122" s="1" t="s">
        <v>1</v>
      </c>
      <c r="E122" s="43" t="s">
        <v>1</v>
      </c>
      <c r="F122" s="81">
        <f>SUMIFS(input_enduse!D:D,input_enduse!A:A,C122,input_enduse!B:B,$A$2,input_enduse!C:C,$A122)</f>
        <v>8.4144666285730293E-2</v>
      </c>
      <c r="G122" s="81">
        <v>1</v>
      </c>
      <c r="H122" s="81">
        <v>0</v>
      </c>
      <c r="I122" s="81">
        <v>0</v>
      </c>
      <c r="J122" s="82"/>
      <c r="K122" s="19"/>
    </row>
    <row r="123" spans="1:11" s="1" customFormat="1" ht="15" x14ac:dyDescent="0.2">
      <c r="E123" s="83"/>
      <c r="F123" s="83"/>
      <c r="G123" s="83"/>
      <c r="H123" s="83"/>
      <c r="I123" s="83"/>
      <c r="J123" s="83"/>
      <c r="K123" s="8"/>
    </row>
    <row r="124" spans="1:11" s="1" customFormat="1" ht="15" x14ac:dyDescent="0.25">
      <c r="E124" s="95" t="s">
        <v>269</v>
      </c>
      <c r="F124" s="96"/>
      <c r="G124" s="96"/>
      <c r="H124" s="96"/>
      <c r="I124" s="97"/>
      <c r="J124" s="76"/>
      <c r="K124" s="18"/>
    </row>
    <row r="125" spans="1:11" s="1" customFormat="1" ht="15" x14ac:dyDescent="0.2">
      <c r="C125" s="1" t="s">
        <v>43</v>
      </c>
      <c r="E125" s="28" t="s">
        <v>43</v>
      </c>
      <c r="F125" s="28" t="s">
        <v>44</v>
      </c>
      <c r="G125" s="28" t="s">
        <v>40</v>
      </c>
      <c r="H125" s="28" t="s">
        <v>41</v>
      </c>
      <c r="I125" s="28" t="s">
        <v>42</v>
      </c>
      <c r="J125" s="80"/>
      <c r="K125" s="3"/>
    </row>
    <row r="126" spans="1:11" s="1" customFormat="1" ht="15" x14ac:dyDescent="0.2">
      <c r="A126" s="1" t="s">
        <v>10</v>
      </c>
      <c r="C126" s="1" t="s">
        <v>9</v>
      </c>
      <c r="E126" s="43" t="s">
        <v>9</v>
      </c>
      <c r="F126" s="81">
        <f>SUMIFS(input_enduse!D:D,input_enduse!A:A,C126,input_enduse!B:B,$A$2,input_enduse!C:C,$A126)</f>
        <v>0.58358500262287105</v>
      </c>
      <c r="G126" s="81">
        <f>SUMIFS(input_enduse!E:E,input_enduse!A:A,C126,input_enduse!B:B,$A$2,input_enduse!C:C,$A126)</f>
        <v>0.231121353493809</v>
      </c>
      <c r="H126" s="81">
        <f>SUMIFS(input_enduse!F:F,input_enduse!A:A,C126,input_enduse!B:B,$A$2,input_enduse!C:C,$A126)</f>
        <v>0.76887864650618998</v>
      </c>
      <c r="I126" s="81">
        <f>SUMIFS(input_enduse!G:G,input_enduse!A:A,C126,input_enduse!B:B,$A$2,input_enduse!C:C,$A126)</f>
        <v>0</v>
      </c>
      <c r="J126" s="82"/>
      <c r="K126" s="19"/>
    </row>
    <row r="127" spans="1:11" s="1" customFormat="1" ht="15" x14ac:dyDescent="0.2">
      <c r="A127" s="1" t="s">
        <v>10</v>
      </c>
      <c r="C127" s="1" t="s">
        <v>7</v>
      </c>
      <c r="E127" s="43" t="s">
        <v>7</v>
      </c>
      <c r="F127" s="81">
        <f>SUMIFS(input_enduse!D:D,input_enduse!A:A,C127,input_enduse!B:B,$A$2,input_enduse!C:C,$A127)</f>
        <v>0.56338001154767803</v>
      </c>
      <c r="G127" s="81">
        <f>SUMIFS(input_enduse!E:E,input_enduse!A:A,C127,input_enduse!B:B,$A$2,input_enduse!C:C,$A127)</f>
        <v>1</v>
      </c>
      <c r="H127" s="81">
        <f>SUMIFS(input_enduse!F:F,input_enduse!A:A,C127,input_enduse!B:B,$A$2,input_enduse!C:C,$A127)</f>
        <v>0</v>
      </c>
      <c r="I127" s="81">
        <f>SUMIFS(input_enduse!G:G,input_enduse!A:A,C127,input_enduse!B:B,$A$2,input_enduse!C:C,$A127)</f>
        <v>0</v>
      </c>
      <c r="J127" s="82"/>
      <c r="K127" s="19"/>
    </row>
    <row r="128" spans="1:11" s="1" customFormat="1" ht="15" x14ac:dyDescent="0.2">
      <c r="A128" s="1" t="s">
        <v>10</v>
      </c>
      <c r="C128" s="1" t="s">
        <v>13</v>
      </c>
      <c r="E128" s="43" t="s">
        <v>13</v>
      </c>
      <c r="F128" s="81">
        <f>SUMIFS(input_enduse!D:D,input_enduse!A:A,C128,input_enduse!B:B,$A$2,input_enduse!C:C,$A128)</f>
        <v>0.68177658032122301</v>
      </c>
      <c r="G128" s="81">
        <v>1</v>
      </c>
      <c r="H128" s="81">
        <v>0</v>
      </c>
      <c r="I128" s="81">
        <v>0</v>
      </c>
      <c r="J128" s="82"/>
      <c r="K128" s="19"/>
    </row>
    <row r="129" spans="1:11" s="1" customFormat="1" ht="15" x14ac:dyDescent="0.2">
      <c r="A129" s="1" t="s">
        <v>10</v>
      </c>
      <c r="C129" s="1" t="s">
        <v>108</v>
      </c>
      <c r="E129" s="43" t="s">
        <v>108</v>
      </c>
      <c r="F129" s="81">
        <f>SUMIFS(input_enduse!D:D,input_enduse!A:A,C129,input_enduse!B:B,$A$2,input_enduse!C:C,$A129)</f>
        <v>0</v>
      </c>
      <c r="G129" s="81">
        <v>1</v>
      </c>
      <c r="H129" s="81">
        <v>0</v>
      </c>
      <c r="I129" s="81">
        <v>0</v>
      </c>
      <c r="J129" s="82"/>
      <c r="K129" s="19"/>
    </row>
    <row r="130" spans="1:11" s="1" customFormat="1" ht="15" x14ac:dyDescent="0.2">
      <c r="A130" s="1" t="s">
        <v>10</v>
      </c>
      <c r="C130" s="1" t="s">
        <v>107</v>
      </c>
      <c r="E130" s="43" t="s">
        <v>107</v>
      </c>
      <c r="F130" s="81">
        <f>SUMIFS(input_enduse!D:D,input_enduse!A:A,C130,input_enduse!B:B,$A$2,input_enduse!C:C,$A130)</f>
        <v>0</v>
      </c>
      <c r="G130" s="81">
        <v>1</v>
      </c>
      <c r="H130" s="81">
        <v>0</v>
      </c>
      <c r="I130" s="81">
        <v>0</v>
      </c>
      <c r="J130" s="82"/>
      <c r="K130" s="19"/>
    </row>
    <row r="131" spans="1:11" s="1" customFormat="1" ht="15" x14ac:dyDescent="0.2">
      <c r="A131" s="1" t="s">
        <v>10</v>
      </c>
      <c r="C131" s="1" t="s">
        <v>5</v>
      </c>
      <c r="E131" s="43" t="s">
        <v>99</v>
      </c>
      <c r="F131" s="81">
        <f>SUMIFS(input_enduse!D:D,input_enduse!A:A,C131,input_enduse!B:B,$A$2,input_enduse!C:C,$A131)</f>
        <v>5.13950694238797E-3</v>
      </c>
      <c r="G131" s="81">
        <f>SUMIFS(input_enduse!E:E,input_enduse!A:A,C131,input_enduse!B:B,$A$2,input_enduse!C:C,$A131)</f>
        <v>0.30451768678050101</v>
      </c>
      <c r="H131" s="81">
        <f>SUMIFS(input_enduse!F:F,input_enduse!A:A,C131,input_enduse!B:B,$A$2,input_enduse!C:C,$A131)</f>
        <v>0.69548231321949905</v>
      </c>
      <c r="I131" s="81">
        <f>SUMIFS(input_enduse!G:G,input_enduse!A:A,C131,input_enduse!B:B,$A$2,input_enduse!C:C,$A131)</f>
        <v>0</v>
      </c>
      <c r="J131" s="82"/>
      <c r="K131" s="19"/>
    </row>
    <row r="132" spans="1:11" s="1" customFormat="1" ht="15" x14ac:dyDescent="0.2">
      <c r="A132" s="1" t="s">
        <v>10</v>
      </c>
      <c r="C132" s="1" t="s">
        <v>14</v>
      </c>
      <c r="E132" s="43" t="s">
        <v>14</v>
      </c>
      <c r="F132" s="81">
        <f>SUMIFS(input_enduse!D:D,input_enduse!A:A,C132,input_enduse!B:B,$A$2,input_enduse!C:C,$A132)</f>
        <v>0.92894513578903504</v>
      </c>
      <c r="G132" s="81">
        <f>SUMIFS(input_enduse!E:E,input_enduse!A:A,C132,input_enduse!B:B,$A$2,input_enduse!C:C,$A132)</f>
        <v>0.39854574345552302</v>
      </c>
      <c r="H132" s="81">
        <f>SUMIFS(input_enduse!F:F,input_enduse!A:A,C132,input_enduse!B:B,$A$2,input_enduse!C:C,$A132)</f>
        <v>0.60145425654447704</v>
      </c>
      <c r="I132" s="81">
        <f>SUMIFS(input_enduse!G:G,input_enduse!A:A,C132,input_enduse!B:B,$A$2,input_enduse!C:C,$A132)</f>
        <v>0</v>
      </c>
      <c r="J132" s="82"/>
      <c r="K132" s="19"/>
    </row>
    <row r="133" spans="1:11" s="1" customFormat="1" ht="15" x14ac:dyDescent="0.2">
      <c r="A133" s="1" t="s">
        <v>10</v>
      </c>
      <c r="E133" s="28" t="s">
        <v>43</v>
      </c>
      <c r="F133" s="28" t="s">
        <v>101</v>
      </c>
      <c r="G133" s="28" t="s">
        <v>40</v>
      </c>
      <c r="H133" s="28" t="s">
        <v>41</v>
      </c>
      <c r="I133" s="28" t="s">
        <v>42</v>
      </c>
      <c r="J133" s="80"/>
      <c r="K133" s="3"/>
    </row>
    <row r="134" spans="1:11" s="1" customFormat="1" ht="15" x14ac:dyDescent="0.2">
      <c r="A134" s="1" t="s">
        <v>10</v>
      </c>
      <c r="C134" s="1" t="s">
        <v>98</v>
      </c>
      <c r="E134" s="43" t="s">
        <v>98</v>
      </c>
      <c r="F134" s="81">
        <v>1</v>
      </c>
      <c r="G134" s="81">
        <v>1</v>
      </c>
      <c r="H134" s="81">
        <v>0</v>
      </c>
      <c r="I134" s="81">
        <v>0</v>
      </c>
      <c r="J134" s="82"/>
      <c r="K134" s="19"/>
    </row>
    <row r="135" spans="1:11" s="1" customFormat="1" ht="15" x14ac:dyDescent="0.2">
      <c r="A135" s="1" t="s">
        <v>10</v>
      </c>
      <c r="C135" s="1" t="s">
        <v>8</v>
      </c>
      <c r="E135" s="43" t="s">
        <v>8</v>
      </c>
      <c r="F135" s="81">
        <f>SUMIFS(input_enduse!D:D,input_enduse!A:A,C135,input_enduse!B:B,$A$2,input_enduse!C:C,$A135)</f>
        <v>0.92721973500145305</v>
      </c>
      <c r="G135" s="81">
        <v>1</v>
      </c>
      <c r="H135" s="81">
        <v>0</v>
      </c>
      <c r="I135" s="81">
        <v>0</v>
      </c>
      <c r="J135" s="82"/>
      <c r="K135" s="19"/>
    </row>
    <row r="136" spans="1:11" s="1" customFormat="1" ht="15" x14ac:dyDescent="0.2">
      <c r="A136" s="1" t="s">
        <v>10</v>
      </c>
      <c r="C136" s="1" t="s">
        <v>12</v>
      </c>
      <c r="E136" s="43" t="s">
        <v>12</v>
      </c>
      <c r="F136" s="81">
        <f>SUMIFS(input_enduse!D:D,input_enduse!A:A,C136,input_enduse!B:B,$A$2,input_enduse!C:C,$A136)</f>
        <v>1</v>
      </c>
      <c r="G136" s="81">
        <v>1</v>
      </c>
      <c r="H136" s="81">
        <v>0</v>
      </c>
      <c r="I136" s="81">
        <v>0</v>
      </c>
      <c r="J136" s="82"/>
      <c r="K136" s="19"/>
    </row>
    <row r="137" spans="1:11" s="1" customFormat="1" ht="15" x14ac:dyDescent="0.2">
      <c r="A137" s="1" t="s">
        <v>10</v>
      </c>
      <c r="C137" s="1" t="s">
        <v>6</v>
      </c>
      <c r="E137" s="43" t="s">
        <v>109</v>
      </c>
      <c r="F137" s="81">
        <f>SUMIFS(input_enduse!D:D,input_enduse!A:A,C137,input_enduse!B:B,$A$2,input_enduse!C:C,$A137)</f>
        <v>0.98917013482712102</v>
      </c>
      <c r="G137" s="81">
        <f>SUMIFS(input_enduse!E:E,input_enduse!A:A,C137,input_enduse!B:B,$A$2,input_enduse!C:C,$A137)</f>
        <v>0.98694656615869603</v>
      </c>
      <c r="H137" s="81">
        <f>SUMIFS(input_enduse!F:F,input_enduse!A:A,C137,input_enduse!B:B,$A$2,input_enduse!C:C,$A137)</f>
        <v>1.30534338413043E-2</v>
      </c>
      <c r="I137" s="81">
        <f>SUMIFS(input_enduse!G:G,input_enduse!A:A,C137,input_enduse!B:B,$A$2,input_enduse!C:C,$A137)</f>
        <v>0</v>
      </c>
      <c r="J137" s="82"/>
      <c r="K137" s="19"/>
    </row>
    <row r="138" spans="1:11" s="1" customFormat="1" ht="15" x14ac:dyDescent="0.2">
      <c r="A138" s="1" t="s">
        <v>10</v>
      </c>
      <c r="C138" s="1" t="s">
        <v>104</v>
      </c>
      <c r="E138" s="43" t="s">
        <v>110</v>
      </c>
      <c r="F138" s="81">
        <f>SUMIFS(input_enduse!D:D,input_enduse!A:A,C138,input_enduse!B:B,$A$2,input_enduse!C:C,$A138)</f>
        <v>6.2141745900327103E-2</v>
      </c>
      <c r="G138" s="81">
        <v>1</v>
      </c>
      <c r="H138" s="81">
        <v>0</v>
      </c>
      <c r="I138" s="81">
        <v>0</v>
      </c>
      <c r="J138" s="82"/>
      <c r="K138" s="19"/>
    </row>
    <row r="139" spans="1:11" s="1" customFormat="1" ht="15" x14ac:dyDescent="0.2">
      <c r="A139" s="1" t="s">
        <v>10</v>
      </c>
      <c r="C139" s="1" t="s">
        <v>106</v>
      </c>
      <c r="E139" s="43" t="s">
        <v>111</v>
      </c>
      <c r="F139" s="81">
        <f>SUMIFS(input_enduse!D:D,input_enduse!A:A,C139,input_enduse!B:B,$A$2,input_enduse!C:C,$A139)</f>
        <v>0.96828638512148502</v>
      </c>
      <c r="G139" s="81">
        <v>1</v>
      </c>
      <c r="H139" s="81">
        <v>0</v>
      </c>
      <c r="I139" s="81">
        <v>0</v>
      </c>
      <c r="J139" s="82"/>
      <c r="K139" s="19"/>
    </row>
    <row r="140" spans="1:11" s="1" customFormat="1" ht="15" x14ac:dyDescent="0.2">
      <c r="A140" s="1" t="s">
        <v>10</v>
      </c>
      <c r="C140" s="1" t="s">
        <v>105</v>
      </c>
      <c r="E140" s="43" t="s">
        <v>112</v>
      </c>
      <c r="F140" s="81">
        <f>SUMIFS(input_enduse!D:D,input_enduse!A:A,C140,input_enduse!B:B,$A$2,input_enduse!C:C,$A140)</f>
        <v>0.98076114502274003</v>
      </c>
      <c r="G140" s="81">
        <v>1</v>
      </c>
      <c r="H140" s="81">
        <v>0</v>
      </c>
      <c r="I140" s="81">
        <v>0</v>
      </c>
      <c r="J140" s="82"/>
      <c r="K140" s="19"/>
    </row>
    <row r="141" spans="1:11" s="1" customFormat="1" ht="15" x14ac:dyDescent="0.2">
      <c r="A141" s="1" t="s">
        <v>10</v>
      </c>
      <c r="C141" s="1" t="s">
        <v>10</v>
      </c>
      <c r="E141" s="43" t="s">
        <v>114</v>
      </c>
      <c r="F141" s="81">
        <f>SUMIFS(input_enduse!D:D,input_enduse!A:A,C141,input_enduse!B:B,$A$2,input_enduse!C:C,$A141)</f>
        <v>1</v>
      </c>
      <c r="G141" s="81">
        <v>1</v>
      </c>
      <c r="H141" s="81">
        <v>0</v>
      </c>
      <c r="I141" s="81">
        <v>0</v>
      </c>
      <c r="J141" s="82"/>
      <c r="K141" s="19"/>
    </row>
    <row r="142" spans="1:11" s="1" customFormat="1" ht="15" x14ac:dyDescent="0.2">
      <c r="A142" s="1" t="s">
        <v>10</v>
      </c>
      <c r="C142" s="1" t="s">
        <v>11</v>
      </c>
      <c r="E142" s="43" t="s">
        <v>11</v>
      </c>
      <c r="F142" s="81">
        <f>SUMIFS(input_enduse!D:D,input_enduse!A:A,C142,input_enduse!B:B,$A$2,input_enduse!C:C,$A142)</f>
        <v>0.56753458246710498</v>
      </c>
      <c r="G142" s="81">
        <v>1</v>
      </c>
      <c r="H142" s="81">
        <v>0</v>
      </c>
      <c r="I142" s="81">
        <v>0</v>
      </c>
      <c r="J142" s="82"/>
      <c r="K142" s="19"/>
    </row>
    <row r="143" spans="1:11" s="1" customFormat="1" ht="15" x14ac:dyDescent="0.2">
      <c r="A143" s="1" t="s">
        <v>10</v>
      </c>
      <c r="C143" s="1" t="s">
        <v>1</v>
      </c>
      <c r="E143" s="43" t="s">
        <v>1</v>
      </c>
      <c r="F143" s="81">
        <f>SUMIFS(input_enduse!D:D,input_enduse!A:A,C143,input_enduse!B:B,$A$2,input_enduse!C:C,$A143)</f>
        <v>0.65311112218229495</v>
      </c>
      <c r="G143" s="81">
        <v>1</v>
      </c>
      <c r="H143" s="81">
        <v>0</v>
      </c>
      <c r="I143" s="81">
        <v>0</v>
      </c>
      <c r="J143" s="82"/>
      <c r="K143" s="19"/>
    </row>
    <row r="144" spans="1:11" s="1" customFormat="1" ht="15" x14ac:dyDescent="0.2">
      <c r="E144" s="83"/>
      <c r="F144" s="83"/>
      <c r="G144" s="83"/>
      <c r="H144" s="83"/>
      <c r="I144" s="83"/>
      <c r="J144" s="83"/>
      <c r="K144" s="8"/>
    </row>
    <row r="145" spans="1:11" s="1" customFormat="1" ht="15" x14ac:dyDescent="0.25">
      <c r="E145" s="95" t="s">
        <v>270</v>
      </c>
      <c r="F145" s="96"/>
      <c r="G145" s="96"/>
      <c r="H145" s="96"/>
      <c r="I145" s="97"/>
      <c r="J145" s="76"/>
      <c r="K145" s="18"/>
    </row>
    <row r="146" spans="1:11" s="1" customFormat="1" ht="15" x14ac:dyDescent="0.2">
      <c r="C146" s="1" t="s">
        <v>43</v>
      </c>
      <c r="E146" s="28" t="s">
        <v>43</v>
      </c>
      <c r="F146" s="28" t="s">
        <v>44</v>
      </c>
      <c r="G146" s="28" t="s">
        <v>40</v>
      </c>
      <c r="H146" s="28" t="s">
        <v>41</v>
      </c>
      <c r="I146" s="28" t="s">
        <v>42</v>
      </c>
      <c r="J146" s="80"/>
      <c r="K146" s="3"/>
    </row>
    <row r="147" spans="1:11" s="1" customFormat="1" ht="15" x14ac:dyDescent="0.2">
      <c r="A147" s="1" t="s">
        <v>19</v>
      </c>
      <c r="C147" s="1" t="s">
        <v>9</v>
      </c>
      <c r="E147" s="43" t="s">
        <v>9</v>
      </c>
      <c r="F147" s="81">
        <f>SUMIFS(input_enduse!D:D,input_enduse!A:A,C147,input_enduse!B:B,$A$2,input_enduse!C:C,$A147)</f>
        <v>0.98809815288271796</v>
      </c>
      <c r="G147" s="81">
        <f>SUMIFS(input_enduse!E:E,input_enduse!A:A,C147,input_enduse!B:B,$A$2,input_enduse!C:C,$A147)</f>
        <v>7.8993869449307003E-2</v>
      </c>
      <c r="H147" s="81">
        <f>SUMIFS(input_enduse!F:F,input_enduse!A:A,C147,input_enduse!B:B,$A$2,input_enduse!C:C,$A147)</f>
        <v>0.92100613055069303</v>
      </c>
      <c r="I147" s="81">
        <f>SUMIFS(input_enduse!G:G,input_enduse!A:A,C147,input_enduse!B:B,$A$2,input_enduse!C:C,$A147)</f>
        <v>0</v>
      </c>
      <c r="J147" s="82"/>
      <c r="K147" s="19"/>
    </row>
    <row r="148" spans="1:11" s="1" customFormat="1" ht="15" x14ac:dyDescent="0.2">
      <c r="A148" s="1" t="s">
        <v>19</v>
      </c>
      <c r="C148" s="1" t="s">
        <v>7</v>
      </c>
      <c r="E148" s="43" t="s">
        <v>7</v>
      </c>
      <c r="F148" s="81">
        <f>SUMIFS(input_enduse!D:D,input_enduse!A:A,C148,input_enduse!B:B,$A$2,input_enduse!C:C,$A148)</f>
        <v>0.96917461123318405</v>
      </c>
      <c r="G148" s="81">
        <f>SUMIFS(input_enduse!E:E,input_enduse!A:A,C148,input_enduse!B:B,$A$2,input_enduse!C:C,$A148)</f>
        <v>1</v>
      </c>
      <c r="H148" s="81">
        <f>SUMIFS(input_enduse!F:F,input_enduse!A:A,C148,input_enduse!B:B,$A$2,input_enduse!C:C,$A148)</f>
        <v>0</v>
      </c>
      <c r="I148" s="81">
        <f>SUMIFS(input_enduse!G:G,input_enduse!A:A,C148,input_enduse!B:B,$A$2,input_enduse!C:C,$A148)</f>
        <v>0</v>
      </c>
      <c r="J148" s="82"/>
      <c r="K148" s="19"/>
    </row>
    <row r="149" spans="1:11" s="1" customFormat="1" ht="15" x14ac:dyDescent="0.2">
      <c r="A149" s="1" t="s">
        <v>19</v>
      </c>
      <c r="C149" s="1" t="s">
        <v>13</v>
      </c>
      <c r="E149" s="43" t="s">
        <v>13</v>
      </c>
      <c r="F149" s="81">
        <f>SUMIFS(input_enduse!D:D,input_enduse!A:A,C149,input_enduse!B:B,$A$2,input_enduse!C:C,$A149)</f>
        <v>0.99037621879842996</v>
      </c>
      <c r="G149" s="81">
        <v>1</v>
      </c>
      <c r="H149" s="81">
        <v>0</v>
      </c>
      <c r="I149" s="81">
        <v>0</v>
      </c>
      <c r="J149" s="82"/>
      <c r="K149" s="19"/>
    </row>
    <row r="150" spans="1:11" s="1" customFormat="1" ht="15" x14ac:dyDescent="0.2">
      <c r="A150" s="1" t="s">
        <v>19</v>
      </c>
      <c r="C150" s="1" t="s">
        <v>108</v>
      </c>
      <c r="E150" s="43" t="s">
        <v>108</v>
      </c>
      <c r="F150" s="81">
        <f>SUMIFS(input_enduse!D:D,input_enduse!A:A,C150,input_enduse!B:B,$A$2,input_enduse!C:C,$A150)</f>
        <v>0</v>
      </c>
      <c r="G150" s="81">
        <v>1</v>
      </c>
      <c r="H150" s="81">
        <v>0</v>
      </c>
      <c r="I150" s="81">
        <v>0</v>
      </c>
      <c r="J150" s="82"/>
      <c r="K150" s="19"/>
    </row>
    <row r="151" spans="1:11" s="1" customFormat="1" ht="15" x14ac:dyDescent="0.2">
      <c r="A151" s="1" t="s">
        <v>19</v>
      </c>
      <c r="C151" s="1" t="s">
        <v>107</v>
      </c>
      <c r="E151" s="43" t="s">
        <v>107</v>
      </c>
      <c r="F151" s="81">
        <f>SUMIFS(input_enduse!D:D,input_enduse!A:A,C151,input_enduse!B:B,$A$2,input_enduse!C:C,$A151)</f>
        <v>0</v>
      </c>
      <c r="G151" s="81">
        <v>1</v>
      </c>
      <c r="H151" s="81">
        <v>0</v>
      </c>
      <c r="I151" s="81">
        <v>0</v>
      </c>
      <c r="J151" s="82"/>
      <c r="K151" s="19"/>
    </row>
    <row r="152" spans="1:11" s="1" customFormat="1" ht="15" x14ac:dyDescent="0.2">
      <c r="A152" s="1" t="s">
        <v>19</v>
      </c>
      <c r="C152" s="1" t="s">
        <v>5</v>
      </c>
      <c r="E152" s="43" t="s">
        <v>99</v>
      </c>
      <c r="F152" s="81">
        <f>SUMIFS(input_enduse!D:D,input_enduse!A:A,C152,input_enduse!B:B,$A$2,input_enduse!C:C,$A152)</f>
        <v>8.4946657244883497E-3</v>
      </c>
      <c r="G152" s="81">
        <f>SUMIFS(input_enduse!E:E,input_enduse!A:A,C152,input_enduse!B:B,$A$2,input_enduse!C:C,$A152)</f>
        <v>0.39631457654334601</v>
      </c>
      <c r="H152" s="81">
        <f>SUMIFS(input_enduse!F:F,input_enduse!A:A,C152,input_enduse!B:B,$A$2,input_enduse!C:C,$A152)</f>
        <v>0.60368542345665399</v>
      </c>
      <c r="I152" s="81">
        <f>SUMIFS(input_enduse!G:G,input_enduse!A:A,C152,input_enduse!B:B,$A$2,input_enduse!C:C,$A152)</f>
        <v>0</v>
      </c>
      <c r="J152" s="82"/>
      <c r="K152" s="19"/>
    </row>
    <row r="153" spans="1:11" s="1" customFormat="1" ht="15" x14ac:dyDescent="0.2">
      <c r="A153" s="1" t="s">
        <v>19</v>
      </c>
      <c r="C153" s="1" t="s">
        <v>14</v>
      </c>
      <c r="E153" s="43" t="s">
        <v>14</v>
      </c>
      <c r="F153" s="81">
        <f>SUMIFS(input_enduse!D:D,input_enduse!A:A,C153,input_enduse!B:B,$A$2,input_enduse!C:C,$A153)</f>
        <v>1</v>
      </c>
      <c r="G153" s="81">
        <f>SUMIFS(input_enduse!E:E,input_enduse!A:A,C153,input_enduse!B:B,$A$2,input_enduse!C:C,$A153)</f>
        <v>0.28957225448193202</v>
      </c>
      <c r="H153" s="81">
        <f>SUMIFS(input_enduse!F:F,input_enduse!A:A,C153,input_enduse!B:B,$A$2,input_enduse!C:C,$A153)</f>
        <v>0.71042774551806798</v>
      </c>
      <c r="I153" s="81">
        <f>SUMIFS(input_enduse!G:G,input_enduse!A:A,C153,input_enduse!B:B,$A$2,input_enduse!C:C,$A153)</f>
        <v>0</v>
      </c>
      <c r="J153" s="82"/>
      <c r="K153" s="19"/>
    </row>
    <row r="154" spans="1:11" s="1" customFormat="1" ht="15" x14ac:dyDescent="0.2">
      <c r="A154" s="1" t="s">
        <v>19</v>
      </c>
      <c r="E154" s="28" t="s">
        <v>43</v>
      </c>
      <c r="F154" s="28" t="s">
        <v>101</v>
      </c>
      <c r="G154" s="28" t="s">
        <v>40</v>
      </c>
      <c r="H154" s="28" t="s">
        <v>41</v>
      </c>
      <c r="I154" s="28" t="s">
        <v>42</v>
      </c>
      <c r="J154" s="80"/>
      <c r="K154" s="3"/>
    </row>
    <row r="155" spans="1:11" s="1" customFormat="1" ht="15" x14ac:dyDescent="0.2">
      <c r="A155" s="1" t="s">
        <v>19</v>
      </c>
      <c r="C155" s="1" t="s">
        <v>98</v>
      </c>
      <c r="E155" s="43" t="s">
        <v>98</v>
      </c>
      <c r="F155" s="81">
        <v>1</v>
      </c>
      <c r="G155" s="81">
        <v>1</v>
      </c>
      <c r="H155" s="81">
        <v>0</v>
      </c>
      <c r="I155" s="81">
        <v>0</v>
      </c>
      <c r="J155" s="82"/>
      <c r="K155" s="19"/>
    </row>
    <row r="156" spans="1:11" s="1" customFormat="1" ht="15" x14ac:dyDescent="0.2">
      <c r="A156" s="1" t="s">
        <v>19</v>
      </c>
      <c r="C156" s="1" t="s">
        <v>8</v>
      </c>
      <c r="E156" s="43" t="s">
        <v>8</v>
      </c>
      <c r="F156" s="81">
        <f>SUMIFS(input_enduse!D:D,input_enduse!A:A,C156,input_enduse!B:B,$A$2,input_enduse!C:C,$A156)</f>
        <v>1</v>
      </c>
      <c r="G156" s="81">
        <v>1</v>
      </c>
      <c r="H156" s="81">
        <v>0</v>
      </c>
      <c r="I156" s="81">
        <v>0</v>
      </c>
      <c r="J156" s="82"/>
      <c r="K156" s="19"/>
    </row>
    <row r="157" spans="1:11" s="1" customFormat="1" ht="15" x14ac:dyDescent="0.2">
      <c r="A157" s="1" t="s">
        <v>19</v>
      </c>
      <c r="C157" s="1" t="s">
        <v>12</v>
      </c>
      <c r="E157" s="43" t="s">
        <v>12</v>
      </c>
      <c r="F157" s="81">
        <f>SUMIFS(input_enduse!D:D,input_enduse!A:A,C157,input_enduse!B:B,$A$2,input_enduse!C:C,$A157)</f>
        <v>1</v>
      </c>
      <c r="G157" s="81">
        <v>1</v>
      </c>
      <c r="H157" s="81">
        <v>0</v>
      </c>
      <c r="I157" s="81">
        <v>0</v>
      </c>
      <c r="J157" s="82"/>
      <c r="K157" s="19"/>
    </row>
    <row r="158" spans="1:11" s="1" customFormat="1" ht="15" x14ac:dyDescent="0.2">
      <c r="A158" s="1" t="s">
        <v>19</v>
      </c>
      <c r="C158" s="1" t="s">
        <v>6</v>
      </c>
      <c r="E158" s="43" t="s">
        <v>109</v>
      </c>
      <c r="F158" s="81">
        <f>SUMIFS(input_enduse!D:D,input_enduse!A:A,C158,input_enduse!B:B,$A$2,input_enduse!C:C,$A158)</f>
        <v>1</v>
      </c>
      <c r="G158" s="81">
        <f>SUMIFS(input_enduse!E:E,input_enduse!A:A,C158,input_enduse!B:B,$A$2,input_enduse!C:C,$A158)</f>
        <v>0.95536126389613596</v>
      </c>
      <c r="H158" s="81">
        <f>SUMIFS(input_enduse!F:F,input_enduse!A:A,C158,input_enduse!B:B,$A$2,input_enduse!C:C,$A158)</f>
        <v>4.4638736103863798E-2</v>
      </c>
      <c r="I158" s="81">
        <f>SUMIFS(input_enduse!G:G,input_enduse!A:A,C158,input_enduse!B:B,$A$2,input_enduse!C:C,$A158)</f>
        <v>0</v>
      </c>
      <c r="J158" s="82"/>
      <c r="K158" s="19"/>
    </row>
    <row r="159" spans="1:11" s="1" customFormat="1" ht="15" x14ac:dyDescent="0.2">
      <c r="A159" s="1" t="s">
        <v>19</v>
      </c>
      <c r="C159" s="1" t="s">
        <v>104</v>
      </c>
      <c r="E159" s="43" t="s">
        <v>110</v>
      </c>
      <c r="F159" s="81">
        <f>SUMIFS(input_enduse!D:D,input_enduse!A:A,C159,input_enduse!B:B,$A$2,input_enduse!C:C,$A159)</f>
        <v>0.51858368628740803</v>
      </c>
      <c r="G159" s="81">
        <v>1</v>
      </c>
      <c r="H159" s="81">
        <v>0</v>
      </c>
      <c r="I159" s="81">
        <v>0</v>
      </c>
      <c r="J159" s="82"/>
      <c r="K159" s="19"/>
    </row>
    <row r="160" spans="1:11" s="1" customFormat="1" ht="15" x14ac:dyDescent="0.2">
      <c r="A160" s="1" t="s">
        <v>19</v>
      </c>
      <c r="C160" s="1" t="s">
        <v>106</v>
      </c>
      <c r="E160" s="43" t="s">
        <v>111</v>
      </c>
      <c r="F160" s="81">
        <f>SUMIFS(input_enduse!D:D,input_enduse!A:A,C160,input_enduse!B:B,$A$2,input_enduse!C:C,$A160)</f>
        <v>1</v>
      </c>
      <c r="G160" s="81">
        <v>1</v>
      </c>
      <c r="H160" s="81">
        <v>0</v>
      </c>
      <c r="I160" s="81">
        <v>0</v>
      </c>
      <c r="J160" s="82"/>
      <c r="K160" s="19"/>
    </row>
    <row r="161" spans="1:11" s="1" customFormat="1" ht="15" x14ac:dyDescent="0.2">
      <c r="A161" s="1" t="s">
        <v>19</v>
      </c>
      <c r="C161" s="1" t="s">
        <v>105</v>
      </c>
      <c r="E161" s="43" t="s">
        <v>112</v>
      </c>
      <c r="F161" s="81">
        <f>SUMIFS(input_enduse!D:D,input_enduse!A:A,C161,input_enduse!B:B,$A$2,input_enduse!C:C,$A161)</f>
        <v>1</v>
      </c>
      <c r="G161" s="81">
        <v>1</v>
      </c>
      <c r="H161" s="81">
        <v>0</v>
      </c>
      <c r="I161" s="81">
        <v>0</v>
      </c>
      <c r="J161" s="82"/>
      <c r="K161" s="19"/>
    </row>
    <row r="162" spans="1:11" s="1" customFormat="1" ht="15" x14ac:dyDescent="0.2">
      <c r="A162" s="1" t="s">
        <v>19</v>
      </c>
      <c r="C162" s="1" t="s">
        <v>10</v>
      </c>
      <c r="E162" s="43" t="s">
        <v>114</v>
      </c>
      <c r="F162" s="81">
        <f>SUMIFS(input_enduse!D:D,input_enduse!A:A,C162,input_enduse!B:B,$A$2,input_enduse!C:C,$A162)</f>
        <v>1</v>
      </c>
      <c r="G162" s="81">
        <v>1</v>
      </c>
      <c r="H162" s="81">
        <v>0</v>
      </c>
      <c r="I162" s="81">
        <v>0</v>
      </c>
      <c r="J162" s="82"/>
      <c r="K162" s="19"/>
    </row>
    <row r="163" spans="1:11" s="1" customFormat="1" ht="15" x14ac:dyDescent="0.2">
      <c r="A163" s="1" t="s">
        <v>19</v>
      </c>
      <c r="C163" s="1" t="s">
        <v>11</v>
      </c>
      <c r="E163" s="43" t="s">
        <v>11</v>
      </c>
      <c r="F163" s="81">
        <f>SUMIFS(input_enduse!D:D,input_enduse!A:A,C163,input_enduse!B:B,$A$2,input_enduse!C:C,$A163)</f>
        <v>0.99370905965957101</v>
      </c>
      <c r="G163" s="81">
        <v>1</v>
      </c>
      <c r="H163" s="81">
        <v>0</v>
      </c>
      <c r="I163" s="81">
        <v>0</v>
      </c>
      <c r="J163" s="82"/>
      <c r="K163" s="19"/>
    </row>
    <row r="164" spans="1:11" s="1" customFormat="1" ht="15" x14ac:dyDescent="0.2">
      <c r="A164" s="1" t="s">
        <v>19</v>
      </c>
      <c r="C164" s="1" t="s">
        <v>1</v>
      </c>
      <c r="E164" s="43" t="s">
        <v>1</v>
      </c>
      <c r="F164" s="81">
        <f>SUMIFS(input_enduse!D:D,input_enduse!A:A,C164,input_enduse!B:B,$A$2,input_enduse!C:C,$A164)</f>
        <v>0.39177047493079198</v>
      </c>
      <c r="G164" s="81">
        <v>1</v>
      </c>
      <c r="H164" s="81">
        <v>0</v>
      </c>
      <c r="I164" s="81">
        <v>0</v>
      </c>
      <c r="J164" s="82"/>
      <c r="K164" s="19"/>
    </row>
    <row r="165" spans="1:11" s="1" customFormat="1" ht="15" x14ac:dyDescent="0.2">
      <c r="E165" s="83"/>
      <c r="F165" s="83"/>
      <c r="G165" s="83"/>
      <c r="H165" s="83"/>
      <c r="I165" s="83"/>
      <c r="J165" s="83"/>
      <c r="K165" s="8"/>
    </row>
    <row r="166" spans="1:11" s="1" customFormat="1" ht="15" x14ac:dyDescent="0.25">
      <c r="E166" s="95" t="s">
        <v>271</v>
      </c>
      <c r="F166" s="96"/>
      <c r="G166" s="96"/>
      <c r="H166" s="96"/>
      <c r="I166" s="97"/>
      <c r="J166" s="76"/>
      <c r="K166" s="18"/>
    </row>
    <row r="167" spans="1:11" s="1" customFormat="1" ht="15" x14ac:dyDescent="0.2">
      <c r="C167" s="1" t="s">
        <v>43</v>
      </c>
      <c r="E167" s="28" t="s">
        <v>43</v>
      </c>
      <c r="F167" s="28" t="s">
        <v>44</v>
      </c>
      <c r="G167" s="28" t="s">
        <v>40</v>
      </c>
      <c r="H167" s="28" t="s">
        <v>41</v>
      </c>
      <c r="I167" s="28" t="s">
        <v>42</v>
      </c>
      <c r="J167" s="80"/>
      <c r="K167" s="3"/>
    </row>
    <row r="168" spans="1:11" s="1" customFormat="1" ht="15" x14ac:dyDescent="0.2">
      <c r="A168" s="1" t="s">
        <v>20</v>
      </c>
      <c r="C168" s="1" t="s">
        <v>9</v>
      </c>
      <c r="E168" s="43" t="s">
        <v>9</v>
      </c>
      <c r="F168" s="81">
        <f>SUMIFS(input_enduse!D:D,input_enduse!A:A,C168,input_enduse!B:B,$A$2,input_enduse!C:C,$A168)</f>
        <v>0.78299315738135999</v>
      </c>
      <c r="G168" s="81">
        <f>SUMIFS(input_enduse!E:E,input_enduse!A:A,C168,input_enduse!B:B,$A$2,input_enduse!C:C,$A168)</f>
        <v>0.44068774399163702</v>
      </c>
      <c r="H168" s="81">
        <f>SUMIFS(input_enduse!F:F,input_enduse!A:A,C168,input_enduse!B:B,$A$2,input_enduse!C:C,$A168)</f>
        <v>0.55931225600836298</v>
      </c>
      <c r="I168" s="81">
        <f>SUMIFS(input_enduse!G:G,input_enduse!A:A,C168,input_enduse!B:B,$A$2,input_enduse!C:C,$A168)</f>
        <v>0</v>
      </c>
      <c r="J168" s="82"/>
      <c r="K168" s="19"/>
    </row>
    <row r="169" spans="1:11" s="1" customFormat="1" ht="15" x14ac:dyDescent="0.2">
      <c r="A169" s="1" t="s">
        <v>20</v>
      </c>
      <c r="C169" s="1" t="s">
        <v>7</v>
      </c>
      <c r="E169" s="43" t="s">
        <v>7</v>
      </c>
      <c r="F169" s="81">
        <f>SUMIFS(input_enduse!D:D,input_enduse!A:A,C169,input_enduse!B:B,$A$2,input_enduse!C:C,$A169)</f>
        <v>0.84907308339836596</v>
      </c>
      <c r="G169" s="81">
        <f>SUMIFS(input_enduse!E:E,input_enduse!A:A,C169,input_enduse!B:B,$A$2,input_enduse!C:C,$A169)</f>
        <v>1</v>
      </c>
      <c r="H169" s="81">
        <f>SUMIFS(input_enduse!F:F,input_enduse!A:A,C169,input_enduse!B:B,$A$2,input_enduse!C:C,$A169)</f>
        <v>0</v>
      </c>
      <c r="I169" s="81">
        <f>SUMIFS(input_enduse!G:G,input_enduse!A:A,C169,input_enduse!B:B,$A$2,input_enduse!C:C,$A169)</f>
        <v>0</v>
      </c>
      <c r="J169" s="82"/>
      <c r="K169" s="19"/>
    </row>
    <row r="170" spans="1:11" s="1" customFormat="1" ht="15" x14ac:dyDescent="0.2">
      <c r="A170" s="1" t="s">
        <v>20</v>
      </c>
      <c r="C170" s="1" t="s">
        <v>13</v>
      </c>
      <c r="E170" s="43" t="s">
        <v>13</v>
      </c>
      <c r="F170" s="81">
        <f>SUMIFS(input_enduse!D:D,input_enduse!A:A,C170,input_enduse!B:B,$A$2,input_enduse!C:C,$A170)</f>
        <v>0.91741338126037997</v>
      </c>
      <c r="G170" s="81">
        <v>1</v>
      </c>
      <c r="H170" s="81">
        <v>0</v>
      </c>
      <c r="I170" s="81">
        <v>0</v>
      </c>
      <c r="J170" s="82"/>
      <c r="K170" s="19"/>
    </row>
    <row r="171" spans="1:11" s="1" customFormat="1" ht="15" x14ac:dyDescent="0.2">
      <c r="A171" s="1" t="s">
        <v>20</v>
      </c>
      <c r="C171" s="1" t="s">
        <v>108</v>
      </c>
      <c r="E171" s="43" t="s">
        <v>108</v>
      </c>
      <c r="F171" s="81">
        <f>SUMIFS(input_enduse!D:D,input_enduse!A:A,C171,input_enduse!B:B,$A$2,input_enduse!C:C,$A171)</f>
        <v>0</v>
      </c>
      <c r="G171" s="81">
        <v>1</v>
      </c>
      <c r="H171" s="81">
        <v>0</v>
      </c>
      <c r="I171" s="81">
        <v>0</v>
      </c>
      <c r="J171" s="82"/>
      <c r="K171" s="19"/>
    </row>
    <row r="172" spans="1:11" s="1" customFormat="1" ht="15" x14ac:dyDescent="0.2">
      <c r="A172" s="1" t="s">
        <v>20</v>
      </c>
      <c r="C172" s="1" t="s">
        <v>107</v>
      </c>
      <c r="E172" s="43" t="s">
        <v>107</v>
      </c>
      <c r="F172" s="81">
        <f>SUMIFS(input_enduse!D:D,input_enduse!A:A,C172,input_enduse!B:B,$A$2,input_enduse!C:C,$A172)</f>
        <v>0</v>
      </c>
      <c r="G172" s="81">
        <v>1</v>
      </c>
      <c r="H172" s="81">
        <v>0</v>
      </c>
      <c r="I172" s="81">
        <v>0</v>
      </c>
      <c r="J172" s="82"/>
      <c r="K172" s="19"/>
    </row>
    <row r="173" spans="1:11" s="1" customFormat="1" ht="15" x14ac:dyDescent="0.2">
      <c r="A173" s="1" t="s">
        <v>20</v>
      </c>
      <c r="C173" s="1" t="s">
        <v>5</v>
      </c>
      <c r="E173" s="43" t="s">
        <v>99</v>
      </c>
      <c r="F173" s="81">
        <f>SUMIFS(input_enduse!D:D,input_enduse!A:A,C173,input_enduse!B:B,$A$2,input_enduse!C:C,$A173)</f>
        <v>9.70030869293129E-4</v>
      </c>
      <c r="G173" s="81">
        <f>SUMIFS(input_enduse!E:E,input_enduse!A:A,C173,input_enduse!B:B,$A$2,input_enduse!C:C,$A173)</f>
        <v>0.168739700085797</v>
      </c>
      <c r="H173" s="81">
        <f>SUMIFS(input_enduse!F:F,input_enduse!A:A,C173,input_enduse!B:B,$A$2,input_enduse!C:C,$A173)</f>
        <v>0.83126029991420303</v>
      </c>
      <c r="I173" s="81">
        <f>SUMIFS(input_enduse!G:G,input_enduse!A:A,C173,input_enduse!B:B,$A$2,input_enduse!C:C,$A173)</f>
        <v>0</v>
      </c>
      <c r="J173" s="82"/>
      <c r="K173" s="19"/>
    </row>
    <row r="174" spans="1:11" s="1" customFormat="1" ht="15" x14ac:dyDescent="0.2">
      <c r="A174" s="1" t="s">
        <v>20</v>
      </c>
      <c r="C174" s="1" t="s">
        <v>14</v>
      </c>
      <c r="E174" s="43" t="s">
        <v>14</v>
      </c>
      <c r="F174" s="81">
        <f>SUMIFS(input_enduse!D:D,input_enduse!A:A,C174,input_enduse!B:B,$A$2,input_enduse!C:C,$A174)</f>
        <v>0.95013864831343198</v>
      </c>
      <c r="G174" s="81">
        <f>SUMIFS(input_enduse!E:E,input_enduse!A:A,C174,input_enduse!B:B,$A$2,input_enduse!C:C,$A174)</f>
        <v>0.41457780616428402</v>
      </c>
      <c r="H174" s="81">
        <f>SUMIFS(input_enduse!F:F,input_enduse!A:A,C174,input_enduse!B:B,$A$2,input_enduse!C:C,$A174)</f>
        <v>0.58542219383571503</v>
      </c>
      <c r="I174" s="81">
        <f>SUMIFS(input_enduse!G:G,input_enduse!A:A,C174,input_enduse!B:B,$A$2,input_enduse!C:C,$A174)</f>
        <v>0</v>
      </c>
      <c r="J174" s="82"/>
      <c r="K174" s="19"/>
    </row>
    <row r="175" spans="1:11" s="1" customFormat="1" ht="15" x14ac:dyDescent="0.2">
      <c r="A175" s="1" t="s">
        <v>20</v>
      </c>
      <c r="E175" s="28" t="s">
        <v>43</v>
      </c>
      <c r="F175" s="28" t="s">
        <v>101</v>
      </c>
      <c r="G175" s="28" t="s">
        <v>40</v>
      </c>
      <c r="H175" s="28" t="s">
        <v>41</v>
      </c>
      <c r="I175" s="28" t="s">
        <v>42</v>
      </c>
      <c r="J175" s="80"/>
      <c r="K175" s="3"/>
    </row>
    <row r="176" spans="1:11" s="1" customFormat="1" ht="15" x14ac:dyDescent="0.2">
      <c r="A176" s="1" t="s">
        <v>20</v>
      </c>
      <c r="C176" s="1" t="s">
        <v>98</v>
      </c>
      <c r="E176" s="43" t="s">
        <v>98</v>
      </c>
      <c r="F176" s="81">
        <v>1</v>
      </c>
      <c r="G176" s="81">
        <v>1</v>
      </c>
      <c r="H176" s="81">
        <v>0</v>
      </c>
      <c r="I176" s="81">
        <v>0</v>
      </c>
      <c r="J176" s="82"/>
      <c r="K176" s="19"/>
    </row>
    <row r="177" spans="1:11" s="1" customFormat="1" ht="15" x14ac:dyDescent="0.2">
      <c r="A177" s="1" t="s">
        <v>20</v>
      </c>
      <c r="C177" s="1" t="s">
        <v>8</v>
      </c>
      <c r="E177" s="43" t="s">
        <v>8</v>
      </c>
      <c r="F177" s="81">
        <f>SUMIFS(input_enduse!D:D,input_enduse!A:A,C177,input_enduse!B:B,$A$2,input_enduse!C:C,$A177)</f>
        <v>0.86597921594280802</v>
      </c>
      <c r="G177" s="81">
        <v>1</v>
      </c>
      <c r="H177" s="81">
        <v>0</v>
      </c>
      <c r="I177" s="81">
        <v>0</v>
      </c>
      <c r="J177" s="82"/>
      <c r="K177" s="19"/>
    </row>
    <row r="178" spans="1:11" s="1" customFormat="1" ht="15" x14ac:dyDescent="0.2">
      <c r="A178" s="1" t="s">
        <v>20</v>
      </c>
      <c r="C178" s="1" t="s">
        <v>12</v>
      </c>
      <c r="E178" s="43" t="s">
        <v>12</v>
      </c>
      <c r="F178" s="81">
        <f>SUMIFS(input_enduse!D:D,input_enduse!A:A,C178,input_enduse!B:B,$A$2,input_enduse!C:C,$A178)</f>
        <v>1</v>
      </c>
      <c r="G178" s="81">
        <v>1</v>
      </c>
      <c r="H178" s="81">
        <v>0</v>
      </c>
      <c r="I178" s="81">
        <v>0</v>
      </c>
      <c r="J178" s="82"/>
      <c r="K178" s="19"/>
    </row>
    <row r="179" spans="1:11" s="1" customFormat="1" ht="15" x14ac:dyDescent="0.2">
      <c r="A179" s="1" t="s">
        <v>20</v>
      </c>
      <c r="C179" s="1" t="s">
        <v>6</v>
      </c>
      <c r="E179" s="43" t="s">
        <v>109</v>
      </c>
      <c r="F179" s="81">
        <f>SUMIFS(input_enduse!D:D,input_enduse!A:A,C179,input_enduse!B:B,$A$2,input_enduse!C:C,$A179)</f>
        <v>0.97272666825257104</v>
      </c>
      <c r="G179" s="81">
        <f>SUMIFS(input_enduse!E:E,input_enduse!A:A,C179,input_enduse!B:B,$A$2,input_enduse!C:C,$A179)</f>
        <v>0.99740943700454399</v>
      </c>
      <c r="H179" s="81">
        <f>SUMIFS(input_enduse!F:F,input_enduse!A:A,C179,input_enduse!B:B,$A$2,input_enduse!C:C,$A179)</f>
        <v>2.5905629954563001E-3</v>
      </c>
      <c r="I179" s="81">
        <f>SUMIFS(input_enduse!G:G,input_enduse!A:A,C179,input_enduse!B:B,$A$2,input_enduse!C:C,$A179)</f>
        <v>0</v>
      </c>
      <c r="J179" s="82"/>
      <c r="K179" s="19"/>
    </row>
    <row r="180" spans="1:11" s="1" customFormat="1" ht="15" x14ac:dyDescent="0.2">
      <c r="A180" s="1" t="s">
        <v>20</v>
      </c>
      <c r="C180" s="1" t="s">
        <v>104</v>
      </c>
      <c r="E180" s="43" t="s">
        <v>110</v>
      </c>
      <c r="F180" s="81">
        <f>SUMIFS(input_enduse!D:D,input_enduse!A:A,C180,input_enduse!B:B,$A$2,input_enduse!C:C,$A180)</f>
        <v>6.0832644891377803E-2</v>
      </c>
      <c r="G180" s="81">
        <v>1</v>
      </c>
      <c r="H180" s="81">
        <v>0</v>
      </c>
      <c r="I180" s="81">
        <v>0</v>
      </c>
      <c r="J180" s="82"/>
      <c r="K180" s="19"/>
    </row>
    <row r="181" spans="1:11" s="1" customFormat="1" ht="15" x14ac:dyDescent="0.2">
      <c r="A181" s="1" t="s">
        <v>20</v>
      </c>
      <c r="C181" s="1" t="s">
        <v>106</v>
      </c>
      <c r="E181" s="43" t="s">
        <v>111</v>
      </c>
      <c r="F181" s="81">
        <f>SUMIFS(input_enduse!D:D,input_enduse!A:A,C181,input_enduse!B:B,$A$2,input_enduse!C:C,$A181)</f>
        <v>0.97070350250172399</v>
      </c>
      <c r="G181" s="81">
        <v>1</v>
      </c>
      <c r="H181" s="81">
        <v>0</v>
      </c>
      <c r="I181" s="81">
        <v>0</v>
      </c>
      <c r="J181" s="82"/>
      <c r="K181" s="19"/>
    </row>
    <row r="182" spans="1:11" s="1" customFormat="1" ht="15" x14ac:dyDescent="0.2">
      <c r="A182" s="1" t="s">
        <v>20</v>
      </c>
      <c r="C182" s="1" t="s">
        <v>105</v>
      </c>
      <c r="E182" s="43" t="s">
        <v>112</v>
      </c>
      <c r="F182" s="81">
        <f>SUMIFS(input_enduse!D:D,input_enduse!A:A,C182,input_enduse!B:B,$A$2,input_enduse!C:C,$A182)</f>
        <v>0.97272666825257104</v>
      </c>
      <c r="G182" s="81">
        <v>1</v>
      </c>
      <c r="H182" s="81">
        <v>0</v>
      </c>
      <c r="I182" s="81">
        <v>0</v>
      </c>
      <c r="J182" s="82"/>
      <c r="K182" s="19"/>
    </row>
    <row r="183" spans="1:11" s="1" customFormat="1" ht="15" x14ac:dyDescent="0.2">
      <c r="A183" s="1" t="s">
        <v>20</v>
      </c>
      <c r="C183" s="1" t="s">
        <v>10</v>
      </c>
      <c r="E183" s="43" t="s">
        <v>114</v>
      </c>
      <c r="F183" s="81">
        <f>SUMIFS(input_enduse!D:D,input_enduse!A:A,C183,input_enduse!B:B,$A$2,input_enduse!C:C,$A183)</f>
        <v>1</v>
      </c>
      <c r="G183" s="81">
        <v>1</v>
      </c>
      <c r="H183" s="81">
        <v>0</v>
      </c>
      <c r="I183" s="81">
        <v>0</v>
      </c>
      <c r="J183" s="82"/>
      <c r="K183" s="19"/>
    </row>
    <row r="184" spans="1:11" s="1" customFormat="1" ht="15" x14ac:dyDescent="0.2">
      <c r="A184" s="1" t="s">
        <v>20</v>
      </c>
      <c r="C184" s="1" t="s">
        <v>11</v>
      </c>
      <c r="E184" s="43" t="s">
        <v>11</v>
      </c>
      <c r="F184" s="81">
        <f>SUMIFS(input_enduse!D:D,input_enduse!A:A,C184,input_enduse!B:B,$A$2,input_enduse!C:C,$A184)</f>
        <v>0.121233175285267</v>
      </c>
      <c r="G184" s="81">
        <v>1</v>
      </c>
      <c r="H184" s="81">
        <v>0</v>
      </c>
      <c r="I184" s="81">
        <v>0</v>
      </c>
      <c r="J184" s="82"/>
      <c r="K184" s="19"/>
    </row>
    <row r="185" spans="1:11" s="1" customFormat="1" ht="15" x14ac:dyDescent="0.2">
      <c r="A185" s="1" t="s">
        <v>20</v>
      </c>
      <c r="C185" s="1" t="s">
        <v>1</v>
      </c>
      <c r="E185" s="43" t="s">
        <v>1</v>
      </c>
      <c r="F185" s="81">
        <f>SUMIFS(input_enduse!D:D,input_enduse!A:A,C185,input_enduse!B:B,$A$2,input_enduse!C:C,$A185)</f>
        <v>0.18790640487492399</v>
      </c>
      <c r="G185" s="81">
        <v>1</v>
      </c>
      <c r="H185" s="81">
        <v>0</v>
      </c>
      <c r="I185" s="81">
        <v>0</v>
      </c>
      <c r="J185" s="82"/>
      <c r="K185" s="19"/>
    </row>
    <row r="186" spans="1:11" s="1" customFormat="1" ht="15" x14ac:dyDescent="0.2">
      <c r="E186" s="83"/>
      <c r="F186" s="83"/>
      <c r="G186" s="83"/>
      <c r="H186" s="83"/>
      <c r="I186" s="83"/>
      <c r="J186" s="83"/>
      <c r="K186" s="8"/>
    </row>
    <row r="187" spans="1:11" s="1" customFormat="1" ht="15" x14ac:dyDescent="0.25">
      <c r="E187" s="95" t="s">
        <v>272</v>
      </c>
      <c r="F187" s="96"/>
      <c r="G187" s="96"/>
      <c r="H187" s="96"/>
      <c r="I187" s="97"/>
      <c r="J187" s="76"/>
      <c r="K187" s="18"/>
    </row>
    <row r="188" spans="1:11" s="1" customFormat="1" ht="15" x14ac:dyDescent="0.2">
      <c r="C188" s="1" t="s">
        <v>43</v>
      </c>
      <c r="E188" s="28" t="s">
        <v>43</v>
      </c>
      <c r="F188" s="28" t="s">
        <v>44</v>
      </c>
      <c r="G188" s="28" t="s">
        <v>40</v>
      </c>
      <c r="H188" s="28" t="s">
        <v>41</v>
      </c>
      <c r="I188" s="28" t="s">
        <v>42</v>
      </c>
      <c r="J188" s="80"/>
      <c r="K188" s="3"/>
    </row>
    <row r="189" spans="1:11" s="1" customFormat="1" ht="15" x14ac:dyDescent="0.2">
      <c r="A189" s="1" t="s">
        <v>21</v>
      </c>
      <c r="C189" s="1" t="s">
        <v>9</v>
      </c>
      <c r="E189" s="43" t="s">
        <v>9</v>
      </c>
      <c r="F189" s="81">
        <f>SUMIFS(input_enduse!D:D,input_enduse!A:A,C189,input_enduse!B:B,$A$2,input_enduse!C:C,$A189)</f>
        <v>0.83928748579854995</v>
      </c>
      <c r="G189" s="81">
        <f>SUMIFS(input_enduse!E:E,input_enduse!A:A,C189,input_enduse!B:B,$A$2,input_enduse!C:C,$A189)</f>
        <v>0.30087991403233999</v>
      </c>
      <c r="H189" s="81">
        <f>SUMIFS(input_enduse!F:F,input_enduse!A:A,C189,input_enduse!B:B,$A$2,input_enduse!C:C,$A189)</f>
        <v>0.69589160618111201</v>
      </c>
      <c r="I189" s="81">
        <f>SUMIFS(input_enduse!G:G,input_enduse!A:A,C189,input_enduse!B:B,$A$2,input_enduse!C:C,$A189)</f>
        <v>3.2284797865473102E-3</v>
      </c>
      <c r="J189" s="82"/>
      <c r="K189" s="19"/>
    </row>
    <row r="190" spans="1:11" s="1" customFormat="1" ht="15" x14ac:dyDescent="0.2">
      <c r="A190" s="1" t="s">
        <v>21</v>
      </c>
      <c r="C190" s="1" t="s">
        <v>7</v>
      </c>
      <c r="E190" s="43" t="s">
        <v>7</v>
      </c>
      <c r="F190" s="81">
        <f>SUMIFS(input_enduse!D:D,input_enduse!A:A,C190,input_enduse!B:B,$A$2,input_enduse!C:C,$A190)</f>
        <v>0.89152883833424101</v>
      </c>
      <c r="G190" s="81">
        <f>SUMIFS(input_enduse!E:E,input_enduse!A:A,C190,input_enduse!B:B,$A$2,input_enduse!C:C,$A190)</f>
        <v>0.99696070102671497</v>
      </c>
      <c r="H190" s="81">
        <f>SUMIFS(input_enduse!F:F,input_enduse!A:A,C190,input_enduse!B:B,$A$2,input_enduse!C:C,$A190)</f>
        <v>0</v>
      </c>
      <c r="I190" s="81">
        <f>SUMIFS(input_enduse!G:G,input_enduse!A:A,C190,input_enduse!B:B,$A$2,input_enduse!C:C,$A190)</f>
        <v>3.0392989732844402E-3</v>
      </c>
      <c r="J190" s="82"/>
      <c r="K190" s="19"/>
    </row>
    <row r="191" spans="1:11" s="1" customFormat="1" ht="15" x14ac:dyDescent="0.2">
      <c r="A191" s="1" t="s">
        <v>21</v>
      </c>
      <c r="C191" s="1" t="s">
        <v>13</v>
      </c>
      <c r="E191" s="43" t="s">
        <v>13</v>
      </c>
      <c r="F191" s="81">
        <f>SUMIFS(input_enduse!D:D,input_enduse!A:A,C191,input_enduse!B:B,$A$2,input_enduse!C:C,$A191)</f>
        <v>0.89843827825788303</v>
      </c>
      <c r="G191" s="81">
        <v>1</v>
      </c>
      <c r="H191" s="81">
        <v>0</v>
      </c>
      <c r="I191" s="81">
        <v>0</v>
      </c>
      <c r="J191" s="82"/>
      <c r="K191" s="19"/>
    </row>
    <row r="192" spans="1:11" s="1" customFormat="1" ht="15" x14ac:dyDescent="0.2">
      <c r="A192" s="1" t="s">
        <v>21</v>
      </c>
      <c r="C192" s="1" t="s">
        <v>108</v>
      </c>
      <c r="E192" s="43" t="s">
        <v>108</v>
      </c>
      <c r="F192" s="81">
        <f>SUMIFS(input_enduse!D:D,input_enduse!A:A,C192,input_enduse!B:B,$A$2,input_enduse!C:C,$A192)</f>
        <v>2.0860866168579201E-2</v>
      </c>
      <c r="G192" s="81">
        <v>1</v>
      </c>
      <c r="H192" s="81">
        <v>0</v>
      </c>
      <c r="I192" s="81">
        <v>0</v>
      </c>
      <c r="J192" s="82"/>
      <c r="K192" s="19"/>
    </row>
    <row r="193" spans="1:11" s="1" customFormat="1" ht="15" x14ac:dyDescent="0.2">
      <c r="A193" s="1" t="s">
        <v>21</v>
      </c>
      <c r="C193" s="1" t="s">
        <v>107</v>
      </c>
      <c r="E193" s="43" t="s">
        <v>107</v>
      </c>
      <c r="F193" s="81">
        <f>SUMIFS(input_enduse!D:D,input_enduse!A:A,C193,input_enduse!B:B,$A$2,input_enduse!C:C,$A193)</f>
        <v>1.6573332569250799E-2</v>
      </c>
      <c r="G193" s="81">
        <v>1</v>
      </c>
      <c r="H193" s="81">
        <v>0</v>
      </c>
      <c r="I193" s="81">
        <v>0</v>
      </c>
      <c r="J193" s="82"/>
      <c r="K193" s="19"/>
    </row>
    <row r="194" spans="1:11" s="1" customFormat="1" ht="15" x14ac:dyDescent="0.2">
      <c r="A194" s="1" t="s">
        <v>21</v>
      </c>
      <c r="C194" s="1" t="s">
        <v>5</v>
      </c>
      <c r="E194" s="43" t="s">
        <v>99</v>
      </c>
      <c r="F194" s="81">
        <f>SUMIFS(input_enduse!D:D,input_enduse!A:A,C194,input_enduse!B:B,$A$2,input_enduse!C:C,$A194)</f>
        <v>1</v>
      </c>
      <c r="G194" s="81">
        <f>SUMIFS(input_enduse!E:E,input_enduse!A:A,C194,input_enduse!B:B,$A$2,input_enduse!C:C,$A194)</f>
        <v>0.28407941605764297</v>
      </c>
      <c r="H194" s="81">
        <f>SUMIFS(input_enduse!F:F,input_enduse!A:A,C194,input_enduse!B:B,$A$2,input_enduse!C:C,$A194)</f>
        <v>0.71592058394235703</v>
      </c>
      <c r="I194" s="81">
        <f>SUMIFS(input_enduse!G:G,input_enduse!A:A,C194,input_enduse!B:B,$A$2,input_enduse!C:C,$A194)</f>
        <v>0</v>
      </c>
      <c r="J194" s="82"/>
      <c r="K194" s="19"/>
    </row>
    <row r="195" spans="1:11" s="1" customFormat="1" ht="15" x14ac:dyDescent="0.2">
      <c r="A195" s="1" t="s">
        <v>21</v>
      </c>
      <c r="C195" s="1" t="s">
        <v>14</v>
      </c>
      <c r="E195" s="43" t="s">
        <v>14</v>
      </c>
      <c r="F195" s="81">
        <f>SUMIFS(input_enduse!D:D,input_enduse!A:A,C195,input_enduse!B:B,$A$2,input_enduse!C:C,$A195)</f>
        <v>1</v>
      </c>
      <c r="G195" s="81">
        <f>SUMIFS(input_enduse!E:E,input_enduse!A:A,C195,input_enduse!B:B,$A$2,input_enduse!C:C,$A195)</f>
        <v>0.20188524893962501</v>
      </c>
      <c r="H195" s="81">
        <f>SUMIFS(input_enduse!F:F,input_enduse!A:A,C195,input_enduse!B:B,$A$2,input_enduse!C:C,$A195)</f>
        <v>0.79811475106037499</v>
      </c>
      <c r="I195" s="81">
        <f>SUMIFS(input_enduse!G:G,input_enduse!A:A,C195,input_enduse!B:B,$A$2,input_enduse!C:C,$A195)</f>
        <v>0</v>
      </c>
      <c r="J195" s="82"/>
      <c r="K195" s="19"/>
    </row>
    <row r="196" spans="1:11" s="1" customFormat="1" ht="15" x14ac:dyDescent="0.2">
      <c r="A196" s="1" t="s">
        <v>21</v>
      </c>
      <c r="E196" s="28" t="s">
        <v>43</v>
      </c>
      <c r="F196" s="28" t="s">
        <v>101</v>
      </c>
      <c r="G196" s="28" t="s">
        <v>40</v>
      </c>
      <c r="H196" s="28" t="s">
        <v>41</v>
      </c>
      <c r="I196" s="28" t="s">
        <v>42</v>
      </c>
      <c r="J196" s="80"/>
      <c r="K196" s="3"/>
    </row>
    <row r="197" spans="1:11" s="1" customFormat="1" ht="15" x14ac:dyDescent="0.2">
      <c r="A197" s="1" t="s">
        <v>21</v>
      </c>
      <c r="C197" s="1" t="s">
        <v>98</v>
      </c>
      <c r="E197" s="43" t="s">
        <v>98</v>
      </c>
      <c r="F197" s="81">
        <v>1</v>
      </c>
      <c r="G197" s="81">
        <v>1</v>
      </c>
      <c r="H197" s="81">
        <v>0</v>
      </c>
      <c r="I197" s="81">
        <v>0</v>
      </c>
      <c r="J197" s="82"/>
      <c r="K197" s="19"/>
    </row>
    <row r="198" spans="1:11" s="1" customFormat="1" ht="15" x14ac:dyDescent="0.2">
      <c r="A198" s="1" t="s">
        <v>21</v>
      </c>
      <c r="C198" s="1" t="s">
        <v>8</v>
      </c>
      <c r="E198" s="43" t="s">
        <v>8</v>
      </c>
      <c r="F198" s="81">
        <f>SUMIFS(input_enduse!D:D,input_enduse!A:A,C198,input_enduse!B:B,$A$2,input_enduse!C:C,$A198)</f>
        <v>0.93770457361804505</v>
      </c>
      <c r="G198" s="81">
        <v>1</v>
      </c>
      <c r="H198" s="81">
        <v>0</v>
      </c>
      <c r="I198" s="81">
        <v>0</v>
      </c>
      <c r="J198" s="82"/>
      <c r="K198" s="19"/>
    </row>
    <row r="199" spans="1:11" s="1" customFormat="1" ht="15" x14ac:dyDescent="0.2">
      <c r="A199" s="1" t="s">
        <v>21</v>
      </c>
      <c r="C199" s="1" t="s">
        <v>12</v>
      </c>
      <c r="E199" s="43" t="s">
        <v>12</v>
      </c>
      <c r="F199" s="81">
        <f>SUMIFS(input_enduse!D:D,input_enduse!A:A,C199,input_enduse!B:B,$A$2,input_enduse!C:C,$A199)</f>
        <v>1</v>
      </c>
      <c r="G199" s="81">
        <v>1</v>
      </c>
      <c r="H199" s="81">
        <v>0</v>
      </c>
      <c r="I199" s="81">
        <v>0</v>
      </c>
      <c r="J199" s="82"/>
      <c r="K199" s="19"/>
    </row>
    <row r="200" spans="1:11" s="1" customFormat="1" ht="15" x14ac:dyDescent="0.2">
      <c r="A200" s="1" t="s">
        <v>21</v>
      </c>
      <c r="C200" s="1" t="s">
        <v>6</v>
      </c>
      <c r="E200" s="43" t="s">
        <v>109</v>
      </c>
      <c r="F200" s="81">
        <f>SUMIFS(input_enduse!D:D,input_enduse!A:A,C200,input_enduse!B:B,$A$2,input_enduse!C:C,$A200)</f>
        <v>1</v>
      </c>
      <c r="G200" s="81">
        <f>SUMIFS(input_enduse!E:E,input_enduse!A:A,C200,input_enduse!B:B,$A$2,input_enduse!C:C,$A200)</f>
        <v>1</v>
      </c>
      <c r="H200" s="81">
        <f>SUMIFS(input_enduse!F:F,input_enduse!A:A,C200,input_enduse!B:B,$A$2,input_enduse!C:C,$A200)</f>
        <v>0</v>
      </c>
      <c r="I200" s="81">
        <f>SUMIFS(input_enduse!G:G,input_enduse!A:A,C200,input_enduse!B:B,$A$2,input_enduse!C:C,$A200)</f>
        <v>0</v>
      </c>
      <c r="J200" s="82"/>
      <c r="K200" s="19"/>
    </row>
    <row r="201" spans="1:11" s="1" customFormat="1" ht="15" x14ac:dyDescent="0.2">
      <c r="A201" s="1" t="s">
        <v>21</v>
      </c>
      <c r="C201" s="1" t="s">
        <v>104</v>
      </c>
      <c r="E201" s="43" t="s">
        <v>110</v>
      </c>
      <c r="F201" s="81">
        <f>SUMIFS(input_enduse!D:D,input_enduse!A:A,C201,input_enduse!B:B,$A$2,input_enduse!C:C,$A201)</f>
        <v>0.92535865440792098</v>
      </c>
      <c r="G201" s="81">
        <v>1</v>
      </c>
      <c r="H201" s="81">
        <v>0</v>
      </c>
      <c r="I201" s="81">
        <v>0</v>
      </c>
      <c r="J201" s="82"/>
      <c r="K201" s="19"/>
    </row>
    <row r="202" spans="1:11" s="1" customFormat="1" ht="15" x14ac:dyDescent="0.2">
      <c r="A202" s="1" t="s">
        <v>21</v>
      </c>
      <c r="C202" s="1" t="s">
        <v>106</v>
      </c>
      <c r="E202" s="43" t="s">
        <v>111</v>
      </c>
      <c r="F202" s="81">
        <f>SUMIFS(input_enduse!D:D,input_enduse!A:A,C202,input_enduse!B:B,$A$2,input_enduse!C:C,$A202)</f>
        <v>1</v>
      </c>
      <c r="G202" s="81">
        <v>1</v>
      </c>
      <c r="H202" s="81">
        <v>0</v>
      </c>
      <c r="I202" s="81">
        <v>0</v>
      </c>
      <c r="J202" s="82"/>
      <c r="K202" s="19"/>
    </row>
    <row r="203" spans="1:11" s="1" customFormat="1" ht="15" x14ac:dyDescent="0.2">
      <c r="A203" s="1" t="s">
        <v>21</v>
      </c>
      <c r="C203" s="1" t="s">
        <v>105</v>
      </c>
      <c r="E203" s="43" t="s">
        <v>112</v>
      </c>
      <c r="F203" s="81">
        <f>SUMIFS(input_enduse!D:D,input_enduse!A:A,C203,input_enduse!B:B,$A$2,input_enduse!C:C,$A203)</f>
        <v>0.31795402627064201</v>
      </c>
      <c r="G203" s="81">
        <v>1</v>
      </c>
      <c r="H203" s="81">
        <v>0</v>
      </c>
      <c r="I203" s="81">
        <v>0</v>
      </c>
      <c r="J203" s="82"/>
      <c r="K203" s="19"/>
    </row>
    <row r="204" spans="1:11" s="1" customFormat="1" ht="15" x14ac:dyDescent="0.2">
      <c r="A204" s="1" t="s">
        <v>21</v>
      </c>
      <c r="C204" s="1" t="s">
        <v>10</v>
      </c>
      <c r="E204" s="43" t="s">
        <v>114</v>
      </c>
      <c r="F204" s="81">
        <f>SUMIFS(input_enduse!D:D,input_enduse!A:A,C204,input_enduse!B:B,$A$2,input_enduse!C:C,$A204)</f>
        <v>1</v>
      </c>
      <c r="G204" s="81">
        <v>1</v>
      </c>
      <c r="H204" s="81">
        <v>0</v>
      </c>
      <c r="I204" s="81">
        <v>0</v>
      </c>
      <c r="J204" s="82"/>
      <c r="K204" s="19"/>
    </row>
    <row r="205" spans="1:11" s="1" customFormat="1" ht="15" x14ac:dyDescent="0.2">
      <c r="A205" s="1" t="s">
        <v>21</v>
      </c>
      <c r="C205" s="1" t="s">
        <v>11</v>
      </c>
      <c r="E205" s="43" t="s">
        <v>11</v>
      </c>
      <c r="F205" s="81">
        <f>SUMIFS(input_enduse!D:D,input_enduse!A:A,C205,input_enduse!B:B,$A$2,input_enduse!C:C,$A205)</f>
        <v>3.6948520611632202E-2</v>
      </c>
      <c r="G205" s="81">
        <v>1</v>
      </c>
      <c r="H205" s="81">
        <v>0</v>
      </c>
      <c r="I205" s="81">
        <v>0</v>
      </c>
      <c r="J205" s="82"/>
      <c r="K205" s="19"/>
    </row>
    <row r="206" spans="1:11" s="1" customFormat="1" ht="15" x14ac:dyDescent="0.2">
      <c r="A206" s="1" t="s">
        <v>21</v>
      </c>
      <c r="C206" s="1" t="s">
        <v>1</v>
      </c>
      <c r="E206" s="43" t="s">
        <v>1</v>
      </c>
      <c r="F206" s="81">
        <f>SUMIFS(input_enduse!D:D,input_enduse!A:A,C206,input_enduse!B:B,$A$2,input_enduse!C:C,$A206)</f>
        <v>3.6811029687417399E-3</v>
      </c>
      <c r="G206" s="81">
        <v>1</v>
      </c>
      <c r="H206" s="81">
        <v>0</v>
      </c>
      <c r="I206" s="81">
        <v>0</v>
      </c>
      <c r="J206" s="82"/>
      <c r="K206" s="19"/>
    </row>
    <row r="207" spans="1:11" s="1" customFormat="1" ht="15" x14ac:dyDescent="0.2">
      <c r="E207" s="83"/>
      <c r="F207" s="83"/>
      <c r="G207" s="83"/>
      <c r="H207" s="83"/>
      <c r="I207" s="83"/>
      <c r="J207" s="83"/>
      <c r="K207" s="8"/>
    </row>
    <row r="208" spans="1:11" s="1" customFormat="1" ht="15" x14ac:dyDescent="0.25">
      <c r="E208" s="95" t="s">
        <v>273</v>
      </c>
      <c r="F208" s="96"/>
      <c r="G208" s="96"/>
      <c r="H208" s="96"/>
      <c r="I208" s="97"/>
      <c r="J208" s="76"/>
      <c r="K208" s="18"/>
    </row>
    <row r="209" spans="1:11" s="1" customFormat="1" ht="15" x14ac:dyDescent="0.2">
      <c r="C209" s="1" t="s">
        <v>43</v>
      </c>
      <c r="E209" s="28" t="s">
        <v>43</v>
      </c>
      <c r="F209" s="28" t="s">
        <v>44</v>
      </c>
      <c r="G209" s="28" t="s">
        <v>40</v>
      </c>
      <c r="H209" s="28" t="s">
        <v>41</v>
      </c>
      <c r="I209" s="28" t="s">
        <v>42</v>
      </c>
      <c r="J209" s="80"/>
      <c r="K209" s="3"/>
    </row>
    <row r="210" spans="1:11" s="1" customFormat="1" ht="15" x14ac:dyDescent="0.2">
      <c r="A210" s="1" t="s">
        <v>22</v>
      </c>
      <c r="C210" s="1" t="s">
        <v>9</v>
      </c>
      <c r="E210" s="43" t="s">
        <v>9</v>
      </c>
      <c r="F210" s="81">
        <f>SUMIFS(input_enduse!D:D,input_enduse!A:A,C210,input_enduse!B:B,$A$2,input_enduse!C:C,$A210)</f>
        <v>0.75825997929003297</v>
      </c>
      <c r="G210" s="81">
        <f>SUMIFS(input_enduse!E:E,input_enduse!A:A,C210,input_enduse!B:B,$A$2,input_enduse!C:C,$A210)</f>
        <v>0.542828426104359</v>
      </c>
      <c r="H210" s="81">
        <f>SUMIFS(input_enduse!F:F,input_enduse!A:A,C210,input_enduse!B:B,$A$2,input_enduse!C:C,$A210)</f>
        <v>0.457171573895641</v>
      </c>
      <c r="I210" s="81">
        <f>SUMIFS(input_enduse!G:G,input_enduse!A:A,C210,input_enduse!B:B,$A$2,input_enduse!C:C,$A210)</f>
        <v>0</v>
      </c>
      <c r="J210" s="82"/>
      <c r="K210" s="19"/>
    </row>
    <row r="211" spans="1:11" s="1" customFormat="1" ht="15" x14ac:dyDescent="0.2">
      <c r="A211" s="1" t="s">
        <v>22</v>
      </c>
      <c r="C211" s="1" t="s">
        <v>7</v>
      </c>
      <c r="E211" s="43" t="s">
        <v>7</v>
      </c>
      <c r="F211" s="81">
        <f>SUMIFS(input_enduse!D:D,input_enduse!A:A,C211,input_enduse!B:B,$A$2,input_enduse!C:C,$A211)</f>
        <v>0.84039603512106498</v>
      </c>
      <c r="G211" s="81">
        <f>SUMIFS(input_enduse!E:E,input_enduse!A:A,C211,input_enduse!B:B,$A$2,input_enduse!C:C,$A211)</f>
        <v>1</v>
      </c>
      <c r="H211" s="81">
        <f>SUMIFS(input_enduse!F:F,input_enduse!A:A,C211,input_enduse!B:B,$A$2,input_enduse!C:C,$A211)</f>
        <v>0</v>
      </c>
      <c r="I211" s="81">
        <f>SUMIFS(input_enduse!G:G,input_enduse!A:A,C211,input_enduse!B:B,$A$2,input_enduse!C:C,$A211)</f>
        <v>0</v>
      </c>
      <c r="J211" s="82"/>
      <c r="K211" s="19"/>
    </row>
    <row r="212" spans="1:11" s="1" customFormat="1" ht="15" x14ac:dyDescent="0.2">
      <c r="A212" s="1" t="s">
        <v>22</v>
      </c>
      <c r="C212" s="1" t="s">
        <v>13</v>
      </c>
      <c r="E212" s="43" t="s">
        <v>13</v>
      </c>
      <c r="F212" s="81">
        <f>SUMIFS(input_enduse!D:D,input_enduse!A:A,C212,input_enduse!B:B,$A$2,input_enduse!C:C,$A212)</f>
        <v>0.87987358213659395</v>
      </c>
      <c r="G212" s="81">
        <v>1</v>
      </c>
      <c r="H212" s="81">
        <v>0</v>
      </c>
      <c r="I212" s="81">
        <v>0</v>
      </c>
      <c r="J212" s="82"/>
      <c r="K212" s="19"/>
    </row>
    <row r="213" spans="1:11" s="1" customFormat="1" ht="15" x14ac:dyDescent="0.2">
      <c r="A213" s="1" t="s">
        <v>22</v>
      </c>
      <c r="C213" s="1" t="s">
        <v>108</v>
      </c>
      <c r="E213" s="43" t="s">
        <v>108</v>
      </c>
      <c r="F213" s="81">
        <f>SUMIFS(input_enduse!D:D,input_enduse!A:A,C213,input_enduse!B:B,$A$2,input_enduse!C:C,$A213)</f>
        <v>0</v>
      </c>
      <c r="G213" s="81">
        <v>1</v>
      </c>
      <c r="H213" s="81">
        <v>0</v>
      </c>
      <c r="I213" s="81">
        <v>0</v>
      </c>
      <c r="J213" s="82"/>
      <c r="K213" s="19"/>
    </row>
    <row r="214" spans="1:11" s="1" customFormat="1" ht="15" x14ac:dyDescent="0.2">
      <c r="A214" s="1" t="s">
        <v>22</v>
      </c>
      <c r="C214" s="1" t="s">
        <v>107</v>
      </c>
      <c r="E214" s="43" t="s">
        <v>107</v>
      </c>
      <c r="F214" s="81">
        <f>SUMIFS(input_enduse!D:D,input_enduse!A:A,C214,input_enduse!B:B,$A$2,input_enduse!C:C,$A214)</f>
        <v>0</v>
      </c>
      <c r="G214" s="81">
        <v>1</v>
      </c>
      <c r="H214" s="81">
        <v>0</v>
      </c>
      <c r="I214" s="81">
        <v>0</v>
      </c>
      <c r="J214" s="82"/>
      <c r="K214" s="19"/>
    </row>
    <row r="215" spans="1:11" s="1" customFormat="1" ht="15" x14ac:dyDescent="0.2">
      <c r="A215" s="1" t="s">
        <v>22</v>
      </c>
      <c r="C215" s="1" t="s">
        <v>5</v>
      </c>
      <c r="E215" s="43" t="s">
        <v>99</v>
      </c>
      <c r="F215" s="81">
        <f>SUMIFS(input_enduse!D:D,input_enduse!A:A,C215,input_enduse!B:B,$A$2,input_enduse!C:C,$A215)</f>
        <v>3.48677502222413E-4</v>
      </c>
      <c r="G215" s="81">
        <f>SUMIFS(input_enduse!E:E,input_enduse!A:A,C215,input_enduse!B:B,$A$2,input_enduse!C:C,$A215)</f>
        <v>0.57632664014561696</v>
      </c>
      <c r="H215" s="81">
        <f>SUMIFS(input_enduse!F:F,input_enduse!A:A,C215,input_enduse!B:B,$A$2,input_enduse!C:C,$A215)</f>
        <v>0.42367335985438298</v>
      </c>
      <c r="I215" s="81">
        <f>SUMIFS(input_enduse!G:G,input_enduse!A:A,C215,input_enduse!B:B,$A$2,input_enduse!C:C,$A215)</f>
        <v>0</v>
      </c>
      <c r="J215" s="82"/>
      <c r="K215" s="19"/>
    </row>
    <row r="216" spans="1:11" s="1" customFormat="1" ht="15" x14ac:dyDescent="0.2">
      <c r="A216" s="1" t="s">
        <v>22</v>
      </c>
      <c r="C216" s="1" t="s">
        <v>14</v>
      </c>
      <c r="E216" s="43" t="s">
        <v>14</v>
      </c>
      <c r="F216" s="81">
        <f>SUMIFS(input_enduse!D:D,input_enduse!A:A,C216,input_enduse!B:B,$A$2,input_enduse!C:C,$A216)</f>
        <v>0.94814341005846903</v>
      </c>
      <c r="G216" s="81">
        <f>SUMIFS(input_enduse!E:E,input_enduse!A:A,C216,input_enduse!B:B,$A$2,input_enduse!C:C,$A216)</f>
        <v>0.52748776939640796</v>
      </c>
      <c r="H216" s="81">
        <f>SUMIFS(input_enduse!F:F,input_enduse!A:A,C216,input_enduse!B:B,$A$2,input_enduse!C:C,$A216)</f>
        <v>0.47044039419922901</v>
      </c>
      <c r="I216" s="81">
        <f>SUMIFS(input_enduse!G:G,input_enduse!A:A,C216,input_enduse!B:B,$A$2,input_enduse!C:C,$A216)</f>
        <v>2.07183640436274E-3</v>
      </c>
      <c r="J216" s="82"/>
      <c r="K216" s="19"/>
    </row>
    <row r="217" spans="1:11" s="1" customFormat="1" ht="15" x14ac:dyDescent="0.2">
      <c r="A217" s="1" t="s">
        <v>22</v>
      </c>
      <c r="E217" s="28" t="s">
        <v>43</v>
      </c>
      <c r="F217" s="28" t="s">
        <v>101</v>
      </c>
      <c r="G217" s="28" t="s">
        <v>40</v>
      </c>
      <c r="H217" s="28" t="s">
        <v>41</v>
      </c>
      <c r="I217" s="28" t="s">
        <v>42</v>
      </c>
      <c r="J217" s="80"/>
      <c r="K217" s="3"/>
    </row>
    <row r="218" spans="1:11" s="1" customFormat="1" ht="15" x14ac:dyDescent="0.2">
      <c r="A218" s="1" t="s">
        <v>22</v>
      </c>
      <c r="C218" s="1" t="s">
        <v>98</v>
      </c>
      <c r="E218" s="43" t="s">
        <v>98</v>
      </c>
      <c r="F218" s="81">
        <v>1</v>
      </c>
      <c r="G218" s="81">
        <v>1</v>
      </c>
      <c r="H218" s="81">
        <v>0</v>
      </c>
      <c r="I218" s="81">
        <v>0</v>
      </c>
      <c r="J218" s="82"/>
      <c r="K218" s="19"/>
    </row>
    <row r="219" spans="1:11" s="1" customFormat="1" ht="15" x14ac:dyDescent="0.2">
      <c r="A219" s="1" t="s">
        <v>22</v>
      </c>
      <c r="C219" s="1" t="s">
        <v>8</v>
      </c>
      <c r="E219" s="43" t="s">
        <v>8</v>
      </c>
      <c r="F219" s="81">
        <f>SUMIFS(input_enduse!D:D,input_enduse!A:A,C219,input_enduse!B:B,$A$2,input_enduse!C:C,$A219)</f>
        <v>0.91514789424689402</v>
      </c>
      <c r="G219" s="81">
        <v>1</v>
      </c>
      <c r="H219" s="81">
        <v>0</v>
      </c>
      <c r="I219" s="81">
        <v>0</v>
      </c>
      <c r="J219" s="82"/>
      <c r="K219" s="19"/>
    </row>
    <row r="220" spans="1:11" s="1" customFormat="1" ht="15" x14ac:dyDescent="0.2">
      <c r="A220" s="1" t="s">
        <v>22</v>
      </c>
      <c r="C220" s="1" t="s">
        <v>12</v>
      </c>
      <c r="E220" s="43" t="s">
        <v>12</v>
      </c>
      <c r="F220" s="81">
        <f>SUMIFS(input_enduse!D:D,input_enduse!A:A,C220,input_enduse!B:B,$A$2,input_enduse!C:C,$A220)</f>
        <v>1</v>
      </c>
      <c r="G220" s="81">
        <v>1</v>
      </c>
      <c r="H220" s="81">
        <v>0</v>
      </c>
      <c r="I220" s="81">
        <v>0</v>
      </c>
      <c r="J220" s="82"/>
      <c r="K220" s="19"/>
    </row>
    <row r="221" spans="1:11" s="1" customFormat="1" ht="15" x14ac:dyDescent="0.2">
      <c r="A221" s="1" t="s">
        <v>22</v>
      </c>
      <c r="C221" s="1" t="s">
        <v>6</v>
      </c>
      <c r="E221" s="43" t="s">
        <v>109</v>
      </c>
      <c r="F221" s="81">
        <f>SUMIFS(input_enduse!D:D,input_enduse!A:A,C221,input_enduse!B:B,$A$2,input_enduse!C:C,$A221)</f>
        <v>1</v>
      </c>
      <c r="G221" s="81">
        <f>SUMIFS(input_enduse!E:E,input_enduse!A:A,C221,input_enduse!B:B,$A$2,input_enduse!C:C,$A221)</f>
        <v>1</v>
      </c>
      <c r="H221" s="81">
        <f>SUMIFS(input_enduse!F:F,input_enduse!A:A,C221,input_enduse!B:B,$A$2,input_enduse!C:C,$A221)</f>
        <v>0</v>
      </c>
      <c r="I221" s="81">
        <f>SUMIFS(input_enduse!G:G,input_enduse!A:A,C221,input_enduse!B:B,$A$2,input_enduse!C:C,$A221)</f>
        <v>0</v>
      </c>
      <c r="J221" s="82"/>
      <c r="K221" s="19"/>
    </row>
    <row r="222" spans="1:11" s="1" customFormat="1" ht="15" x14ac:dyDescent="0.2">
      <c r="A222" s="1" t="s">
        <v>22</v>
      </c>
      <c r="C222" s="1" t="s">
        <v>104</v>
      </c>
      <c r="E222" s="43" t="s">
        <v>110</v>
      </c>
      <c r="F222" s="81">
        <f>SUMIFS(input_enduse!D:D,input_enduse!A:A,C222,input_enduse!B:B,$A$2,input_enduse!C:C,$A222)</f>
        <v>8.0414593672027995E-2</v>
      </c>
      <c r="G222" s="81">
        <v>1</v>
      </c>
      <c r="H222" s="81">
        <v>0</v>
      </c>
      <c r="I222" s="81">
        <v>0</v>
      </c>
      <c r="J222" s="82"/>
      <c r="K222" s="19"/>
    </row>
    <row r="223" spans="1:11" s="1" customFormat="1" ht="15" x14ac:dyDescent="0.2">
      <c r="A223" s="1" t="s">
        <v>22</v>
      </c>
      <c r="C223" s="1" t="s">
        <v>106</v>
      </c>
      <c r="E223" s="43" t="s">
        <v>111</v>
      </c>
      <c r="F223" s="81">
        <f>SUMIFS(input_enduse!D:D,input_enduse!A:A,C223,input_enduse!B:B,$A$2,input_enduse!C:C,$A223)</f>
        <v>0.99716511936303898</v>
      </c>
      <c r="G223" s="81">
        <v>1</v>
      </c>
      <c r="H223" s="81">
        <v>0</v>
      </c>
      <c r="I223" s="81">
        <v>0</v>
      </c>
      <c r="J223" s="82"/>
      <c r="K223" s="19"/>
    </row>
    <row r="224" spans="1:11" s="1" customFormat="1" ht="15" x14ac:dyDescent="0.2">
      <c r="A224" s="1" t="s">
        <v>22</v>
      </c>
      <c r="C224" s="1" t="s">
        <v>105</v>
      </c>
      <c r="E224" s="43" t="s">
        <v>112</v>
      </c>
      <c r="F224" s="81">
        <f>SUMIFS(input_enduse!D:D,input_enduse!A:A,C224,input_enduse!B:B,$A$2,input_enduse!C:C,$A224)</f>
        <v>0.99716511936303898</v>
      </c>
      <c r="G224" s="81">
        <v>1</v>
      </c>
      <c r="H224" s="81">
        <v>0</v>
      </c>
      <c r="I224" s="81">
        <v>0</v>
      </c>
      <c r="J224" s="82"/>
      <c r="K224" s="19"/>
    </row>
    <row r="225" spans="1:11" s="1" customFormat="1" ht="15" x14ac:dyDescent="0.2">
      <c r="A225" s="1" t="s">
        <v>22</v>
      </c>
      <c r="C225" s="1" t="s">
        <v>10</v>
      </c>
      <c r="E225" s="43" t="s">
        <v>114</v>
      </c>
      <c r="F225" s="81">
        <f>SUMIFS(input_enduse!D:D,input_enduse!A:A,C225,input_enduse!B:B,$A$2,input_enduse!C:C,$A225)</f>
        <v>1</v>
      </c>
      <c r="G225" s="81">
        <v>1</v>
      </c>
      <c r="H225" s="81">
        <v>0</v>
      </c>
      <c r="I225" s="81">
        <v>0</v>
      </c>
      <c r="J225" s="82"/>
      <c r="K225" s="19"/>
    </row>
    <row r="226" spans="1:11" s="1" customFormat="1" ht="15" x14ac:dyDescent="0.2">
      <c r="A226" s="1" t="s">
        <v>22</v>
      </c>
      <c r="C226" s="1" t="s">
        <v>11</v>
      </c>
      <c r="E226" s="43" t="s">
        <v>11</v>
      </c>
      <c r="F226" s="81">
        <f>SUMIFS(input_enduse!D:D,input_enduse!A:A,C226,input_enduse!B:B,$A$2,input_enduse!C:C,$A226)</f>
        <v>9.8188504317278297E-2</v>
      </c>
      <c r="G226" s="81">
        <v>1</v>
      </c>
      <c r="H226" s="81">
        <v>0</v>
      </c>
      <c r="I226" s="81">
        <v>0</v>
      </c>
      <c r="J226" s="82"/>
      <c r="K226" s="19"/>
    </row>
    <row r="227" spans="1:11" s="1" customFormat="1" ht="15" x14ac:dyDescent="0.2">
      <c r="A227" s="1" t="s">
        <v>22</v>
      </c>
      <c r="C227" s="1" t="s">
        <v>1</v>
      </c>
      <c r="E227" s="43" t="s">
        <v>1</v>
      </c>
      <c r="F227" s="81">
        <f>SUMIFS(input_enduse!D:D,input_enduse!A:A,C227,input_enduse!B:B,$A$2,input_enduse!C:C,$A227)</f>
        <v>0.238987401439539</v>
      </c>
      <c r="G227" s="81">
        <v>1</v>
      </c>
      <c r="H227" s="81">
        <v>0</v>
      </c>
      <c r="I227" s="81">
        <v>0</v>
      </c>
      <c r="J227" s="82"/>
      <c r="K227" s="19"/>
    </row>
    <row r="228" spans="1:11" s="1" customFormat="1" ht="15" x14ac:dyDescent="0.2">
      <c r="E228" s="83"/>
      <c r="F228" s="83"/>
      <c r="G228" s="83"/>
      <c r="H228" s="83"/>
      <c r="I228" s="83"/>
      <c r="J228" s="83"/>
      <c r="K228" s="8"/>
    </row>
    <row r="229" spans="1:11" s="1" customFormat="1" ht="15" x14ac:dyDescent="0.25">
      <c r="E229" s="95" t="s">
        <v>274</v>
      </c>
      <c r="F229" s="96"/>
      <c r="G229" s="96"/>
      <c r="H229" s="96"/>
      <c r="I229" s="97"/>
      <c r="J229" s="76"/>
      <c r="K229" s="18"/>
    </row>
    <row r="230" spans="1:11" s="1" customFormat="1" ht="15" x14ac:dyDescent="0.2">
      <c r="C230" s="1" t="s">
        <v>43</v>
      </c>
      <c r="E230" s="28" t="s">
        <v>43</v>
      </c>
      <c r="F230" s="28" t="s">
        <v>44</v>
      </c>
      <c r="G230" s="28" t="s">
        <v>40</v>
      </c>
      <c r="H230" s="28" t="s">
        <v>41</v>
      </c>
      <c r="I230" s="28" t="s">
        <v>42</v>
      </c>
      <c r="J230" s="80"/>
      <c r="K230" s="3"/>
    </row>
    <row r="231" spans="1:11" s="1" customFormat="1" ht="15" x14ac:dyDescent="0.2">
      <c r="A231" s="1" t="s">
        <v>23</v>
      </c>
      <c r="C231" s="1" t="s">
        <v>9</v>
      </c>
      <c r="E231" s="43" t="s">
        <v>9</v>
      </c>
      <c r="F231" s="81">
        <f>SUMIFS(input_enduse!D:D,input_enduse!A:A,C231,input_enduse!B:B,$A$2,input_enduse!C:C,$A231)</f>
        <v>0.995104688046198</v>
      </c>
      <c r="G231" s="81">
        <f>SUMIFS(input_enduse!E:E,input_enduse!A:A,C231,input_enduse!B:B,$A$2,input_enduse!C:C,$A231)</f>
        <v>0.21530272949800799</v>
      </c>
      <c r="H231" s="81">
        <f>SUMIFS(input_enduse!F:F,input_enduse!A:A,C231,input_enduse!B:B,$A$2,input_enduse!C:C,$A231)</f>
        <v>0.78469727050199201</v>
      </c>
      <c r="I231" s="81">
        <f>SUMIFS(input_enduse!G:G,input_enduse!A:A,C231,input_enduse!B:B,$A$2,input_enduse!C:C,$A231)</f>
        <v>0</v>
      </c>
      <c r="J231" s="82"/>
      <c r="K231" s="19"/>
    </row>
    <row r="232" spans="1:11" s="1" customFormat="1" ht="15" x14ac:dyDescent="0.2">
      <c r="A232" s="1" t="s">
        <v>23</v>
      </c>
      <c r="C232" s="1" t="s">
        <v>7</v>
      </c>
      <c r="E232" s="43" t="s">
        <v>7</v>
      </c>
      <c r="F232" s="81">
        <f>SUMIFS(input_enduse!D:D,input_enduse!A:A,C232,input_enduse!B:B,$A$2,input_enduse!C:C,$A232)</f>
        <v>0.997185711566002</v>
      </c>
      <c r="G232" s="81">
        <f>SUMIFS(input_enduse!E:E,input_enduse!A:A,C232,input_enduse!B:B,$A$2,input_enduse!C:C,$A232)</f>
        <v>1</v>
      </c>
      <c r="H232" s="81">
        <f>SUMIFS(input_enduse!F:F,input_enduse!A:A,C232,input_enduse!B:B,$A$2,input_enduse!C:C,$A232)</f>
        <v>0</v>
      </c>
      <c r="I232" s="81">
        <f>SUMIFS(input_enduse!G:G,input_enduse!A:A,C232,input_enduse!B:B,$A$2,input_enduse!C:C,$A232)</f>
        <v>0</v>
      </c>
      <c r="J232" s="82"/>
      <c r="K232" s="19"/>
    </row>
    <row r="233" spans="1:11" s="1" customFormat="1" ht="15" x14ac:dyDescent="0.2">
      <c r="A233" s="1" t="s">
        <v>23</v>
      </c>
      <c r="C233" s="1" t="s">
        <v>13</v>
      </c>
      <c r="E233" s="43" t="s">
        <v>13</v>
      </c>
      <c r="F233" s="81">
        <f>SUMIFS(input_enduse!D:D,input_enduse!A:A,C233,input_enduse!B:B,$A$2,input_enduse!C:C,$A233)</f>
        <v>0.99718571844062398</v>
      </c>
      <c r="G233" s="81">
        <v>1</v>
      </c>
      <c r="H233" s="81">
        <v>0</v>
      </c>
      <c r="I233" s="81">
        <v>0</v>
      </c>
      <c r="J233" s="82"/>
      <c r="K233" s="19"/>
    </row>
    <row r="234" spans="1:11" s="1" customFormat="1" ht="15" x14ac:dyDescent="0.2">
      <c r="A234" s="1" t="s">
        <v>23</v>
      </c>
      <c r="C234" s="1" t="s">
        <v>108</v>
      </c>
      <c r="E234" s="43" t="s">
        <v>108</v>
      </c>
      <c r="F234" s="81">
        <f>SUMIFS(input_enduse!D:D,input_enduse!A:A,C234,input_enduse!B:B,$A$2,input_enduse!C:C,$A234)</f>
        <v>0</v>
      </c>
      <c r="G234" s="81">
        <v>1</v>
      </c>
      <c r="H234" s="81">
        <v>0</v>
      </c>
      <c r="I234" s="81">
        <v>0</v>
      </c>
      <c r="J234" s="82"/>
      <c r="K234" s="19"/>
    </row>
    <row r="235" spans="1:11" s="1" customFormat="1" ht="15" x14ac:dyDescent="0.2">
      <c r="A235" s="1" t="s">
        <v>23</v>
      </c>
      <c r="C235" s="1" t="s">
        <v>107</v>
      </c>
      <c r="E235" s="43" t="s">
        <v>107</v>
      </c>
      <c r="F235" s="81">
        <f>SUMIFS(input_enduse!D:D,input_enduse!A:A,C235,input_enduse!B:B,$A$2,input_enduse!C:C,$A235)</f>
        <v>0</v>
      </c>
      <c r="G235" s="81">
        <v>1</v>
      </c>
      <c r="H235" s="81">
        <v>0</v>
      </c>
      <c r="I235" s="81">
        <v>0</v>
      </c>
      <c r="J235" s="82"/>
      <c r="K235" s="19"/>
    </row>
    <row r="236" spans="1:11" s="1" customFormat="1" ht="15" x14ac:dyDescent="0.2">
      <c r="A236" s="1" t="s">
        <v>23</v>
      </c>
      <c r="C236" s="1" t="s">
        <v>5</v>
      </c>
      <c r="E236" s="43" t="s">
        <v>99</v>
      </c>
      <c r="F236" s="81">
        <f>SUMIFS(input_enduse!D:D,input_enduse!A:A,C236,input_enduse!B:B,$A$2,input_enduse!C:C,$A236)</f>
        <v>3.0003122685075E-2</v>
      </c>
      <c r="G236" s="81">
        <f>SUMIFS(input_enduse!E:E,input_enduse!A:A,C236,input_enduse!B:B,$A$2,input_enduse!C:C,$A236)</f>
        <v>0.22710109301376399</v>
      </c>
      <c r="H236" s="81">
        <f>SUMIFS(input_enduse!F:F,input_enduse!A:A,C236,input_enduse!B:B,$A$2,input_enduse!C:C,$A236)</f>
        <v>0.77289890698623598</v>
      </c>
      <c r="I236" s="81">
        <f>SUMIFS(input_enduse!G:G,input_enduse!A:A,C236,input_enduse!B:B,$A$2,input_enduse!C:C,$A236)</f>
        <v>0</v>
      </c>
      <c r="J236" s="82"/>
      <c r="K236" s="19"/>
    </row>
    <row r="237" spans="1:11" s="1" customFormat="1" ht="15" x14ac:dyDescent="0.2">
      <c r="A237" s="1" t="s">
        <v>23</v>
      </c>
      <c r="C237" s="1" t="s">
        <v>14</v>
      </c>
      <c r="E237" s="43" t="s">
        <v>14</v>
      </c>
      <c r="F237" s="81">
        <f>SUMIFS(input_enduse!D:D,input_enduse!A:A,C237,input_enduse!B:B,$A$2,input_enduse!C:C,$A237)</f>
        <v>1</v>
      </c>
      <c r="G237" s="81">
        <f>SUMIFS(input_enduse!E:E,input_enduse!A:A,C237,input_enduse!B:B,$A$2,input_enduse!C:C,$A237)</f>
        <v>0.151861232700049</v>
      </c>
      <c r="H237" s="81">
        <f>SUMIFS(input_enduse!F:F,input_enduse!A:A,C237,input_enduse!B:B,$A$2,input_enduse!C:C,$A237)</f>
        <v>0.84813876729995097</v>
      </c>
      <c r="I237" s="81">
        <f>SUMIFS(input_enduse!G:G,input_enduse!A:A,C237,input_enduse!B:B,$A$2,input_enduse!C:C,$A237)</f>
        <v>0</v>
      </c>
      <c r="J237" s="82"/>
      <c r="K237" s="19"/>
    </row>
    <row r="238" spans="1:11" s="1" customFormat="1" ht="15" x14ac:dyDescent="0.2">
      <c r="A238" s="1" t="s">
        <v>23</v>
      </c>
      <c r="E238" s="28" t="s">
        <v>43</v>
      </c>
      <c r="F238" s="28" t="s">
        <v>101</v>
      </c>
      <c r="G238" s="28" t="s">
        <v>40</v>
      </c>
      <c r="H238" s="28" t="s">
        <v>41</v>
      </c>
      <c r="I238" s="28" t="s">
        <v>42</v>
      </c>
      <c r="J238" s="80"/>
      <c r="K238" s="3"/>
    </row>
    <row r="239" spans="1:11" s="1" customFormat="1" ht="15" x14ac:dyDescent="0.2">
      <c r="A239" s="1" t="s">
        <v>23</v>
      </c>
      <c r="C239" s="1" t="s">
        <v>98</v>
      </c>
      <c r="E239" s="43" t="s">
        <v>98</v>
      </c>
      <c r="F239" s="81">
        <v>1</v>
      </c>
      <c r="G239" s="81">
        <v>1</v>
      </c>
      <c r="H239" s="81">
        <v>0</v>
      </c>
      <c r="I239" s="81">
        <v>0</v>
      </c>
      <c r="J239" s="82"/>
      <c r="K239" s="19"/>
    </row>
    <row r="240" spans="1:11" s="1" customFormat="1" ht="15" x14ac:dyDescent="0.2">
      <c r="A240" s="1" t="s">
        <v>23</v>
      </c>
      <c r="C240" s="1" t="s">
        <v>8</v>
      </c>
      <c r="E240" s="43" t="s">
        <v>8</v>
      </c>
      <c r="F240" s="81">
        <f>SUMIFS(input_enduse!D:D,input_enduse!A:A,C240,input_enduse!B:B,$A$2,input_enduse!C:C,$A240)</f>
        <v>1</v>
      </c>
      <c r="G240" s="81">
        <v>1</v>
      </c>
      <c r="H240" s="81">
        <v>0</v>
      </c>
      <c r="I240" s="81">
        <v>0</v>
      </c>
      <c r="J240" s="82"/>
      <c r="K240" s="19"/>
    </row>
    <row r="241" spans="1:11" s="1" customFormat="1" ht="15" x14ac:dyDescent="0.2">
      <c r="A241" s="1" t="s">
        <v>23</v>
      </c>
      <c r="C241" s="1" t="s">
        <v>12</v>
      </c>
      <c r="E241" s="43" t="s">
        <v>12</v>
      </c>
      <c r="F241" s="81">
        <f>SUMIFS(input_enduse!D:D,input_enduse!A:A,C241,input_enduse!B:B,$A$2,input_enduse!C:C,$A241)</f>
        <v>1</v>
      </c>
      <c r="G241" s="81">
        <v>1</v>
      </c>
      <c r="H241" s="81">
        <v>0</v>
      </c>
      <c r="I241" s="81">
        <v>0</v>
      </c>
      <c r="J241" s="82"/>
      <c r="K241" s="19"/>
    </row>
    <row r="242" spans="1:11" s="1" customFormat="1" ht="15" x14ac:dyDescent="0.2">
      <c r="A242" s="1" t="s">
        <v>23</v>
      </c>
      <c r="C242" s="1" t="s">
        <v>6</v>
      </c>
      <c r="E242" s="43" t="s">
        <v>109</v>
      </c>
      <c r="F242" s="81">
        <f>SUMIFS(input_enduse!D:D,input_enduse!A:A,C242,input_enduse!B:B,$A$2,input_enduse!C:C,$A242)</f>
        <v>1</v>
      </c>
      <c r="G242" s="81">
        <f>SUMIFS(input_enduse!E:E,input_enduse!A:A,C242,input_enduse!B:B,$A$2,input_enduse!C:C,$A242)</f>
        <v>0.97571657695894298</v>
      </c>
      <c r="H242" s="81">
        <f>SUMIFS(input_enduse!F:F,input_enduse!A:A,C242,input_enduse!B:B,$A$2,input_enduse!C:C,$A242)</f>
        <v>2.4283423041057298E-2</v>
      </c>
      <c r="I242" s="81">
        <f>SUMIFS(input_enduse!G:G,input_enduse!A:A,C242,input_enduse!B:B,$A$2,input_enduse!C:C,$A242)</f>
        <v>0</v>
      </c>
      <c r="J242" s="82"/>
      <c r="K242" s="19"/>
    </row>
    <row r="243" spans="1:11" s="1" customFormat="1" ht="15" x14ac:dyDescent="0.2">
      <c r="A243" s="1" t="s">
        <v>23</v>
      </c>
      <c r="C243" s="1" t="s">
        <v>104</v>
      </c>
      <c r="E243" s="43" t="s">
        <v>110</v>
      </c>
      <c r="F243" s="81">
        <f>SUMIFS(input_enduse!D:D,input_enduse!A:A,C243,input_enduse!B:B,$A$2,input_enduse!C:C,$A243)</f>
        <v>0.56594937318101801</v>
      </c>
      <c r="G243" s="81">
        <v>1</v>
      </c>
      <c r="H243" s="81">
        <v>0</v>
      </c>
      <c r="I243" s="81">
        <v>0</v>
      </c>
      <c r="J243" s="82"/>
      <c r="K243" s="19"/>
    </row>
    <row r="244" spans="1:11" s="1" customFormat="1" ht="15" x14ac:dyDescent="0.2">
      <c r="A244" s="1" t="s">
        <v>23</v>
      </c>
      <c r="C244" s="1" t="s">
        <v>106</v>
      </c>
      <c r="E244" s="43" t="s">
        <v>111</v>
      </c>
      <c r="F244" s="81">
        <f>SUMIFS(input_enduse!D:D,input_enduse!A:A,C244,input_enduse!B:B,$A$2,input_enduse!C:C,$A244)</f>
        <v>1</v>
      </c>
      <c r="G244" s="81">
        <v>1</v>
      </c>
      <c r="H244" s="81">
        <v>0</v>
      </c>
      <c r="I244" s="81">
        <v>0</v>
      </c>
      <c r="J244" s="82"/>
      <c r="K244" s="19"/>
    </row>
    <row r="245" spans="1:11" s="1" customFormat="1" ht="15" x14ac:dyDescent="0.2">
      <c r="A245" s="1" t="s">
        <v>23</v>
      </c>
      <c r="C245" s="1" t="s">
        <v>105</v>
      </c>
      <c r="E245" s="43" t="s">
        <v>112</v>
      </c>
      <c r="F245" s="81">
        <f>SUMIFS(input_enduse!D:D,input_enduse!A:A,C245,input_enduse!B:B,$A$2,input_enduse!C:C,$A245)</f>
        <v>1</v>
      </c>
      <c r="G245" s="81">
        <v>1</v>
      </c>
      <c r="H245" s="81">
        <v>0</v>
      </c>
      <c r="I245" s="81">
        <v>0</v>
      </c>
      <c r="J245" s="82"/>
      <c r="K245" s="19"/>
    </row>
    <row r="246" spans="1:11" s="1" customFormat="1" ht="15" x14ac:dyDescent="0.2">
      <c r="A246" s="1" t="s">
        <v>23</v>
      </c>
      <c r="C246" s="1" t="s">
        <v>10</v>
      </c>
      <c r="E246" s="43" t="s">
        <v>114</v>
      </c>
      <c r="F246" s="81">
        <f>SUMIFS(input_enduse!D:D,input_enduse!A:A,C246,input_enduse!B:B,$A$2,input_enduse!C:C,$A246)</f>
        <v>1</v>
      </c>
      <c r="G246" s="81">
        <v>1</v>
      </c>
      <c r="H246" s="81">
        <v>0</v>
      </c>
      <c r="I246" s="81">
        <v>0</v>
      </c>
      <c r="J246" s="82"/>
      <c r="K246" s="19"/>
    </row>
    <row r="247" spans="1:11" s="1" customFormat="1" ht="15" x14ac:dyDescent="0.2">
      <c r="A247" s="1" t="s">
        <v>23</v>
      </c>
      <c r="C247" s="1" t="s">
        <v>11</v>
      </c>
      <c r="E247" s="43" t="s">
        <v>11</v>
      </c>
      <c r="F247" s="81">
        <f>SUMIFS(input_enduse!D:D,input_enduse!A:A,C247,input_enduse!B:B,$A$2,input_enduse!C:C,$A247)</f>
        <v>0.429559983016984</v>
      </c>
      <c r="G247" s="81">
        <v>1</v>
      </c>
      <c r="H247" s="81">
        <v>0</v>
      </c>
      <c r="I247" s="81">
        <v>0</v>
      </c>
      <c r="J247" s="82"/>
      <c r="K247" s="19"/>
    </row>
    <row r="248" spans="1:11" s="1" customFormat="1" ht="15" x14ac:dyDescent="0.2">
      <c r="A248" s="1" t="s">
        <v>23</v>
      </c>
      <c r="C248" s="1" t="s">
        <v>1</v>
      </c>
      <c r="E248" s="43" t="s">
        <v>1</v>
      </c>
      <c r="F248" s="81">
        <f>SUMIFS(input_enduse!D:D,input_enduse!A:A,C248,input_enduse!B:B,$A$2,input_enduse!C:C,$A248)</f>
        <v>8.7040861695096297E-2</v>
      </c>
      <c r="G248" s="81">
        <v>1</v>
      </c>
      <c r="H248" s="81">
        <v>0</v>
      </c>
      <c r="I248" s="81">
        <v>0</v>
      </c>
      <c r="J248" s="82"/>
      <c r="K248" s="19"/>
    </row>
    <row r="249" spans="1:11" s="1" customFormat="1" ht="15" x14ac:dyDescent="0.2">
      <c r="E249" s="83"/>
      <c r="F249" s="83"/>
      <c r="G249" s="83"/>
      <c r="H249" s="83"/>
      <c r="I249" s="83"/>
      <c r="J249" s="83"/>
      <c r="K249" s="8"/>
    </row>
    <row r="250" spans="1:11" s="1" customFormat="1" ht="15" x14ac:dyDescent="0.25">
      <c r="E250" s="95" t="s">
        <v>275</v>
      </c>
      <c r="F250" s="96"/>
      <c r="G250" s="96"/>
      <c r="H250" s="96"/>
      <c r="I250" s="97"/>
      <c r="J250" s="76"/>
      <c r="K250" s="18"/>
    </row>
    <row r="251" spans="1:11" s="1" customFormat="1" ht="15" x14ac:dyDescent="0.2">
      <c r="C251" s="1" t="s">
        <v>43</v>
      </c>
      <c r="E251" s="28" t="s">
        <v>43</v>
      </c>
      <c r="F251" s="28" t="s">
        <v>44</v>
      </c>
      <c r="G251" s="28" t="s">
        <v>40</v>
      </c>
      <c r="H251" s="28" t="s">
        <v>41</v>
      </c>
      <c r="I251" s="28" t="s">
        <v>42</v>
      </c>
      <c r="J251" s="80"/>
      <c r="K251" s="3"/>
    </row>
    <row r="252" spans="1:11" s="1" customFormat="1" ht="15" x14ac:dyDescent="0.2">
      <c r="A252" s="1" t="s">
        <v>115</v>
      </c>
      <c r="C252" s="1" t="s">
        <v>9</v>
      </c>
      <c r="E252" s="43" t="s">
        <v>9</v>
      </c>
      <c r="F252" s="81">
        <f>SUMIFS(input_enduse!D:D,input_enduse!A:A,C252,input_enduse!B:B,$A$2,input_enduse!C:C,$A252)</f>
        <v>0.18018490901742501</v>
      </c>
      <c r="G252" s="81">
        <f>SUMIFS(input_enduse!E:E,input_enduse!A:A,C252,input_enduse!B:B,$A$2,input_enduse!C:C,$A252)</f>
        <v>0.76633142466923498</v>
      </c>
      <c r="H252" s="81">
        <f>SUMIFS(input_enduse!F:F,input_enduse!A:A,C252,input_enduse!B:B,$A$2,input_enduse!C:C,$A252)</f>
        <v>0.23366857533076499</v>
      </c>
      <c r="I252" s="81">
        <f>SUMIFS(input_enduse!G:G,input_enduse!A:A,C252,input_enduse!B:B,$A$2,input_enduse!C:C,$A252)</f>
        <v>0</v>
      </c>
      <c r="J252" s="82"/>
      <c r="K252" s="19"/>
    </row>
    <row r="253" spans="1:11" s="1" customFormat="1" ht="15" x14ac:dyDescent="0.2">
      <c r="A253" s="1" t="s">
        <v>115</v>
      </c>
      <c r="C253" s="1" t="s">
        <v>7</v>
      </c>
      <c r="E253" s="43" t="s">
        <v>7</v>
      </c>
      <c r="F253" s="81">
        <f>SUMIFS(input_enduse!D:D,input_enduse!A:A,C253,input_enduse!B:B,$A$2,input_enduse!C:C,$A253)</f>
        <v>0.195866272852465</v>
      </c>
      <c r="G253" s="81">
        <f>SUMIFS(input_enduse!E:E,input_enduse!A:A,C253,input_enduse!B:B,$A$2,input_enduse!C:C,$A253)</f>
        <v>1</v>
      </c>
      <c r="H253" s="81">
        <f>SUMIFS(input_enduse!F:F,input_enduse!A:A,C253,input_enduse!B:B,$A$2,input_enduse!C:C,$A253)</f>
        <v>0</v>
      </c>
      <c r="I253" s="81">
        <f>SUMIFS(input_enduse!G:G,input_enduse!A:A,C253,input_enduse!B:B,$A$2,input_enduse!C:C,$A253)</f>
        <v>0</v>
      </c>
      <c r="J253" s="82"/>
      <c r="K253" s="19"/>
    </row>
    <row r="254" spans="1:11" s="1" customFormat="1" ht="15" x14ac:dyDescent="0.2">
      <c r="A254" s="1" t="s">
        <v>115</v>
      </c>
      <c r="C254" s="1" t="s">
        <v>13</v>
      </c>
      <c r="E254" s="43" t="s">
        <v>13</v>
      </c>
      <c r="F254" s="81">
        <f>SUMIFS(input_enduse!D:D,input_enduse!A:A,C254,input_enduse!B:B,$A$2,input_enduse!C:C,$A254)</f>
        <v>0.21627031265743701</v>
      </c>
      <c r="G254" s="81">
        <v>1</v>
      </c>
      <c r="H254" s="81">
        <v>0</v>
      </c>
      <c r="I254" s="81">
        <v>0</v>
      </c>
      <c r="J254" s="82"/>
      <c r="K254" s="19"/>
    </row>
    <row r="255" spans="1:11" s="1" customFormat="1" ht="15" x14ac:dyDescent="0.2">
      <c r="A255" s="1" t="s">
        <v>115</v>
      </c>
      <c r="C255" s="1" t="s">
        <v>108</v>
      </c>
      <c r="E255" s="43" t="s">
        <v>108</v>
      </c>
      <c r="F255" s="81">
        <f>SUMIFS(input_enduse!D:D,input_enduse!A:A,C255,input_enduse!B:B,$A$2,input_enduse!C:C,$A255)</f>
        <v>0.75358505931553699</v>
      </c>
      <c r="G255" s="81">
        <v>1</v>
      </c>
      <c r="H255" s="81">
        <v>0</v>
      </c>
      <c r="I255" s="81">
        <v>0</v>
      </c>
      <c r="J255" s="82"/>
      <c r="K255" s="19"/>
    </row>
    <row r="256" spans="1:11" s="1" customFormat="1" ht="15" x14ac:dyDescent="0.2">
      <c r="A256" s="1" t="s">
        <v>115</v>
      </c>
      <c r="C256" s="1" t="s">
        <v>107</v>
      </c>
      <c r="E256" s="43" t="s">
        <v>107</v>
      </c>
      <c r="F256" s="81">
        <f>SUMIFS(input_enduse!D:D,input_enduse!A:A,C256,input_enduse!B:B,$A$2,input_enduse!C:C,$A256)</f>
        <v>3.01446197265593E-2</v>
      </c>
      <c r="G256" s="81">
        <v>1</v>
      </c>
      <c r="H256" s="81">
        <v>0</v>
      </c>
      <c r="I256" s="81">
        <v>0</v>
      </c>
      <c r="J256" s="82"/>
      <c r="K256" s="19"/>
    </row>
    <row r="257" spans="1:11" s="1" customFormat="1" ht="15" x14ac:dyDescent="0.2">
      <c r="A257" s="1" t="s">
        <v>115</v>
      </c>
      <c r="C257" s="1" t="s">
        <v>5</v>
      </c>
      <c r="E257" s="43" t="s">
        <v>99</v>
      </c>
      <c r="F257" s="81">
        <f>SUMIFS(input_enduse!D:D,input_enduse!A:A,C257,input_enduse!B:B,$A$2,input_enduse!C:C,$A257)</f>
        <v>0</v>
      </c>
      <c r="G257" s="81">
        <f>SUMIFS(input_enduse!E:E,input_enduse!A:A,C257,input_enduse!B:B,$A$2,input_enduse!C:C,$A257)</f>
        <v>0</v>
      </c>
      <c r="H257" s="81">
        <f>SUMIFS(input_enduse!F:F,input_enduse!A:A,C257,input_enduse!B:B,$A$2,input_enduse!C:C,$A257)</f>
        <v>0</v>
      </c>
      <c r="I257" s="81">
        <f>SUMIFS(input_enduse!G:G,input_enduse!A:A,C257,input_enduse!B:B,$A$2,input_enduse!C:C,$A257)</f>
        <v>0</v>
      </c>
      <c r="J257" s="82"/>
      <c r="K257" s="19"/>
    </row>
    <row r="258" spans="1:11" s="1" customFormat="1" ht="15" x14ac:dyDescent="0.2">
      <c r="A258" s="1" t="s">
        <v>115</v>
      </c>
      <c r="C258" s="1" t="s">
        <v>14</v>
      </c>
      <c r="E258" s="43" t="s">
        <v>14</v>
      </c>
      <c r="F258" s="81">
        <f>SUMIFS(input_enduse!D:D,input_enduse!A:A,C258,input_enduse!B:B,$A$2,input_enduse!C:C,$A258)</f>
        <v>0.99292982508322303</v>
      </c>
      <c r="G258" s="81">
        <f>SUMIFS(input_enduse!E:E,input_enduse!A:A,C258,input_enduse!B:B,$A$2,input_enduse!C:C,$A258)</f>
        <v>0.78429602274979904</v>
      </c>
      <c r="H258" s="81">
        <f>SUMIFS(input_enduse!F:F,input_enduse!A:A,C258,input_enduse!B:B,$A$2,input_enduse!C:C,$A258)</f>
        <v>0.21570397725020099</v>
      </c>
      <c r="I258" s="81">
        <f>SUMIFS(input_enduse!G:G,input_enduse!A:A,C258,input_enduse!B:B,$A$2,input_enduse!C:C,$A258)</f>
        <v>0</v>
      </c>
      <c r="J258" s="82"/>
      <c r="K258" s="19"/>
    </row>
    <row r="259" spans="1:11" s="1" customFormat="1" ht="15" x14ac:dyDescent="0.2">
      <c r="A259" s="1" t="s">
        <v>115</v>
      </c>
      <c r="E259" s="28" t="s">
        <v>43</v>
      </c>
      <c r="F259" s="28" t="s">
        <v>101</v>
      </c>
      <c r="G259" s="28" t="s">
        <v>40</v>
      </c>
      <c r="H259" s="28" t="s">
        <v>41</v>
      </c>
      <c r="I259" s="28" t="s">
        <v>42</v>
      </c>
      <c r="J259" s="80"/>
      <c r="K259" s="3"/>
    </row>
    <row r="260" spans="1:11" s="1" customFormat="1" ht="15" x14ac:dyDescent="0.2">
      <c r="A260" s="1" t="s">
        <v>115</v>
      </c>
      <c r="C260" s="1" t="s">
        <v>98</v>
      </c>
      <c r="E260" s="43" t="s">
        <v>98</v>
      </c>
      <c r="F260" s="81">
        <v>1</v>
      </c>
      <c r="G260" s="81">
        <v>1</v>
      </c>
      <c r="H260" s="81">
        <v>0</v>
      </c>
      <c r="I260" s="81">
        <v>0</v>
      </c>
      <c r="J260" s="82"/>
      <c r="K260" s="19"/>
    </row>
    <row r="261" spans="1:11" s="1" customFormat="1" ht="15" x14ac:dyDescent="0.2">
      <c r="A261" s="1" t="s">
        <v>115</v>
      </c>
      <c r="C261" s="1" t="s">
        <v>8</v>
      </c>
      <c r="E261" s="43" t="s">
        <v>8</v>
      </c>
      <c r="F261" s="81">
        <f>SUMIFS(input_enduse!D:D,input_enduse!A:A,C261,input_enduse!B:B,$A$2,input_enduse!C:C,$A261)</f>
        <v>1</v>
      </c>
      <c r="G261" s="81">
        <v>1</v>
      </c>
      <c r="H261" s="81">
        <v>0</v>
      </c>
      <c r="I261" s="81">
        <v>0</v>
      </c>
      <c r="J261" s="82"/>
      <c r="K261" s="19"/>
    </row>
    <row r="262" spans="1:11" s="1" customFormat="1" ht="15" x14ac:dyDescent="0.2">
      <c r="A262" s="1" t="s">
        <v>115</v>
      </c>
      <c r="C262" s="1" t="s">
        <v>12</v>
      </c>
      <c r="E262" s="43" t="s">
        <v>12</v>
      </c>
      <c r="F262" s="81">
        <f>SUMIFS(input_enduse!D:D,input_enduse!A:A,C262,input_enduse!B:B,$A$2,input_enduse!C:C,$A262)</f>
        <v>1</v>
      </c>
      <c r="G262" s="81">
        <v>1</v>
      </c>
      <c r="H262" s="81">
        <v>0</v>
      </c>
      <c r="I262" s="81">
        <v>0</v>
      </c>
      <c r="J262" s="82"/>
      <c r="K262" s="19"/>
    </row>
    <row r="263" spans="1:11" s="1" customFormat="1" ht="15" x14ac:dyDescent="0.2">
      <c r="A263" s="1" t="s">
        <v>115</v>
      </c>
      <c r="C263" s="1" t="s">
        <v>6</v>
      </c>
      <c r="E263" s="43" t="s">
        <v>109</v>
      </c>
      <c r="F263" s="81">
        <f>SUMIFS(input_enduse!D:D,input_enduse!A:A,C263,input_enduse!B:B,$A$2,input_enduse!C:C,$A263)</f>
        <v>1</v>
      </c>
      <c r="G263" s="81">
        <f>SUMIFS(input_enduse!E:E,input_enduse!A:A,C263,input_enduse!B:B,$A$2,input_enduse!C:C,$A263)</f>
        <v>1</v>
      </c>
      <c r="H263" s="81">
        <f>SUMIFS(input_enduse!F:F,input_enduse!A:A,C263,input_enduse!B:B,$A$2,input_enduse!C:C,$A263)</f>
        <v>0</v>
      </c>
      <c r="I263" s="81">
        <f>SUMIFS(input_enduse!G:G,input_enduse!A:A,C263,input_enduse!B:B,$A$2,input_enduse!C:C,$A263)</f>
        <v>0</v>
      </c>
      <c r="J263" s="82"/>
      <c r="K263" s="19"/>
    </row>
    <row r="264" spans="1:11" s="1" customFormat="1" ht="15" x14ac:dyDescent="0.2">
      <c r="A264" s="1" t="s">
        <v>115</v>
      </c>
      <c r="C264" s="1" t="s">
        <v>104</v>
      </c>
      <c r="E264" s="43" t="s">
        <v>110</v>
      </c>
      <c r="F264" s="81">
        <f>SUMIFS(input_enduse!D:D,input_enduse!A:A,C264,input_enduse!B:B,$A$2,input_enduse!C:C,$A264)</f>
        <v>0.64443192263872096</v>
      </c>
      <c r="G264" s="81">
        <v>1</v>
      </c>
      <c r="H264" s="81">
        <v>0</v>
      </c>
      <c r="I264" s="81">
        <v>0</v>
      </c>
      <c r="J264" s="82"/>
      <c r="K264" s="19"/>
    </row>
    <row r="265" spans="1:11" s="1" customFormat="1" ht="15" x14ac:dyDescent="0.2">
      <c r="A265" s="1" t="s">
        <v>115</v>
      </c>
      <c r="C265" s="1" t="s">
        <v>106</v>
      </c>
      <c r="E265" s="43" t="s">
        <v>111</v>
      </c>
      <c r="F265" s="81">
        <f>SUMIFS(input_enduse!D:D,input_enduse!A:A,C265,input_enduse!B:B,$A$2,input_enduse!C:C,$A265)</f>
        <v>1</v>
      </c>
      <c r="G265" s="81">
        <v>1</v>
      </c>
      <c r="H265" s="81">
        <v>0</v>
      </c>
      <c r="I265" s="81">
        <v>0</v>
      </c>
      <c r="J265" s="82"/>
      <c r="K265" s="19"/>
    </row>
    <row r="266" spans="1:11" s="1" customFormat="1" ht="15" x14ac:dyDescent="0.2">
      <c r="A266" s="1" t="s">
        <v>115</v>
      </c>
      <c r="C266" s="1" t="s">
        <v>105</v>
      </c>
      <c r="E266" s="43" t="s">
        <v>112</v>
      </c>
      <c r="F266" s="81">
        <f>SUMIFS(input_enduse!D:D,input_enduse!A:A,C266,input_enduse!B:B,$A$2,input_enduse!C:C,$A266)</f>
        <v>1</v>
      </c>
      <c r="G266" s="81">
        <v>1</v>
      </c>
      <c r="H266" s="81">
        <v>0</v>
      </c>
      <c r="I266" s="81">
        <v>0</v>
      </c>
      <c r="J266" s="82"/>
      <c r="K266" s="19"/>
    </row>
    <row r="267" spans="1:11" s="1" customFormat="1" ht="15" x14ac:dyDescent="0.2">
      <c r="A267" s="1" t="s">
        <v>115</v>
      </c>
      <c r="C267" s="1" t="s">
        <v>10</v>
      </c>
      <c r="E267" s="43" t="s">
        <v>114</v>
      </c>
      <c r="F267" s="81">
        <f>SUMIFS(input_enduse!D:D,input_enduse!A:A,C267,input_enduse!B:B,$A$2,input_enduse!C:C,$A267)</f>
        <v>0.80035675508330295</v>
      </c>
      <c r="G267" s="81">
        <v>1</v>
      </c>
      <c r="H267" s="81">
        <v>0</v>
      </c>
      <c r="I267" s="81">
        <v>0</v>
      </c>
      <c r="J267" s="82"/>
      <c r="K267" s="19"/>
    </row>
    <row r="268" spans="1:11" s="1" customFormat="1" ht="15" x14ac:dyDescent="0.2">
      <c r="A268" s="1" t="s">
        <v>115</v>
      </c>
      <c r="C268" s="1" t="s">
        <v>11</v>
      </c>
      <c r="E268" s="43" t="s">
        <v>11</v>
      </c>
      <c r="F268" s="81">
        <f>SUMIFS(input_enduse!D:D,input_enduse!A:A,C268,input_enduse!B:B,$A$2,input_enduse!C:C,$A268)</f>
        <v>0.34212958227180401</v>
      </c>
      <c r="G268" s="81">
        <v>1</v>
      </c>
      <c r="H268" s="81">
        <v>0</v>
      </c>
      <c r="I268" s="81">
        <v>0</v>
      </c>
      <c r="J268" s="82"/>
      <c r="K268" s="19"/>
    </row>
    <row r="269" spans="1:11" s="1" customFormat="1" ht="15" x14ac:dyDescent="0.2">
      <c r="A269" s="1" t="s">
        <v>115</v>
      </c>
      <c r="C269" s="1" t="s">
        <v>1</v>
      </c>
      <c r="E269" s="43" t="s">
        <v>1</v>
      </c>
      <c r="F269" s="81">
        <f>SUMIFS(input_enduse!D:D,input_enduse!A:A,C269,input_enduse!B:B,$A$2,input_enduse!C:C,$A269)</f>
        <v>0.108427980022065</v>
      </c>
      <c r="G269" s="81">
        <v>1</v>
      </c>
      <c r="H269" s="81">
        <v>0</v>
      </c>
      <c r="I269" s="81">
        <v>0</v>
      </c>
      <c r="J269" s="82"/>
      <c r="K269" s="19"/>
    </row>
    <row r="270" spans="1:11" s="1" customFormat="1" ht="15" x14ac:dyDescent="0.2">
      <c r="E270" s="83"/>
      <c r="F270" s="83"/>
      <c r="G270" s="83"/>
      <c r="H270" s="83"/>
      <c r="I270" s="83"/>
      <c r="J270" s="83"/>
      <c r="K270" s="8"/>
    </row>
    <row r="271" spans="1:11" s="1" customFormat="1" ht="15" x14ac:dyDescent="0.25">
      <c r="E271" s="95" t="s">
        <v>276</v>
      </c>
      <c r="F271" s="96"/>
      <c r="G271" s="96"/>
      <c r="H271" s="96"/>
      <c r="I271" s="97"/>
      <c r="J271" s="76"/>
      <c r="K271" s="18"/>
    </row>
    <row r="272" spans="1:11" s="1" customFormat="1" ht="15" x14ac:dyDescent="0.2">
      <c r="C272" s="1" t="s">
        <v>43</v>
      </c>
      <c r="E272" s="28" t="s">
        <v>43</v>
      </c>
      <c r="F272" s="28" t="s">
        <v>44</v>
      </c>
      <c r="G272" s="28" t="s">
        <v>40</v>
      </c>
      <c r="H272" s="28" t="s">
        <v>41</v>
      </c>
      <c r="I272" s="28" t="s">
        <v>42</v>
      </c>
      <c r="J272" s="80"/>
      <c r="K272" s="3"/>
    </row>
    <row r="273" spans="1:11" s="1" customFormat="1" ht="15" x14ac:dyDescent="0.2">
      <c r="A273" s="1" t="s">
        <v>24</v>
      </c>
      <c r="C273" s="1" t="s">
        <v>9</v>
      </c>
      <c r="E273" s="43" t="s">
        <v>9</v>
      </c>
      <c r="F273" s="81">
        <f>SUMIFS(input_enduse!D:D,input_enduse!A:A,C273,input_enduse!B:B,$A$2,input_enduse!C:C,$A273)</f>
        <v>0.41732119360122899</v>
      </c>
      <c r="G273" s="81">
        <f>SUMIFS(input_enduse!E:E,input_enduse!A:A,C273,input_enduse!B:B,$A$2,input_enduse!C:C,$A273)</f>
        <v>0.784947776714079</v>
      </c>
      <c r="H273" s="81">
        <f>SUMIFS(input_enduse!F:F,input_enduse!A:A,C273,input_enduse!B:B,$A$2,input_enduse!C:C,$A273)</f>
        <v>0.215052223285921</v>
      </c>
      <c r="I273" s="81">
        <f>SUMIFS(input_enduse!G:G,input_enduse!A:A,C273,input_enduse!B:B,$A$2,input_enduse!C:C,$A273)</f>
        <v>0</v>
      </c>
      <c r="J273" s="82"/>
      <c r="K273" s="19"/>
    </row>
    <row r="274" spans="1:11" s="1" customFormat="1" ht="15" x14ac:dyDescent="0.2">
      <c r="A274" s="1" t="s">
        <v>24</v>
      </c>
      <c r="C274" s="1" t="s">
        <v>7</v>
      </c>
      <c r="E274" s="43" t="s">
        <v>7</v>
      </c>
      <c r="F274" s="81">
        <f>SUMIFS(input_enduse!D:D,input_enduse!A:A,C274,input_enduse!B:B,$A$2,input_enduse!C:C,$A274)</f>
        <v>0.50891951408913105</v>
      </c>
      <c r="G274" s="81">
        <f>SUMIFS(input_enduse!E:E,input_enduse!A:A,C274,input_enduse!B:B,$A$2,input_enduse!C:C,$A274)</f>
        <v>1</v>
      </c>
      <c r="H274" s="81">
        <f>SUMIFS(input_enduse!F:F,input_enduse!A:A,C274,input_enduse!B:B,$A$2,input_enduse!C:C,$A274)</f>
        <v>0</v>
      </c>
      <c r="I274" s="81">
        <f>SUMIFS(input_enduse!G:G,input_enduse!A:A,C274,input_enduse!B:B,$A$2,input_enduse!C:C,$A274)</f>
        <v>0</v>
      </c>
      <c r="J274" s="82"/>
      <c r="K274" s="19"/>
    </row>
    <row r="275" spans="1:11" s="1" customFormat="1" ht="15" x14ac:dyDescent="0.2">
      <c r="A275" s="1" t="s">
        <v>24</v>
      </c>
      <c r="C275" s="1" t="s">
        <v>13</v>
      </c>
      <c r="E275" s="43" t="s">
        <v>13</v>
      </c>
      <c r="F275" s="81">
        <f>SUMIFS(input_enduse!D:D,input_enduse!A:A,C275,input_enduse!B:B,$A$2,input_enduse!C:C,$A275)</f>
        <v>0.51042127684126204</v>
      </c>
      <c r="G275" s="81">
        <v>1</v>
      </c>
      <c r="H275" s="81">
        <v>0</v>
      </c>
      <c r="I275" s="81">
        <v>0</v>
      </c>
      <c r="J275" s="82"/>
      <c r="K275" s="19"/>
    </row>
    <row r="276" spans="1:11" s="1" customFormat="1" ht="15" x14ac:dyDescent="0.2">
      <c r="A276" s="1" t="s">
        <v>24</v>
      </c>
      <c r="C276" s="1" t="s">
        <v>108</v>
      </c>
      <c r="E276" s="43" t="s">
        <v>108</v>
      </c>
      <c r="F276" s="81">
        <f>SUMIFS(input_enduse!D:D,input_enduse!A:A,C276,input_enduse!B:B,$A$2,input_enduse!C:C,$A276)</f>
        <v>1.23361843854661E-2</v>
      </c>
      <c r="G276" s="81">
        <v>1</v>
      </c>
      <c r="H276" s="81">
        <v>0</v>
      </c>
      <c r="I276" s="81">
        <v>0</v>
      </c>
      <c r="J276" s="82"/>
      <c r="K276" s="19"/>
    </row>
    <row r="277" spans="1:11" s="1" customFormat="1" ht="15" x14ac:dyDescent="0.2">
      <c r="A277" s="1" t="s">
        <v>24</v>
      </c>
      <c r="C277" s="1" t="s">
        <v>107</v>
      </c>
      <c r="E277" s="43" t="s">
        <v>107</v>
      </c>
      <c r="F277" s="81">
        <f>SUMIFS(input_enduse!D:D,input_enduse!A:A,C277,input_enduse!B:B,$A$2,input_enduse!C:C,$A277)</f>
        <v>1.93390100610988E-3</v>
      </c>
      <c r="G277" s="81">
        <v>1</v>
      </c>
      <c r="H277" s="81">
        <v>0</v>
      </c>
      <c r="I277" s="81">
        <v>0</v>
      </c>
      <c r="J277" s="82"/>
      <c r="K277" s="19"/>
    </row>
    <row r="278" spans="1:11" s="1" customFormat="1" ht="15" x14ac:dyDescent="0.2">
      <c r="A278" s="1" t="s">
        <v>24</v>
      </c>
      <c r="C278" s="1" t="s">
        <v>5</v>
      </c>
      <c r="E278" s="43" t="s">
        <v>99</v>
      </c>
      <c r="F278" s="81">
        <f>SUMIFS(input_enduse!D:D,input_enduse!A:A,C278,input_enduse!B:B,$A$2,input_enduse!C:C,$A278)</f>
        <v>1.38830255737849E-3</v>
      </c>
      <c r="G278" s="81">
        <f>SUMIFS(input_enduse!E:E,input_enduse!A:A,C278,input_enduse!B:B,$A$2,input_enduse!C:C,$A278)</f>
        <v>0.2</v>
      </c>
      <c r="H278" s="81">
        <f>SUMIFS(input_enduse!F:F,input_enduse!A:A,C278,input_enduse!B:B,$A$2,input_enduse!C:C,$A278)</f>
        <v>0.8</v>
      </c>
      <c r="I278" s="81">
        <f>SUMIFS(input_enduse!G:G,input_enduse!A:A,C278,input_enduse!B:B,$A$2,input_enduse!C:C,$A278)</f>
        <v>0</v>
      </c>
      <c r="J278" s="82"/>
      <c r="K278" s="19"/>
    </row>
    <row r="279" spans="1:11" s="1" customFormat="1" ht="15" x14ac:dyDescent="0.2">
      <c r="A279" s="1" t="s">
        <v>24</v>
      </c>
      <c r="C279" s="1" t="s">
        <v>14</v>
      </c>
      <c r="E279" s="43" t="s">
        <v>14</v>
      </c>
      <c r="F279" s="81">
        <f>SUMIFS(input_enduse!D:D,input_enduse!A:A,C279,input_enduse!B:B,$A$2,input_enduse!C:C,$A279)</f>
        <v>0.55286617562267704</v>
      </c>
      <c r="G279" s="81">
        <f>SUMIFS(input_enduse!E:E,input_enduse!A:A,C279,input_enduse!B:B,$A$2,input_enduse!C:C,$A279)</f>
        <v>0.78225231681741403</v>
      </c>
      <c r="H279" s="81">
        <f>SUMIFS(input_enduse!F:F,input_enduse!A:A,C279,input_enduse!B:B,$A$2,input_enduse!C:C,$A279)</f>
        <v>0.217747683182585</v>
      </c>
      <c r="I279" s="81">
        <f>SUMIFS(input_enduse!G:G,input_enduse!A:A,C279,input_enduse!B:B,$A$2,input_enduse!C:C,$A279)</f>
        <v>0</v>
      </c>
      <c r="J279" s="82"/>
      <c r="K279" s="19"/>
    </row>
    <row r="280" spans="1:11" s="1" customFormat="1" ht="15" x14ac:dyDescent="0.2">
      <c r="A280" s="1" t="s">
        <v>24</v>
      </c>
      <c r="E280" s="28" t="s">
        <v>43</v>
      </c>
      <c r="F280" s="28" t="s">
        <v>101</v>
      </c>
      <c r="G280" s="28" t="s">
        <v>40</v>
      </c>
      <c r="H280" s="28" t="s">
        <v>41</v>
      </c>
      <c r="I280" s="28" t="s">
        <v>42</v>
      </c>
      <c r="J280" s="80"/>
      <c r="K280" s="3"/>
    </row>
    <row r="281" spans="1:11" s="1" customFormat="1" ht="15" x14ac:dyDescent="0.2">
      <c r="A281" s="1" t="s">
        <v>24</v>
      </c>
      <c r="C281" s="1" t="s">
        <v>98</v>
      </c>
      <c r="E281" s="43" t="s">
        <v>98</v>
      </c>
      <c r="F281" s="81">
        <v>1</v>
      </c>
      <c r="G281" s="81">
        <v>1</v>
      </c>
      <c r="H281" s="81">
        <v>0</v>
      </c>
      <c r="I281" s="81">
        <v>0</v>
      </c>
      <c r="J281" s="82"/>
      <c r="K281" s="19"/>
    </row>
    <row r="282" spans="1:11" s="1" customFormat="1" ht="15" x14ac:dyDescent="0.2">
      <c r="A282" s="1" t="s">
        <v>24</v>
      </c>
      <c r="C282" s="1" t="s">
        <v>8</v>
      </c>
      <c r="E282" s="43" t="s">
        <v>8</v>
      </c>
      <c r="F282" s="81">
        <f>SUMIFS(input_enduse!D:D,input_enduse!A:A,C282,input_enduse!B:B,$A$2,input_enduse!C:C,$A282)</f>
        <v>0.83838786934659104</v>
      </c>
      <c r="G282" s="81">
        <v>1</v>
      </c>
      <c r="H282" s="81">
        <v>0</v>
      </c>
      <c r="I282" s="81">
        <v>0</v>
      </c>
      <c r="J282" s="82"/>
      <c r="K282" s="19"/>
    </row>
    <row r="283" spans="1:11" s="1" customFormat="1" ht="15" x14ac:dyDescent="0.2">
      <c r="A283" s="1" t="s">
        <v>24</v>
      </c>
      <c r="C283" s="1" t="s">
        <v>12</v>
      </c>
      <c r="E283" s="43" t="s">
        <v>12</v>
      </c>
      <c r="F283" s="81">
        <f>SUMIFS(input_enduse!D:D,input_enduse!A:A,C283,input_enduse!B:B,$A$2,input_enduse!C:C,$A283)</f>
        <v>1</v>
      </c>
      <c r="G283" s="81">
        <v>1</v>
      </c>
      <c r="H283" s="81">
        <v>0</v>
      </c>
      <c r="I283" s="81">
        <v>0</v>
      </c>
      <c r="J283" s="82"/>
      <c r="K283" s="19"/>
    </row>
    <row r="284" spans="1:11" s="1" customFormat="1" ht="15" x14ac:dyDescent="0.2">
      <c r="A284" s="1" t="s">
        <v>24</v>
      </c>
      <c r="C284" s="1" t="s">
        <v>6</v>
      </c>
      <c r="E284" s="43" t="s">
        <v>109</v>
      </c>
      <c r="F284" s="81">
        <f>SUMIFS(input_enduse!D:D,input_enduse!A:A,C284,input_enduse!B:B,$A$2,input_enduse!C:C,$A284)</f>
        <v>1</v>
      </c>
      <c r="G284" s="81">
        <f>SUMIFS(input_enduse!E:E,input_enduse!A:A,C284,input_enduse!B:B,$A$2,input_enduse!C:C,$A284)</f>
        <v>1</v>
      </c>
      <c r="H284" s="81">
        <f>SUMIFS(input_enduse!F:F,input_enduse!A:A,C284,input_enduse!B:B,$A$2,input_enduse!C:C,$A284)</f>
        <v>0</v>
      </c>
      <c r="I284" s="81">
        <f>SUMIFS(input_enduse!G:G,input_enduse!A:A,C284,input_enduse!B:B,$A$2,input_enduse!C:C,$A284)</f>
        <v>0</v>
      </c>
      <c r="J284" s="82"/>
      <c r="K284" s="19"/>
    </row>
    <row r="285" spans="1:11" s="1" customFormat="1" ht="15" x14ac:dyDescent="0.2">
      <c r="A285" s="1" t="s">
        <v>24</v>
      </c>
      <c r="C285" s="1" t="s">
        <v>104</v>
      </c>
      <c r="E285" s="43" t="s">
        <v>110</v>
      </c>
      <c r="F285" s="81">
        <f>SUMIFS(input_enduse!D:D,input_enduse!A:A,C285,input_enduse!B:B,$A$2,input_enduse!C:C,$A285)</f>
        <v>1.8112756090848899E-2</v>
      </c>
      <c r="G285" s="81">
        <v>1</v>
      </c>
      <c r="H285" s="81">
        <v>0</v>
      </c>
      <c r="I285" s="81">
        <v>0</v>
      </c>
      <c r="J285" s="82"/>
      <c r="K285" s="19"/>
    </row>
    <row r="286" spans="1:11" s="1" customFormat="1" ht="15" x14ac:dyDescent="0.2">
      <c r="A286" s="1" t="s">
        <v>24</v>
      </c>
      <c r="C286" s="1" t="s">
        <v>106</v>
      </c>
      <c r="E286" s="43" t="s">
        <v>111</v>
      </c>
      <c r="F286" s="81">
        <f>SUMIFS(input_enduse!D:D,input_enduse!A:A,C286,input_enduse!B:B,$A$2,input_enduse!C:C,$A286)</f>
        <v>1</v>
      </c>
      <c r="G286" s="81">
        <v>1</v>
      </c>
      <c r="H286" s="81">
        <v>0</v>
      </c>
      <c r="I286" s="81">
        <v>0</v>
      </c>
      <c r="J286" s="82"/>
      <c r="K286" s="19"/>
    </row>
    <row r="287" spans="1:11" s="1" customFormat="1" ht="15" x14ac:dyDescent="0.2">
      <c r="A287" s="1" t="s">
        <v>24</v>
      </c>
      <c r="C287" s="1" t="s">
        <v>105</v>
      </c>
      <c r="E287" s="43" t="s">
        <v>112</v>
      </c>
      <c r="F287" s="81">
        <f>SUMIFS(input_enduse!D:D,input_enduse!A:A,C287,input_enduse!B:B,$A$2,input_enduse!C:C,$A287)</f>
        <v>1</v>
      </c>
      <c r="G287" s="81">
        <v>1</v>
      </c>
      <c r="H287" s="81">
        <v>0</v>
      </c>
      <c r="I287" s="81">
        <v>0</v>
      </c>
      <c r="J287" s="82"/>
      <c r="K287" s="19"/>
    </row>
    <row r="288" spans="1:11" s="1" customFormat="1" ht="15" x14ac:dyDescent="0.2">
      <c r="A288" s="1" t="s">
        <v>24</v>
      </c>
      <c r="C288" s="1" t="s">
        <v>10</v>
      </c>
      <c r="E288" s="43" t="s">
        <v>114</v>
      </c>
      <c r="F288" s="81">
        <f>SUMIFS(input_enduse!D:D,input_enduse!A:A,C288,input_enduse!B:B,$A$2,input_enduse!C:C,$A288)</f>
        <v>1</v>
      </c>
      <c r="G288" s="81">
        <v>1</v>
      </c>
      <c r="H288" s="81">
        <v>0</v>
      </c>
      <c r="I288" s="81">
        <v>0</v>
      </c>
      <c r="J288" s="82"/>
      <c r="K288" s="19"/>
    </row>
    <row r="289" spans="1:11" s="1" customFormat="1" ht="15" x14ac:dyDescent="0.2">
      <c r="A289" s="1" t="s">
        <v>24</v>
      </c>
      <c r="C289" s="1" t="s">
        <v>11</v>
      </c>
      <c r="E289" s="43" t="s">
        <v>11</v>
      </c>
      <c r="F289" s="81">
        <f>SUMIFS(input_enduse!D:D,input_enduse!A:A,C289,input_enduse!B:B,$A$2,input_enduse!C:C,$A289)</f>
        <v>0.19572691979554499</v>
      </c>
      <c r="G289" s="81">
        <v>1</v>
      </c>
      <c r="H289" s="81">
        <v>0</v>
      </c>
      <c r="I289" s="81">
        <v>0</v>
      </c>
      <c r="J289" s="82"/>
      <c r="K289" s="19"/>
    </row>
    <row r="290" spans="1:11" s="1" customFormat="1" ht="15" x14ac:dyDescent="0.2">
      <c r="A290" s="1" t="s">
        <v>24</v>
      </c>
      <c r="C290" s="1" t="s">
        <v>1</v>
      </c>
      <c r="E290" s="43" t="s">
        <v>1</v>
      </c>
      <c r="F290" s="81">
        <f>SUMIFS(input_enduse!D:D,input_enduse!A:A,C290,input_enduse!B:B,$A$2,input_enduse!C:C,$A290)</f>
        <v>0.137343898346414</v>
      </c>
      <c r="G290" s="81">
        <v>1</v>
      </c>
      <c r="H290" s="81">
        <v>0</v>
      </c>
      <c r="I290" s="81">
        <v>0</v>
      </c>
      <c r="J290" s="82"/>
      <c r="K290" s="19"/>
    </row>
    <row r="291" spans="1:11" ht="15.6" x14ac:dyDescent="0.3">
      <c r="E291" s="79"/>
      <c r="F291" s="79"/>
      <c r="G291" s="79"/>
      <c r="H291" s="79"/>
      <c r="I291" s="79"/>
      <c r="J291" s="79"/>
    </row>
    <row r="292" spans="1:11" ht="15.6" x14ac:dyDescent="0.3">
      <c r="E292" s="79"/>
      <c r="F292" s="79"/>
      <c r="G292" s="79"/>
      <c r="H292" s="79"/>
      <c r="I292" s="79"/>
      <c r="J292" s="79"/>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697F1-B1CE-48AF-8192-EB823BEA37FB}">
  <sheetPr codeName="Sheet5"/>
  <dimension ref="A1:O292"/>
  <sheetViews>
    <sheetView tabSelected="1" topLeftCell="N32" zoomScaleNormal="100" workbookViewId="0">
      <selection activeCell="D1" sqref="D1"/>
    </sheetView>
  </sheetViews>
  <sheetFormatPr defaultColWidth="9.21875" defaultRowHeight="14.4" x14ac:dyDescent="0.3"/>
  <cols>
    <col min="1" max="1" width="12.5546875" style="9" hidden="1" customWidth="1"/>
    <col min="2" max="2" width="0" style="9" hidden="1" customWidth="1"/>
    <col min="3" max="3" width="22.77734375" style="9" hidden="1" customWidth="1"/>
    <col min="4" max="4" width="27.21875" style="9" bestFit="1" customWidth="1"/>
    <col min="5" max="5" width="30.77734375" style="9" bestFit="1" customWidth="1"/>
    <col min="6" max="6" width="25.21875" style="9" bestFit="1" customWidth="1"/>
    <col min="7" max="7" width="32.77734375" style="9" bestFit="1" customWidth="1"/>
    <col min="8" max="8" width="27.21875" style="9" bestFit="1" customWidth="1"/>
    <col min="9" max="9" width="17.44140625" style="9" bestFit="1" customWidth="1"/>
    <col min="10" max="11" width="17.44140625" style="9" customWidth="1"/>
    <col min="12" max="12" width="7.44140625" style="9" customWidth="1"/>
    <col min="13" max="13" width="18.44140625" style="9" bestFit="1" customWidth="1"/>
    <col min="14" max="14" width="7.77734375" style="9" bestFit="1" customWidth="1"/>
    <col min="15" max="16384" width="9.21875" style="9"/>
  </cols>
  <sheetData>
    <row r="1" spans="1:14" ht="15.6" x14ac:dyDescent="0.3">
      <c r="A1" s="9" t="s">
        <v>33</v>
      </c>
      <c r="E1" s="98" t="s">
        <v>290</v>
      </c>
      <c r="F1" s="98"/>
      <c r="G1" s="98"/>
      <c r="H1" s="98"/>
      <c r="I1" s="99"/>
      <c r="J1" s="99"/>
      <c r="K1" s="10"/>
      <c r="M1" s="11" t="s">
        <v>96</v>
      </c>
      <c r="N1" s="11"/>
    </row>
    <row r="2" spans="1:14" ht="45" x14ac:dyDescent="0.3">
      <c r="A2" s="9" t="s">
        <v>117</v>
      </c>
      <c r="E2" s="100" t="s">
        <v>35</v>
      </c>
      <c r="F2" s="100" t="s">
        <v>36</v>
      </c>
      <c r="G2" s="100" t="s">
        <v>37</v>
      </c>
      <c r="H2" s="100" t="s">
        <v>38</v>
      </c>
      <c r="I2" s="100" t="s">
        <v>118</v>
      </c>
      <c r="J2" s="100" t="s">
        <v>263</v>
      </c>
      <c r="K2" s="13"/>
      <c r="M2" s="12" t="s">
        <v>28</v>
      </c>
      <c r="N2" s="12" t="s">
        <v>30</v>
      </c>
    </row>
    <row r="3" spans="1:14" ht="15.6" x14ac:dyDescent="0.3">
      <c r="E3" s="77" t="s">
        <v>15</v>
      </c>
      <c r="F3" s="78">
        <f>SUMIFS(input_wholebuilding!C:C,input_wholebuilding!A:A,SMUD!E3,input_wholebuilding!B:B,$A$2)</f>
        <v>11668.327921260799</v>
      </c>
      <c r="G3" s="93">
        <f>SUMIFS(input_wholebuilding!D:D,input_wholebuilding!A:A,SMUD!E3,input_wholebuilding!B:B,$A$2)</f>
        <v>25.760229394995999</v>
      </c>
      <c r="H3" s="78">
        <f>SUMIFS(input_wholebuilding!E:E,input_wholebuilding!A:A,SMUD!E3,input_wholebuilding!B:B,$A$2)</f>
        <v>3005788.0390771502</v>
      </c>
      <c r="I3" s="93">
        <f>SUMIFS(input_wholebuilding_gas!D:D,input_wholebuilding_gas!A:A,PGE!E3,input_wholebuilding_gas!B:B,$A$2)</f>
        <v>25.760229394995999</v>
      </c>
      <c r="J3" s="93">
        <f>SUMIFS(input_wholebuilding_gas!E:E,input_wholebuilding_gas!A:A,PGE!E3,input_wholebuilding_gas!B:B,$A$2)/1000000</f>
        <v>3.0079330925700201</v>
      </c>
      <c r="K3" s="15"/>
      <c r="M3" s="14" t="s">
        <v>15</v>
      </c>
      <c r="N3" s="16">
        <f>SUMIFS(input_figure!D:D,input_figure!A:A,SMUD!M3,input_figure!B:B,$A$2)</f>
        <v>3.6351475331596002E-2</v>
      </c>
    </row>
    <row r="4" spans="1:14" ht="15.6" x14ac:dyDescent="0.3">
      <c r="E4" s="77" t="s">
        <v>16</v>
      </c>
      <c r="F4" s="78">
        <f>SUMIFS(input_wholebuilding!C:C,input_wholebuilding!A:A,SMUD!E4,input_wholebuilding!B:B,$A$2)</f>
        <v>9338.4009390231404</v>
      </c>
      <c r="G4" s="93">
        <f>SUMIFS(input_wholebuilding!D:D,input_wholebuilding!A:A,SMUD!E4,input_wholebuilding!B:B,$A$2)</f>
        <v>38.970381743993499</v>
      </c>
      <c r="H4" s="78">
        <f>SUMIFS(input_wholebuilding!E:E,input_wholebuilding!A:A,SMUD!E4,input_wholebuilding!B:B,$A$2)</f>
        <v>3639210.4947219901</v>
      </c>
      <c r="I4" s="93">
        <f>SUMIFS(input_wholebuilding_gas!D:D,input_wholebuilding_gas!A:A,PGE!E4,input_wholebuilding_gas!B:B,$A$2)</f>
        <v>38.970381743993499</v>
      </c>
      <c r="J4" s="93">
        <f>SUMIFS(input_wholebuilding_gas!E:E,input_wholebuilding_gas!A:A,PGE!E4,input_wholebuilding_gas!B:B,$A$2)/1000000</f>
        <v>3.64180758443075</v>
      </c>
      <c r="K4" s="15"/>
      <c r="M4" s="14" t="s">
        <v>16</v>
      </c>
      <c r="N4" s="16">
        <f>SUMIFS(input_figure!D:D,input_figure!A:A,SMUD!M4,input_figure!B:B,$A$2)</f>
        <v>8.9644402239700396E-2</v>
      </c>
    </row>
    <row r="5" spans="1:14" ht="15.6" x14ac:dyDescent="0.3">
      <c r="E5" s="77" t="s">
        <v>17</v>
      </c>
      <c r="F5" s="78">
        <f>SUMIFS(input_wholebuilding!C:C,input_wholebuilding!A:A,SMUD!E5,input_wholebuilding!B:B,$A$2)</f>
        <v>20007.939894567498</v>
      </c>
      <c r="G5" s="93">
        <f>SUMIFS(input_wholebuilding!D:D,input_wholebuilding!A:A,SMUD!E5,input_wholebuilding!B:B,$A$2)</f>
        <v>32.3536048662152</v>
      </c>
      <c r="H5" s="78">
        <f>SUMIFS(input_wholebuilding!E:E,input_wholebuilding!A:A,SMUD!E5,input_wholebuilding!B:B,$A$2)</f>
        <v>6473289.8153582001</v>
      </c>
      <c r="I5" s="93">
        <f>SUMIFS(input_wholebuilding_gas!D:D,input_wholebuilding_gas!A:A,PGE!E5,input_wholebuilding_gas!B:B,$A$2)</f>
        <v>32.333151475748998</v>
      </c>
      <c r="J5" s="93">
        <f>SUMIFS(input_wholebuilding_gas!E:E,input_wholebuilding_gas!A:A,PGE!E5,input_wholebuilding_gas!B:B,$A$2)/1000000</f>
        <v>6.4738141976780899</v>
      </c>
      <c r="K5" s="15"/>
      <c r="M5" s="14" t="s">
        <v>17</v>
      </c>
      <c r="N5" s="16">
        <f>SUMIFS(input_figure!D:D,input_figure!A:A,SMUD!M5,input_figure!B:B,$A$2)</f>
        <v>7.8736092478610104E-2</v>
      </c>
    </row>
    <row r="6" spans="1:14" ht="15.6" x14ac:dyDescent="0.3">
      <c r="E6" s="77" t="s">
        <v>18</v>
      </c>
      <c r="F6" s="78">
        <f>SUMIFS(input_wholebuilding!C:C,input_wholebuilding!A:A,SMUD!E6,input_wholebuilding!B:B,$A$2)</f>
        <v>7839.09113734941</v>
      </c>
      <c r="G6" s="93">
        <f>SUMIFS(input_wholebuilding!D:D,input_wholebuilding!A:A,SMUD!E6,input_wholebuilding!B:B,$A$2)</f>
        <v>31.291462845532902</v>
      </c>
      <c r="H6" s="78">
        <f>SUMIFS(input_wholebuilding!E:E,input_wholebuilding!A:A,SMUD!E6,input_wholebuilding!B:B,$A$2)</f>
        <v>2452966.2906711502</v>
      </c>
      <c r="I6" s="93">
        <f>SUMIFS(input_wholebuilding_gas!D:D,input_wholebuilding_gas!A:A,PGE!E6,input_wholebuilding_gas!B:B,$A$2)</f>
        <v>31.291462845532902</v>
      </c>
      <c r="J6" s="93">
        <f>SUMIFS(input_wholebuilding_gas!E:E,input_wholebuilding_gas!A:A,PGE!E6,input_wholebuilding_gas!B:B,$A$2)/1000000</f>
        <v>2.45471682791506</v>
      </c>
      <c r="K6" s="15"/>
      <c r="M6" s="14" t="s">
        <v>18</v>
      </c>
      <c r="N6" s="16">
        <f>SUMIFS(input_figure!D:D,input_figure!A:A,SMUD!M6,input_figure!B:B,$A$2)</f>
        <v>2.17453756668789E-2</v>
      </c>
    </row>
    <row r="7" spans="1:14" ht="15.6" x14ac:dyDescent="0.3">
      <c r="E7" s="77" t="s">
        <v>10</v>
      </c>
      <c r="F7" s="78">
        <f>SUMIFS(input_wholebuilding!C:C,input_wholebuilding!A:A,SMUD!E7,input_wholebuilding!B:B,$A$2)</f>
        <v>54159.652245849698</v>
      </c>
      <c r="G7" s="93">
        <f>SUMIFS(input_wholebuilding!D:D,input_wholebuilding!A:A,SMUD!E7,input_wholebuilding!B:B,$A$2)</f>
        <v>38.214960638958203</v>
      </c>
      <c r="H7" s="78">
        <f>SUMIFS(input_wholebuilding!E:E,input_wholebuilding!A:A,SMUD!E7,input_wholebuilding!B:B,$A$2)</f>
        <v>20697089.787948102</v>
      </c>
      <c r="I7" s="93">
        <f>SUMIFS(input_wholebuilding_gas!D:D,input_wholebuilding_gas!A:A,PGE!E7,input_wholebuilding_gas!B:B,$A$2)</f>
        <v>38.231655057380898</v>
      </c>
      <c r="J7" s="93">
        <f>SUMIFS(input_wholebuilding_gas!E:E,input_wholebuilding_gas!A:A,PGE!E7,input_wholebuilding_gas!B:B,$A$2)/1000000</f>
        <v>20.772946344899299</v>
      </c>
      <c r="K7" s="15"/>
      <c r="M7" s="14" t="s">
        <v>10</v>
      </c>
      <c r="N7" s="16">
        <f>SUMIFS(input_figure!D:D,input_figure!A:A,SMUD!M7,input_figure!B:B,$A$2)</f>
        <v>0.19830712819107599</v>
      </c>
    </row>
    <row r="8" spans="1:14" ht="15.6" x14ac:dyDescent="0.3">
      <c r="E8" s="77" t="s">
        <v>19</v>
      </c>
      <c r="F8" s="78">
        <f>SUMIFS(input_wholebuilding!C:C,input_wholebuilding!A:A,SMUD!E8,input_wholebuilding!B:B,$A$2)</f>
        <v>42312.247139988896</v>
      </c>
      <c r="G8" s="93">
        <f>SUMIFS(input_wholebuilding!D:D,input_wholebuilding!A:A,SMUD!E8,input_wholebuilding!B:B,$A$2)</f>
        <v>32.1223840659991</v>
      </c>
      <c r="H8" s="78">
        <f>SUMIFS(input_wholebuilding!E:E,input_wholebuilding!A:A,SMUD!E8,input_wholebuilding!B:B,$A$2)</f>
        <v>13591702.533261901</v>
      </c>
      <c r="I8" s="93">
        <f>SUMIFS(input_wholebuilding_gas!D:D,input_wholebuilding_gas!A:A,PGE!E8,input_wholebuilding_gas!B:B,$A$2)</f>
        <v>32.120768901988399</v>
      </c>
      <c r="J8" s="93">
        <f>SUMIFS(input_wholebuilding_gas!E:E,input_wholebuilding_gas!A:A,PGE!E8,input_wholebuilding_gas!B:B,$A$2)/1000000</f>
        <v>13.600718229147599</v>
      </c>
      <c r="K8" s="15"/>
      <c r="M8" s="14" t="s">
        <v>19</v>
      </c>
      <c r="N8" s="16">
        <f>SUMIFS(input_figure!D:D,input_figure!A:A,SMUD!M8,input_figure!B:B,$A$2)</f>
        <v>0.17267819208295501</v>
      </c>
    </row>
    <row r="9" spans="1:14" ht="15.6" x14ac:dyDescent="0.3">
      <c r="E9" s="77" t="s">
        <v>20</v>
      </c>
      <c r="F9" s="78">
        <f>SUMIFS(input_wholebuilding!C:C,input_wholebuilding!A:A,SMUD!E9,input_wholebuilding!B:B,$A$2)</f>
        <v>27856.584273532299</v>
      </c>
      <c r="G9" s="93">
        <f>SUMIFS(input_wholebuilding!D:D,input_wholebuilding!A:A,SMUD!E9,input_wholebuilding!B:B,$A$2)</f>
        <v>34.739071726045701</v>
      </c>
      <c r="H9" s="78">
        <f>SUMIFS(input_wholebuilding!E:E,input_wholebuilding!A:A,SMUD!E9,input_wholebuilding!B:B,$A$2)</f>
        <v>9677118.7912087403</v>
      </c>
      <c r="I9" s="93">
        <f>SUMIFS(input_wholebuilding_gas!D:D,input_wholebuilding_gas!A:A,PGE!E9,input_wholebuilding_gas!B:B,$A$2)</f>
        <v>34.692917607134298</v>
      </c>
      <c r="J9" s="93">
        <f>SUMIFS(input_wholebuilding_gas!E:E,input_wholebuilding_gas!A:A,PGE!E9,input_wholebuilding_gas!B:B,$A$2)/1000000</f>
        <v>9.623937143553869</v>
      </c>
      <c r="K9" s="15"/>
      <c r="M9" s="14" t="s">
        <v>20</v>
      </c>
      <c r="N9" s="16">
        <f>SUMIFS(input_figure!D:D,input_figure!A:A,SMUD!M9,input_figure!B:B,$A$2)</f>
        <v>7.8540492531392905E-2</v>
      </c>
    </row>
    <row r="10" spans="1:14" ht="15.6" x14ac:dyDescent="0.3">
      <c r="E10" s="77" t="s">
        <v>115</v>
      </c>
      <c r="F10" s="78">
        <f>SUMIFS(input_wholebuilding!C:C,input_wholebuilding!A:A,SMUD!E10,input_wholebuilding!B:B,$A$2)</f>
        <v>3335.9702680259102</v>
      </c>
      <c r="G10" s="93">
        <f>SUMIFS(input_wholebuilding!D:D,input_wholebuilding!A:A,SMUD!E10,input_wholebuilding!B:B,$A$2)</f>
        <v>3.1849492543179698</v>
      </c>
      <c r="H10" s="78">
        <f>SUMIFS(input_wholebuilding!E:E,input_wholebuilding!A:A,SMUD!E10,input_wholebuilding!B:B,$A$2)</f>
        <v>106248.96017576</v>
      </c>
      <c r="I10" s="93">
        <f>SUMIFS(input_wholebuilding_gas!D:D,input_wholebuilding_gas!A:A,PGE!E10,input_wholebuilding_gas!B:B,$A$2)</f>
        <v>3.1849492543179698</v>
      </c>
      <c r="J10" s="93">
        <f>SUMIFS(input_wholebuilding_gas!E:E,input_wholebuilding_gas!A:A,PGE!E10,input_wholebuilding_gas!B:B,$A$2)/1000000</f>
        <v>0.10632478378679901</v>
      </c>
      <c r="K10" s="15"/>
      <c r="M10" s="14" t="s">
        <v>115</v>
      </c>
      <c r="N10" s="16">
        <f>SUMIFS(input_figure!D:D,input_figure!A:A,SMUD!M10,input_figure!B:B,$A$2)</f>
        <v>1.97934602967831E-2</v>
      </c>
    </row>
    <row r="11" spans="1:14" ht="15.6" x14ac:dyDescent="0.3">
      <c r="E11" s="77" t="s">
        <v>21</v>
      </c>
      <c r="F11" s="78">
        <f>SUMIFS(input_wholebuilding!C:C,input_wholebuilding!A:A,SMUD!E11,input_wholebuilding!B:B,$A$2)</f>
        <v>8618.4243942540706</v>
      </c>
      <c r="G11" s="93">
        <f>SUMIFS(input_wholebuilding!D:D,input_wholebuilding!A:A,SMUD!E11,input_wholebuilding!B:B,$A$2)</f>
        <v>234.022101365937</v>
      </c>
      <c r="H11" s="78">
        <f>SUMIFS(input_wholebuilding!E:E,input_wholebuilding!A:A,SMUD!E11,input_wholebuilding!B:B,$A$2)</f>
        <v>20169017.872067899</v>
      </c>
      <c r="I11" s="93">
        <f>SUMIFS(input_wholebuilding_gas!D:D,input_wholebuilding_gas!A:A,PGE!E11,input_wholebuilding_gas!B:B,$A$2)</f>
        <v>234.022101365937</v>
      </c>
      <c r="J11" s="93">
        <f>SUMIFS(input_wholebuilding_gas!E:E,input_wholebuilding_gas!A:A,PGE!E11,input_wholebuilding_gas!B:B,$A$2)/1000000</f>
        <v>20.183411309553197</v>
      </c>
      <c r="K11" s="15"/>
      <c r="M11" s="14" t="s">
        <v>21</v>
      </c>
      <c r="N11" s="16">
        <f>SUMIFS(input_figure!D:D,input_figure!A:A,SMUD!M11,input_figure!B:B,$A$2)</f>
        <v>9.0206674341902202E-2</v>
      </c>
    </row>
    <row r="12" spans="1:14" ht="15.6" x14ac:dyDescent="0.3">
      <c r="E12" s="77" t="s">
        <v>22</v>
      </c>
      <c r="F12" s="78">
        <f>SUMIFS(input_wholebuilding!C:C,input_wholebuilding!A:A,SMUD!E12,input_wholebuilding!B:B,$A$2)</f>
        <v>46819.632853749397</v>
      </c>
      <c r="G12" s="93">
        <f>SUMIFS(input_wholebuilding!D:D,input_wholebuilding!A:A,SMUD!E12,input_wholebuilding!B:B,$A$2)</f>
        <v>9.2677886975297792</v>
      </c>
      <c r="H12" s="78">
        <f>SUMIFS(input_wholebuilding!E:E,input_wholebuilding!A:A,SMUD!E12,input_wholebuilding!B:B,$A$2)</f>
        <v>4339144.6418447299</v>
      </c>
      <c r="I12" s="93">
        <f>SUMIFS(input_wholebuilding_gas!D:D,input_wholebuilding_gas!A:A,PGE!E12,input_wholebuilding_gas!B:B,$A$2)</f>
        <v>9.2677886975297898</v>
      </c>
      <c r="J12" s="93">
        <f>SUMIFS(input_wholebuilding_gas!E:E,input_wholebuilding_gas!A:A,PGE!E12,input_wholebuilding_gas!B:B,$A$2)/1000000</f>
        <v>4.3422412332374307</v>
      </c>
      <c r="K12" s="15"/>
      <c r="M12" s="14" t="s">
        <v>22</v>
      </c>
      <c r="N12" s="16">
        <f>SUMIFS(input_figure!D:D,input_figure!A:A,SMUD!M12,input_figure!B:B,$A$2)</f>
        <v>0.134263648439373</v>
      </c>
    </row>
    <row r="13" spans="1:14" ht="15.6" x14ac:dyDescent="0.3">
      <c r="E13" s="77" t="s">
        <v>23</v>
      </c>
      <c r="F13" s="78">
        <f>SUMIFS(input_wholebuilding!C:C,input_wholebuilding!A:A,SMUD!E13,input_wholebuilding!B:B,$A$2)</f>
        <v>24954.467993803599</v>
      </c>
      <c r="G13" s="93">
        <f>SUMIFS(input_wholebuilding!D:D,input_wholebuilding!A:A,SMUD!E13,input_wholebuilding!B:B,$A$2)</f>
        <v>11.3122891721748</v>
      </c>
      <c r="H13" s="78">
        <f>SUMIFS(input_wholebuilding!E:E,input_wholebuilding!A:A,SMUD!E13,input_wholebuilding!B:B,$A$2)</f>
        <v>2822921.58083688</v>
      </c>
      <c r="I13" s="93">
        <f>SUMIFS(input_wholebuilding_gas!D:D,input_wholebuilding_gas!A:A,PGE!E13,input_wholebuilding_gas!B:B,$A$2)</f>
        <v>11.3122891721748</v>
      </c>
      <c r="J13" s="93">
        <f>SUMIFS(input_wholebuilding_gas!E:E,input_wholebuilding_gas!A:A,PGE!E13,input_wholebuilding_gas!B:B,$A$2)/1000000</f>
        <v>2.82493613333305</v>
      </c>
      <c r="K13" s="15"/>
      <c r="M13" s="14" t="s">
        <v>23</v>
      </c>
      <c r="N13" s="16">
        <f>SUMIFS(input_figure!D:D,input_figure!A:A,SMUD!M13,input_figure!B:B,$A$2)</f>
        <v>5.0543624284163903E-2</v>
      </c>
    </row>
    <row r="14" spans="1:14" ht="15.6" x14ac:dyDescent="0.3">
      <c r="E14" s="77" t="s">
        <v>24</v>
      </c>
      <c r="F14" s="78">
        <f>SUMIFS(input_wholebuilding!C:C,input_wholebuilding!A:A,SMUD!E14,input_wholebuilding!B:B,$A$2)</f>
        <v>24695.527075029699</v>
      </c>
      <c r="G14" s="93">
        <f>SUMIFS(input_wholebuilding!D:D,input_wholebuilding!A:A,SMUD!E14,input_wholebuilding!B:B,$A$2)</f>
        <v>5.8539633316844304</v>
      </c>
      <c r="H14" s="78">
        <f>SUMIFS(input_wholebuilding!E:E,input_wholebuilding!A:A,SMUD!E14,input_wholebuilding!B:B,$A$2)</f>
        <v>1445667.0995384399</v>
      </c>
      <c r="I14" s="93">
        <f>SUMIFS(input_wholebuilding_gas!D:D,input_wholebuilding_gas!A:A,PGE!E14,input_wholebuilding_gas!B:B,$A$2)</f>
        <v>5.8539633316844304</v>
      </c>
      <c r="J14" s="93">
        <f>SUMIFS(input_wholebuilding_gas!E:E,input_wholebuilding_gas!A:A,PGE!E14,input_wholebuilding_gas!B:B,$A$2)/1000000</f>
        <v>1.44669878681016</v>
      </c>
      <c r="K14" s="15"/>
      <c r="M14" s="14" t="s">
        <v>24</v>
      </c>
      <c r="N14" s="16">
        <f>SUMIFS(input_figure!D:D,input_figure!A:A,SMUD!M14,input_figure!B:B,$A$2)</f>
        <v>2.9189434115567899E-2</v>
      </c>
    </row>
    <row r="15" spans="1:14" ht="15.6" x14ac:dyDescent="0.3">
      <c r="E15" s="77" t="s">
        <v>4</v>
      </c>
      <c r="F15" s="78">
        <f>SUMIFS(input_wholebuilding!C:C,input_wholebuilding!A:A,SMUD!E15,input_wholebuilding!B:B,$A$2)</f>
        <v>281606.26613643399</v>
      </c>
      <c r="G15" s="93">
        <f>SUMIFS(input_wholebuilding!D:D,input_wholebuilding!A:A,SMUD!E15,input_wholebuilding!B:B,$A$2)</f>
        <v>31.3985079663933</v>
      </c>
      <c r="H15" s="78">
        <f>SUMIFS(input_wholebuilding!E:E,input_wholebuilding!A:A,SMUD!E15,input_wholebuilding!B:B,$A$2)</f>
        <v>8842016.5906710997</v>
      </c>
      <c r="I15" s="93">
        <f>SUMIFS(input_wholebuilding_gas!D:D,input_wholebuilding_gas!A:A,PGE!E15,input_wholebuilding_gas!B:B,$A$2)</f>
        <v>31.397166449085098</v>
      </c>
      <c r="J15" s="94">
        <f>SUM(J3:J14)</f>
        <v>88.479485666915323</v>
      </c>
      <c r="K15" s="17"/>
    </row>
    <row r="16" spans="1:14" ht="15.6" x14ac:dyDescent="0.3">
      <c r="E16" s="77" t="s">
        <v>31</v>
      </c>
      <c r="F16" s="78">
        <f>SUMIFS(input_wholebuilding!C:C,input_wholebuilding!A:A,SMUD!E16,input_wholebuilding!B:B,$A$2)</f>
        <v>70168.831413521199</v>
      </c>
      <c r="G16" s="93">
        <f>SUMIFS(input_wholebuilding!D:D,input_wholebuilding!A:A,SMUD!E16,input_wholebuilding!B:B,$A$2)</f>
        <v>33.1611925918249</v>
      </c>
      <c r="H16" s="78">
        <f>SUMIFS(input_wholebuilding!E:E,input_wholebuilding!A:A,SMUD!E16,input_wholebuilding!B:B,$A$2)</f>
        <v>2326882.13244707</v>
      </c>
      <c r="I16" s="93">
        <f>SUMIFS(input_wholebuilding_gas!D:D,input_wholebuilding_gas!A:A,PGE!E16,input_wholebuilding_gas!B:B,$A$2)</f>
        <v>33.138883392908902</v>
      </c>
      <c r="J16" s="94">
        <f>J8+J9</f>
        <v>23.22465537270147</v>
      </c>
      <c r="K16" s="17"/>
    </row>
    <row r="17" spans="1:11" ht="15.6" x14ac:dyDescent="0.3">
      <c r="E17" s="77" t="s">
        <v>32</v>
      </c>
      <c r="F17" s="78">
        <f>SUMIFS(input_wholebuilding!C:C,input_wholebuilding!A:A,SMUD!E17,input_wholebuilding!B:B,$A$2)</f>
        <v>28031.4973430557</v>
      </c>
      <c r="G17" s="93">
        <f>SUMIFS(input_wholebuilding!D:D,input_wholebuilding!A:A,SMUD!E17,input_wholebuilding!B:B,$A$2)</f>
        <v>5.5363295107696597</v>
      </c>
      <c r="H17" s="78">
        <f>SUMIFS(input_wholebuilding!E:E,input_wholebuilding!A:A,SMUD!E17,input_wholebuilding!B:B,$A$2)</f>
        <v>155191.60597142001</v>
      </c>
      <c r="I17" s="93">
        <f>SUMIFS(input_wholebuilding_gas!D:D,input_wholebuilding_gas!A:A,PGE!E17,input_wholebuilding_gas!B:B,$A$2)</f>
        <v>5.5363295107696597</v>
      </c>
      <c r="J17" s="94">
        <f>J14+J10</f>
        <v>1.5530235705969591</v>
      </c>
      <c r="K17" s="17"/>
    </row>
    <row r="18" spans="1:11" ht="15.6" x14ac:dyDescent="0.3">
      <c r="E18" s="79"/>
      <c r="F18" s="79"/>
      <c r="G18" s="79"/>
      <c r="H18" s="79"/>
      <c r="I18" s="79"/>
      <c r="J18" s="79"/>
    </row>
    <row r="19" spans="1:11" s="1" customFormat="1" ht="15" x14ac:dyDescent="0.25">
      <c r="E19" s="95" t="s">
        <v>277</v>
      </c>
      <c r="F19" s="96"/>
      <c r="G19" s="96"/>
      <c r="H19" s="96"/>
      <c r="I19" s="97"/>
      <c r="J19" s="76"/>
      <c r="K19" s="18"/>
    </row>
    <row r="20" spans="1:11" s="1" customFormat="1" ht="15" x14ac:dyDescent="0.2">
      <c r="C20" s="1" t="s">
        <v>43</v>
      </c>
      <c r="E20" s="28" t="s">
        <v>43</v>
      </c>
      <c r="F20" s="28" t="s">
        <v>100</v>
      </c>
      <c r="G20" s="28" t="s">
        <v>40</v>
      </c>
      <c r="H20" s="28" t="s">
        <v>41</v>
      </c>
      <c r="I20" s="28" t="s">
        <v>42</v>
      </c>
      <c r="J20" s="80"/>
      <c r="K20" s="3"/>
    </row>
    <row r="21" spans="1:11" s="1" customFormat="1" ht="15" x14ac:dyDescent="0.2">
      <c r="A21" s="1" t="s">
        <v>4</v>
      </c>
      <c r="C21" s="1" t="s">
        <v>9</v>
      </c>
      <c r="E21" s="43" t="s">
        <v>9</v>
      </c>
      <c r="F21" s="81">
        <f>SUMIFS(input_enduse!D:D,input_enduse!A:A,C21,input_enduse!B:B,$A$2,input_enduse!C:C,$A21)</f>
        <v>0.77651972704660699</v>
      </c>
      <c r="G21" s="81">
        <f>SUMIFS(input_enduse!E:E,input_enduse!A:A,C21,input_enduse!B:B,$A$2,input_enduse!C:C,$A21)</f>
        <v>0.306034309338857</v>
      </c>
      <c r="H21" s="81">
        <f>SUMIFS(input_enduse!F:F,input_enduse!A:A,C21,input_enduse!B:B,$A$2,input_enduse!C:C,$A21)</f>
        <v>0.69251269551741301</v>
      </c>
      <c r="I21" s="81">
        <f>SUMIFS(input_enduse!G:G,input_enduse!A:A,C21,input_enduse!B:B,$A$2,input_enduse!C:C,$A21)</f>
        <v>1.45299514372905E-3</v>
      </c>
      <c r="J21" s="82"/>
      <c r="K21" s="19"/>
    </row>
    <row r="22" spans="1:11" s="1" customFormat="1" ht="15" x14ac:dyDescent="0.2">
      <c r="A22" s="1" t="s">
        <v>4</v>
      </c>
      <c r="C22" s="1" t="s">
        <v>7</v>
      </c>
      <c r="E22" s="43" t="s">
        <v>7</v>
      </c>
      <c r="F22" s="81">
        <f>SUMIFS(input_enduse!D:D,input_enduse!A:A,C22,input_enduse!B:B,$A$2,input_enduse!C:C,$A22)</f>
        <v>0.78337907338254198</v>
      </c>
      <c r="G22" s="81">
        <f>SUMIFS(input_enduse!E:E,input_enduse!A:A,C22,input_enduse!B:B,$A$2,input_enduse!C:C,$A22)</f>
        <v>0.9997311781664</v>
      </c>
      <c r="H22" s="81">
        <f>SUMIFS(input_enduse!F:F,input_enduse!A:A,C22,input_enduse!B:B,$A$2,input_enduse!C:C,$A22)</f>
        <v>0</v>
      </c>
      <c r="I22" s="81">
        <f>SUMIFS(input_enduse!G:G,input_enduse!A:A,C22,input_enduse!B:B,$A$2,input_enduse!C:C,$A22)</f>
        <v>2.6882183359982099E-4</v>
      </c>
      <c r="J22" s="82"/>
      <c r="K22" s="19"/>
    </row>
    <row r="23" spans="1:11" s="1" customFormat="1" ht="15" x14ac:dyDescent="0.2">
      <c r="A23" s="1" t="s">
        <v>4</v>
      </c>
      <c r="C23" s="1" t="s">
        <v>13</v>
      </c>
      <c r="E23" s="43" t="s">
        <v>13</v>
      </c>
      <c r="F23" s="81">
        <f>SUMIFS(input_enduse!D:D,input_enduse!A:A,C23,input_enduse!B:B,$A$2,input_enduse!C:C,$A23)</f>
        <v>0.795384257605114</v>
      </c>
      <c r="G23" s="81">
        <v>1</v>
      </c>
      <c r="H23" s="81">
        <v>0</v>
      </c>
      <c r="I23" s="81">
        <v>0</v>
      </c>
      <c r="J23" s="82"/>
      <c r="K23" s="19"/>
    </row>
    <row r="24" spans="1:11" s="1" customFormat="1" ht="15" x14ac:dyDescent="0.2">
      <c r="A24" s="1" t="s">
        <v>4</v>
      </c>
      <c r="C24" s="1" t="s">
        <v>108</v>
      </c>
      <c r="E24" s="43" t="s">
        <v>108</v>
      </c>
      <c r="F24" s="81">
        <f>SUMIFS(input_enduse!D:D,input_enduse!A:A,C24,input_enduse!B:B,$A$2,input_enduse!C:C,$A24)</f>
        <v>6.33799149608934E-3</v>
      </c>
      <c r="G24" s="81">
        <v>1</v>
      </c>
      <c r="H24" s="81">
        <v>0</v>
      </c>
      <c r="I24" s="81">
        <v>0</v>
      </c>
      <c r="J24" s="82"/>
      <c r="K24" s="19"/>
    </row>
    <row r="25" spans="1:11" s="1" customFormat="1" ht="15" x14ac:dyDescent="0.2">
      <c r="A25" s="1" t="s">
        <v>4</v>
      </c>
      <c r="C25" s="1" t="s">
        <v>107</v>
      </c>
      <c r="E25" s="43" t="s">
        <v>107</v>
      </c>
      <c r="F25" s="81">
        <f>SUMIFS(input_enduse!D:D,input_enduse!A:A,C25,input_enduse!B:B,$A$2,input_enduse!C:C,$A25)</f>
        <v>5.2720893542477897E-3</v>
      </c>
      <c r="G25" s="81">
        <v>1</v>
      </c>
      <c r="H25" s="81">
        <v>0</v>
      </c>
      <c r="I25" s="81">
        <v>0</v>
      </c>
      <c r="J25" s="82"/>
      <c r="K25" s="19"/>
    </row>
    <row r="26" spans="1:11" s="1" customFormat="1" ht="15" x14ac:dyDescent="0.2">
      <c r="A26" s="1" t="s">
        <v>4</v>
      </c>
      <c r="C26" s="1" t="s">
        <v>5</v>
      </c>
      <c r="E26" s="43" t="s">
        <v>99</v>
      </c>
      <c r="F26" s="81">
        <f>SUMIFS(input_enduse!D:D,input_enduse!A:A,C26,input_enduse!B:B,$A$2,input_enduse!C:C,$A26)</f>
        <v>4.4693345576160497E-2</v>
      </c>
      <c r="G26" s="81">
        <f>SUMIFS(input_enduse!E:E,input_enduse!A:A,C26,input_enduse!B:B,$A$2,input_enduse!C:C,$A26)</f>
        <v>0.33671138137177198</v>
      </c>
      <c r="H26" s="81">
        <f>SUMIFS(input_enduse!F:F,input_enduse!A:A,C26,input_enduse!B:B,$A$2,input_enduse!C:C,$A26)</f>
        <v>0.615433753814006</v>
      </c>
      <c r="I26" s="81">
        <f>SUMIFS(input_enduse!G:G,input_enduse!A:A,C26,input_enduse!B:B,$A$2,input_enduse!C:C,$A26)</f>
        <v>4.7854864814221597E-2</v>
      </c>
      <c r="J26" s="82"/>
      <c r="K26" s="19"/>
    </row>
    <row r="27" spans="1:11" s="1" customFormat="1" ht="15" x14ac:dyDescent="0.2">
      <c r="A27" s="1" t="s">
        <v>4</v>
      </c>
      <c r="C27" s="1" t="s">
        <v>14</v>
      </c>
      <c r="E27" s="43" t="s">
        <v>14</v>
      </c>
      <c r="F27" s="81">
        <f>SUMIFS(input_enduse!D:D,input_enduse!A:A,C27,input_enduse!B:B,$A$2,input_enduse!C:C,$A27)</f>
        <v>0.96009658350013105</v>
      </c>
      <c r="G27" s="81">
        <f>SUMIFS(input_enduse!E:E,input_enduse!A:A,C27,input_enduse!B:B,$A$2,input_enduse!C:C,$A27)</f>
        <v>0.38822006243370399</v>
      </c>
      <c r="H27" s="81">
        <f>SUMIFS(input_enduse!F:F,input_enduse!A:A,C27,input_enduse!B:B,$A$2,input_enduse!C:C,$A27)</f>
        <v>0.60021404519890598</v>
      </c>
      <c r="I27" s="81">
        <f>SUMIFS(input_enduse!G:G,input_enduse!A:A,C27,input_enduse!B:B,$A$2,input_enduse!C:C,$A27)</f>
        <v>1.15658923673901E-2</v>
      </c>
      <c r="J27" s="82"/>
      <c r="K27" s="19"/>
    </row>
    <row r="28" spans="1:11" s="1" customFormat="1" ht="15" x14ac:dyDescent="0.2">
      <c r="A28" s="1" t="s">
        <v>4</v>
      </c>
      <c r="E28" s="28" t="s">
        <v>43</v>
      </c>
      <c r="F28" s="28" t="s">
        <v>101</v>
      </c>
      <c r="G28" s="28" t="s">
        <v>40</v>
      </c>
      <c r="H28" s="28" t="s">
        <v>41</v>
      </c>
      <c r="I28" s="28" t="s">
        <v>42</v>
      </c>
      <c r="J28" s="80"/>
      <c r="K28" s="3"/>
    </row>
    <row r="29" spans="1:11" s="1" customFormat="1" ht="15" x14ac:dyDescent="0.2">
      <c r="A29" s="1" t="s">
        <v>4</v>
      </c>
      <c r="C29" s="1" t="s">
        <v>98</v>
      </c>
      <c r="E29" s="43" t="s">
        <v>98</v>
      </c>
      <c r="F29" s="81">
        <v>1</v>
      </c>
      <c r="G29" s="81">
        <v>1</v>
      </c>
      <c r="H29" s="81">
        <v>0</v>
      </c>
      <c r="I29" s="81">
        <v>0</v>
      </c>
      <c r="J29" s="82"/>
      <c r="K29" s="19"/>
    </row>
    <row r="30" spans="1:11" s="1" customFormat="1" ht="15" x14ac:dyDescent="0.2">
      <c r="A30" s="1" t="s">
        <v>4</v>
      </c>
      <c r="C30" s="1" t="s">
        <v>8</v>
      </c>
      <c r="E30" s="43" t="s">
        <v>8</v>
      </c>
      <c r="F30" s="81">
        <f>SUMIFS(input_enduse!D:D,input_enduse!A:A,C30,input_enduse!B:B,$A$2,input_enduse!C:C,$A30)</f>
        <v>0.87374657412764201</v>
      </c>
      <c r="G30" s="81">
        <v>1</v>
      </c>
      <c r="H30" s="81">
        <v>0</v>
      </c>
      <c r="I30" s="81">
        <v>0</v>
      </c>
      <c r="J30" s="82"/>
      <c r="K30" s="19"/>
    </row>
    <row r="31" spans="1:11" s="1" customFormat="1" ht="15" x14ac:dyDescent="0.2">
      <c r="A31" s="1" t="s">
        <v>4</v>
      </c>
      <c r="C31" s="1" t="s">
        <v>12</v>
      </c>
      <c r="E31" s="43" t="s">
        <v>12</v>
      </c>
      <c r="F31" s="81">
        <f>SUMIFS(input_enduse!D:D,input_enduse!A:A,C31,input_enduse!B:B,$A$2,input_enduse!C:C,$A31)</f>
        <v>1</v>
      </c>
      <c r="G31" s="81">
        <v>1</v>
      </c>
      <c r="H31" s="81">
        <v>0</v>
      </c>
      <c r="I31" s="81">
        <v>0</v>
      </c>
      <c r="J31" s="82"/>
      <c r="K31" s="19"/>
    </row>
    <row r="32" spans="1:11" s="1" customFormat="1" ht="15" x14ac:dyDescent="0.2">
      <c r="A32" s="1" t="s">
        <v>4</v>
      </c>
      <c r="C32" s="1" t="s">
        <v>6</v>
      </c>
      <c r="E32" s="43" t="s">
        <v>109</v>
      </c>
      <c r="F32" s="81">
        <f>SUMIFS(input_enduse!D:D,input_enduse!A:A,C32,input_enduse!B:B,$A$2,input_enduse!C:C,$A32)</f>
        <v>0.97629641574007897</v>
      </c>
      <c r="G32" s="81">
        <f>SUMIFS(input_enduse!E:E,input_enduse!A:A,C32,input_enduse!B:B,$A$2,input_enduse!C:C,$A32)</f>
        <v>0.98623450143050095</v>
      </c>
      <c r="H32" s="81">
        <f>SUMIFS(input_enduse!F:F,input_enduse!A:A,C32,input_enduse!B:B,$A$2,input_enduse!C:C,$A32)</f>
        <v>1.37654985694986E-2</v>
      </c>
      <c r="I32" s="81">
        <f>SUMIFS(input_enduse!G:G,input_enduse!A:A,C32,input_enduse!B:B,$A$2,input_enduse!C:C,$A32)</f>
        <v>0</v>
      </c>
      <c r="J32" s="82"/>
      <c r="K32" s="19"/>
    </row>
    <row r="33" spans="1:14" s="1" customFormat="1" ht="15" x14ac:dyDescent="0.2">
      <c r="A33" s="1" t="s">
        <v>4</v>
      </c>
      <c r="C33" s="1" t="s">
        <v>104</v>
      </c>
      <c r="E33" s="43" t="s">
        <v>110</v>
      </c>
      <c r="F33" s="81">
        <f>SUMIFS(input_enduse!D:D,input_enduse!A:A,C33,input_enduse!B:B,$A$2,input_enduse!C:C,$A33)</f>
        <v>0.25254395602102903</v>
      </c>
      <c r="G33" s="81">
        <v>1</v>
      </c>
      <c r="H33" s="81">
        <v>0</v>
      </c>
      <c r="I33" s="81">
        <v>0</v>
      </c>
      <c r="J33" s="82"/>
      <c r="K33" s="19"/>
      <c r="M33" s="2" t="s">
        <v>39</v>
      </c>
      <c r="N33" s="2"/>
    </row>
    <row r="34" spans="1:14" s="1" customFormat="1" ht="15" x14ac:dyDescent="0.25">
      <c r="A34" s="1" t="s">
        <v>4</v>
      </c>
      <c r="C34" s="1" t="s">
        <v>106</v>
      </c>
      <c r="E34" s="43" t="s">
        <v>111</v>
      </c>
      <c r="F34" s="81">
        <f>SUMIFS(input_enduse!D:D,input_enduse!A:A,C34,input_enduse!B:B,$A$2,input_enduse!C:C,$A34)</f>
        <v>0.92614256892895197</v>
      </c>
      <c r="G34" s="81">
        <v>1</v>
      </c>
      <c r="H34" s="81">
        <v>0</v>
      </c>
      <c r="I34" s="81">
        <v>0</v>
      </c>
      <c r="J34" s="82"/>
      <c r="K34" s="19"/>
      <c r="M34" s="4" t="s">
        <v>28</v>
      </c>
      <c r="N34" s="4" t="s">
        <v>30</v>
      </c>
    </row>
    <row r="35" spans="1:14" s="1" customFormat="1" ht="15" x14ac:dyDescent="0.2">
      <c r="A35" s="1" t="s">
        <v>4</v>
      </c>
      <c r="C35" s="1" t="s">
        <v>105</v>
      </c>
      <c r="E35" s="43" t="s">
        <v>112</v>
      </c>
      <c r="F35" s="81">
        <f>SUMIFS(input_enduse!D:D,input_enduse!A:A,C35,input_enduse!B:B,$A$2,input_enduse!C:C,$A35)</f>
        <v>0.84364519827985196</v>
      </c>
      <c r="G35" s="81">
        <v>1</v>
      </c>
      <c r="H35" s="81">
        <v>0</v>
      </c>
      <c r="I35" s="81">
        <v>0</v>
      </c>
      <c r="J35" s="82"/>
      <c r="K35" s="19"/>
      <c r="M35" s="6" t="s">
        <v>15</v>
      </c>
      <c r="N35" s="7">
        <f>SUMIFS(input_figure_gas!D:D,input_figure_gas!A:A,M35,input_figure_gas!B:B,$A$2)</f>
        <v>3.3994372304712098E-2</v>
      </c>
    </row>
    <row r="36" spans="1:14" s="1" customFormat="1" ht="15" x14ac:dyDescent="0.2">
      <c r="A36" s="1" t="s">
        <v>4</v>
      </c>
      <c r="C36" s="1" t="s">
        <v>10</v>
      </c>
      <c r="E36" s="43" t="s">
        <v>114</v>
      </c>
      <c r="F36" s="81">
        <f>SUMIFS(input_enduse!D:D,input_enduse!A:A,C36,input_enduse!B:B,$A$2,input_enduse!C:C,$A36)</f>
        <v>0.99310438635411902</v>
      </c>
      <c r="G36" s="81">
        <v>1</v>
      </c>
      <c r="H36" s="81">
        <v>0</v>
      </c>
      <c r="I36" s="81">
        <v>0</v>
      </c>
      <c r="J36" s="82"/>
      <c r="K36" s="19"/>
      <c r="M36" s="6" t="s">
        <v>16</v>
      </c>
      <c r="N36" s="7">
        <f>SUMIFS(input_figure_gas!D:D,input_figure_gas!A:A,M36,input_figure_gas!B:B,$A$2)</f>
        <v>4.1158150489805603E-2</v>
      </c>
    </row>
    <row r="37" spans="1:14" s="1" customFormat="1" ht="15" x14ac:dyDescent="0.2">
      <c r="A37" s="1" t="s">
        <v>4</v>
      </c>
      <c r="C37" s="1" t="s">
        <v>11</v>
      </c>
      <c r="E37" s="43" t="s">
        <v>11</v>
      </c>
      <c r="F37" s="81">
        <f>SUMIFS(input_enduse!D:D,input_enduse!A:A,C37,input_enduse!B:B,$A$2,input_enduse!C:C,$A37)</f>
        <v>0.20461416742213501</v>
      </c>
      <c r="G37" s="81">
        <v>1</v>
      </c>
      <c r="H37" s="81">
        <v>0</v>
      </c>
      <c r="I37" s="81">
        <v>0</v>
      </c>
      <c r="J37" s="82"/>
      <c r="K37" s="19"/>
      <c r="M37" s="6" t="s">
        <v>17</v>
      </c>
      <c r="N37" s="7">
        <f>SUMIFS(input_figure_gas!D:D,input_figure_gas!A:A,M37,input_figure_gas!B:B,$A$2)</f>
        <v>7.3210559480152301E-2</v>
      </c>
    </row>
    <row r="38" spans="1:14" s="1" customFormat="1" ht="15" x14ac:dyDescent="0.2">
      <c r="A38" s="1" t="s">
        <v>4</v>
      </c>
      <c r="C38" s="1" t="s">
        <v>1</v>
      </c>
      <c r="E38" s="43" t="s">
        <v>1</v>
      </c>
      <c r="F38" s="81">
        <f>SUMIFS(input_enduse!D:D,input_enduse!A:A,C38,input_enduse!B:B,$A$2,input_enduse!C:C,$A38)</f>
        <v>0.247697351466661</v>
      </c>
      <c r="G38" s="81">
        <v>1</v>
      </c>
      <c r="H38" s="81">
        <v>0</v>
      </c>
      <c r="I38" s="81">
        <v>0</v>
      </c>
      <c r="J38" s="82"/>
      <c r="K38" s="19"/>
      <c r="M38" s="6" t="s">
        <v>18</v>
      </c>
      <c r="N38" s="7">
        <f>SUMIFS(input_figure_gas!D:D,input_figure_gas!A:A,M38,input_figure_gas!B:B,$A$2)</f>
        <v>2.7742158878769699E-2</v>
      </c>
    </row>
    <row r="39" spans="1:14" s="1" customFormat="1" ht="15" x14ac:dyDescent="0.2">
      <c r="E39" s="83"/>
      <c r="F39" s="83"/>
      <c r="G39" s="83"/>
      <c r="H39" s="83"/>
      <c r="I39" s="83"/>
      <c r="J39" s="83"/>
      <c r="K39" s="8"/>
      <c r="M39" s="6" t="s">
        <v>10</v>
      </c>
      <c r="N39" s="7">
        <f>SUMIFS(input_figure_gas!D:D,input_figure_gas!A:A,M39,input_figure_gas!B:B,$A$2)</f>
        <v>0.234076577166626</v>
      </c>
    </row>
    <row r="40" spans="1:14" s="1" customFormat="1" ht="15" x14ac:dyDescent="0.25">
      <c r="E40" s="95" t="s">
        <v>278</v>
      </c>
      <c r="F40" s="96"/>
      <c r="G40" s="96"/>
      <c r="H40" s="96"/>
      <c r="I40" s="97"/>
      <c r="J40" s="76"/>
      <c r="K40" s="18"/>
      <c r="M40" s="6" t="s">
        <v>19</v>
      </c>
      <c r="N40" s="7">
        <f>SUMIFS(input_figure_gas!D:D,input_figure_gas!A:A,M40,input_figure_gas!B:B,$A$2)</f>
        <v>0.15371722495524501</v>
      </c>
    </row>
    <row r="41" spans="1:14" s="1" customFormat="1" ht="15" x14ac:dyDescent="0.2">
      <c r="C41" s="1" t="s">
        <v>43</v>
      </c>
      <c r="E41" s="28" t="s">
        <v>43</v>
      </c>
      <c r="F41" s="28" t="s">
        <v>100</v>
      </c>
      <c r="G41" s="28" t="s">
        <v>40</v>
      </c>
      <c r="H41" s="28" t="s">
        <v>41</v>
      </c>
      <c r="I41" s="28" t="s">
        <v>42</v>
      </c>
      <c r="J41" s="80"/>
      <c r="K41" s="3"/>
      <c r="M41" s="6" t="s">
        <v>20</v>
      </c>
      <c r="N41" s="7">
        <f>SUMIFS(input_figure_gas!D:D,input_figure_gas!A:A,M41,input_figure_gas!B:B,$A$2)</f>
        <v>0.109444702935965</v>
      </c>
    </row>
    <row r="42" spans="1:14" s="1" customFormat="1" ht="15" x14ac:dyDescent="0.2">
      <c r="A42" s="1" t="s">
        <v>15</v>
      </c>
      <c r="C42" s="1" t="s">
        <v>9</v>
      </c>
      <c r="E42" s="43" t="s">
        <v>9</v>
      </c>
      <c r="F42" s="81">
        <f>SUMIFS(input_enduse!D:D,input_enduse!A:A,C42,input_enduse!B:B,$A$2,input_enduse!C:C,$A42)</f>
        <v>0.94497805365216303</v>
      </c>
      <c r="G42" s="81">
        <f>SUMIFS(input_enduse!E:E,input_enduse!A:A,C42,input_enduse!B:B,$A$2,input_enduse!C:C,$A42)</f>
        <v>0.12472559121868999</v>
      </c>
      <c r="H42" s="81">
        <f>SUMIFS(input_enduse!F:F,input_enduse!A:A,C42,input_enduse!B:B,$A$2,input_enduse!C:C,$A42)</f>
        <v>0.87527440878131002</v>
      </c>
      <c r="I42" s="81">
        <f>SUMIFS(input_enduse!G:G,input_enduse!A:A,C42,input_enduse!B:B,$A$2,input_enduse!C:C,$A42)</f>
        <v>0</v>
      </c>
      <c r="J42" s="82"/>
      <c r="K42" s="19"/>
      <c r="M42" s="5" t="s">
        <v>115</v>
      </c>
      <c r="N42" s="7">
        <f>SUMIFS(input_figure_gas!D:D,input_figure_gas!A:A,M42,input_figure_gas!B:B,$A$2)</f>
        <v>1.20163719538663E-3</v>
      </c>
    </row>
    <row r="43" spans="1:14" s="1" customFormat="1" ht="15" x14ac:dyDescent="0.2">
      <c r="A43" s="1" t="s">
        <v>15</v>
      </c>
      <c r="C43" s="1" t="s">
        <v>7</v>
      </c>
      <c r="E43" s="43" t="s">
        <v>7</v>
      </c>
      <c r="F43" s="81">
        <f>SUMIFS(input_enduse!D:D,input_enduse!A:A,C43,input_enduse!B:B,$A$2,input_enduse!C:C,$A43)</f>
        <v>0.97600255827664395</v>
      </c>
      <c r="G43" s="81">
        <f>SUMIFS(input_enduse!E:E,input_enduse!A:A,C43,input_enduse!B:B,$A$2,input_enduse!C:C,$A43)</f>
        <v>1</v>
      </c>
      <c r="H43" s="81">
        <f>SUMIFS(input_enduse!F:F,input_enduse!A:A,C43,input_enduse!B:B,$A$2,input_enduse!C:C,$A43)</f>
        <v>0</v>
      </c>
      <c r="I43" s="81">
        <f>SUMIFS(input_enduse!G:G,input_enduse!A:A,C43,input_enduse!B:B,$A$2,input_enduse!C:C,$A43)</f>
        <v>0</v>
      </c>
      <c r="J43" s="82"/>
      <c r="K43" s="19"/>
      <c r="M43" s="6" t="s">
        <v>21</v>
      </c>
      <c r="N43" s="7">
        <f>SUMIFS(input_figure_gas!D:D,input_figure_gas!A:A,M43,input_figure_gas!B:B,$A$2)</f>
        <v>0.22810427536799199</v>
      </c>
    </row>
    <row r="44" spans="1:14" s="1" customFormat="1" ht="15" x14ac:dyDescent="0.2">
      <c r="A44" s="1" t="s">
        <v>15</v>
      </c>
      <c r="C44" s="1" t="s">
        <v>13</v>
      </c>
      <c r="E44" s="43" t="s">
        <v>13</v>
      </c>
      <c r="F44" s="81">
        <f>SUMIFS(input_enduse!D:D,input_enduse!A:A,C44,input_enduse!B:B,$A$2,input_enduse!C:C,$A44)</f>
        <v>0.97600256201503299</v>
      </c>
      <c r="G44" s="81">
        <v>1</v>
      </c>
      <c r="H44" s="81">
        <v>0</v>
      </c>
      <c r="I44" s="81">
        <v>0</v>
      </c>
      <c r="J44" s="82"/>
      <c r="K44" s="19"/>
      <c r="M44" s="6" t="s">
        <v>22</v>
      </c>
      <c r="N44" s="7">
        <f>SUMIFS(input_figure_gas!D:D,input_figure_gas!A:A,M44,input_figure_gas!B:B,$A$2)</f>
        <v>4.9074151776901297E-2</v>
      </c>
    </row>
    <row r="45" spans="1:14" s="1" customFormat="1" ht="15" x14ac:dyDescent="0.2">
      <c r="A45" s="1" t="s">
        <v>15</v>
      </c>
      <c r="C45" s="1" t="s">
        <v>108</v>
      </c>
      <c r="E45" s="43" t="s">
        <v>108</v>
      </c>
      <c r="F45" s="81">
        <f>SUMIFS(input_enduse!D:D,input_enduse!A:A,C45,input_enduse!B:B,$A$2,input_enduse!C:C,$A45)</f>
        <v>0</v>
      </c>
      <c r="G45" s="81">
        <v>1</v>
      </c>
      <c r="H45" s="81">
        <v>0</v>
      </c>
      <c r="I45" s="81">
        <v>0</v>
      </c>
      <c r="J45" s="82"/>
      <c r="K45" s="19"/>
      <c r="M45" s="6" t="s">
        <v>23</v>
      </c>
      <c r="N45" s="7">
        <f>SUMIFS(input_figure_gas!D:D,input_figure_gas!A:A,M45,input_figure_gas!B:B,$A$2)</f>
        <v>3.1926219000937402E-2</v>
      </c>
    </row>
    <row r="46" spans="1:14" s="1" customFormat="1" ht="15" x14ac:dyDescent="0.2">
      <c r="A46" s="1" t="s">
        <v>15</v>
      </c>
      <c r="C46" s="1" t="s">
        <v>107</v>
      </c>
      <c r="E46" s="43" t="s">
        <v>107</v>
      </c>
      <c r="F46" s="81">
        <f>SUMIFS(input_enduse!D:D,input_enduse!A:A,C46,input_enduse!B:B,$A$2,input_enduse!C:C,$A46)</f>
        <v>0</v>
      </c>
      <c r="G46" s="81">
        <v>1</v>
      </c>
      <c r="H46" s="81">
        <v>0</v>
      </c>
      <c r="I46" s="81">
        <v>0</v>
      </c>
      <c r="J46" s="82"/>
      <c r="K46" s="19"/>
      <c r="M46" s="6" t="s">
        <v>24</v>
      </c>
      <c r="N46" s="7">
        <f>SUMIFS(input_figure_gas!D:D,input_figure_gas!A:A,M46,input_figure_gas!B:B,$A$2)</f>
        <v>1.6349970447507599E-2</v>
      </c>
    </row>
    <row r="47" spans="1:14" s="1" customFormat="1" ht="15" x14ac:dyDescent="0.2">
      <c r="A47" s="1" t="s">
        <v>15</v>
      </c>
      <c r="C47" s="1" t="s">
        <v>5</v>
      </c>
      <c r="E47" s="43" t="s">
        <v>99</v>
      </c>
      <c r="F47" s="81">
        <f>SUMIFS(input_enduse!D:D,input_enduse!A:A,C47,input_enduse!B:B,$A$2,input_enduse!C:C,$A47)</f>
        <v>1.00205569115785E-2</v>
      </c>
      <c r="G47" s="81">
        <f>SUMIFS(input_enduse!E:E,input_enduse!A:A,C47,input_enduse!B:B,$A$2,input_enduse!C:C,$A47)</f>
        <v>0.206909998902882</v>
      </c>
      <c r="H47" s="81">
        <f>SUMIFS(input_enduse!F:F,input_enduse!A:A,C47,input_enduse!B:B,$A$2,input_enduse!C:C,$A47)</f>
        <v>0.79309000109711802</v>
      </c>
      <c r="I47" s="81">
        <f>SUMIFS(input_enduse!G:G,input_enduse!A:A,C47,input_enduse!B:B,$A$2,input_enduse!C:C,$A47)</f>
        <v>0</v>
      </c>
      <c r="J47" s="82"/>
      <c r="K47" s="19"/>
    </row>
    <row r="48" spans="1:14" s="1" customFormat="1" ht="15" x14ac:dyDescent="0.2">
      <c r="A48" s="1" t="s">
        <v>15</v>
      </c>
      <c r="C48" s="1" t="s">
        <v>14</v>
      </c>
      <c r="E48" s="43" t="s">
        <v>14</v>
      </c>
      <c r="F48" s="81">
        <f>SUMIFS(input_enduse!D:D,input_enduse!A:A,C48,input_enduse!B:B,$A$2,input_enduse!C:C,$A48)</f>
        <v>0.99652631050263196</v>
      </c>
      <c r="G48" s="81">
        <f>SUMIFS(input_enduse!E:E,input_enduse!A:A,C48,input_enduse!B:B,$A$2,input_enduse!C:C,$A48)</f>
        <v>0.20319891941538701</v>
      </c>
      <c r="H48" s="81">
        <f>SUMIFS(input_enduse!F:F,input_enduse!A:A,C48,input_enduse!B:B,$A$2,input_enduse!C:C,$A48)</f>
        <v>0.79680108058461296</v>
      </c>
      <c r="I48" s="81">
        <f>SUMIFS(input_enduse!G:G,input_enduse!A:A,C48,input_enduse!B:B,$A$2,input_enduse!C:C,$A48)</f>
        <v>0</v>
      </c>
      <c r="J48" s="82"/>
      <c r="K48" s="19"/>
    </row>
    <row r="49" spans="1:15" s="1" customFormat="1" ht="15" x14ac:dyDescent="0.2">
      <c r="A49" s="1" t="s">
        <v>15</v>
      </c>
      <c r="E49" s="28" t="s">
        <v>43</v>
      </c>
      <c r="F49" s="28" t="s">
        <v>101</v>
      </c>
      <c r="G49" s="28" t="s">
        <v>40</v>
      </c>
      <c r="H49" s="28" t="s">
        <v>41</v>
      </c>
      <c r="I49" s="28" t="s">
        <v>42</v>
      </c>
      <c r="J49" s="80"/>
      <c r="K49" s="3"/>
    </row>
    <row r="50" spans="1:15" s="1" customFormat="1" ht="15" x14ac:dyDescent="0.2">
      <c r="A50" s="1" t="s">
        <v>15</v>
      </c>
      <c r="C50" s="1" t="s">
        <v>98</v>
      </c>
      <c r="E50" s="43" t="s">
        <v>98</v>
      </c>
      <c r="F50" s="81">
        <v>1</v>
      </c>
      <c r="G50" s="81">
        <v>1</v>
      </c>
      <c r="H50" s="81">
        <v>0</v>
      </c>
      <c r="I50" s="81">
        <v>0</v>
      </c>
      <c r="J50" s="82"/>
      <c r="K50" s="19"/>
    </row>
    <row r="51" spans="1:15" s="1" customFormat="1" ht="15" x14ac:dyDescent="0.2">
      <c r="A51" s="1" t="s">
        <v>15</v>
      </c>
      <c r="C51" s="1" t="s">
        <v>8</v>
      </c>
      <c r="E51" s="43" t="s">
        <v>8</v>
      </c>
      <c r="F51" s="81">
        <f>SUMIFS(input_enduse!D:D,input_enduse!A:A,C51,input_enduse!B:B,$A$2,input_enduse!C:C,$A51)</f>
        <v>0.86558067752851797</v>
      </c>
      <c r="G51" s="81">
        <v>1</v>
      </c>
      <c r="H51" s="81">
        <v>0</v>
      </c>
      <c r="I51" s="81">
        <v>0</v>
      </c>
      <c r="J51" s="82"/>
      <c r="K51" s="19"/>
    </row>
    <row r="52" spans="1:15" s="1" customFormat="1" ht="15" x14ac:dyDescent="0.2">
      <c r="A52" s="1" t="s">
        <v>15</v>
      </c>
      <c r="C52" s="1" t="s">
        <v>12</v>
      </c>
      <c r="E52" s="43" t="s">
        <v>12</v>
      </c>
      <c r="F52" s="81">
        <f>SUMIFS(input_enduse!D:D,input_enduse!A:A,C52,input_enduse!B:B,$A$2,input_enduse!C:C,$A52)</f>
        <v>1</v>
      </c>
      <c r="G52" s="81">
        <v>1</v>
      </c>
      <c r="H52" s="81">
        <v>0</v>
      </c>
      <c r="I52" s="81">
        <v>0</v>
      </c>
      <c r="J52" s="82"/>
      <c r="K52" s="19"/>
    </row>
    <row r="53" spans="1:15" s="1" customFormat="1" ht="15" x14ac:dyDescent="0.2">
      <c r="A53" s="1" t="s">
        <v>15</v>
      </c>
      <c r="C53" s="1" t="s">
        <v>6</v>
      </c>
      <c r="E53" s="43" t="s">
        <v>109</v>
      </c>
      <c r="F53" s="81">
        <f>SUMIFS(input_enduse!D:D,input_enduse!A:A,C53,input_enduse!B:B,$A$2,input_enduse!C:C,$A53)</f>
        <v>0.93781665593247698</v>
      </c>
      <c r="G53" s="81">
        <f>SUMIFS(input_enduse!E:E,input_enduse!A:A,C53,input_enduse!B:B,$A$2,input_enduse!C:C,$A53)</f>
        <v>0.96369413709252005</v>
      </c>
      <c r="H53" s="81">
        <f>SUMIFS(input_enduse!F:F,input_enduse!A:A,C53,input_enduse!B:B,$A$2,input_enduse!C:C,$A53)</f>
        <v>3.6305862907479801E-2</v>
      </c>
      <c r="I53" s="81">
        <f>SUMIFS(input_enduse!G:G,input_enduse!A:A,C53,input_enduse!B:B,$A$2,input_enduse!C:C,$A53)</f>
        <v>0</v>
      </c>
      <c r="J53" s="82"/>
      <c r="K53" s="19"/>
    </row>
    <row r="54" spans="1:15" s="1" customFormat="1" ht="15" x14ac:dyDescent="0.2">
      <c r="A54" s="1" t="s">
        <v>15</v>
      </c>
      <c r="C54" s="1" t="s">
        <v>104</v>
      </c>
      <c r="E54" s="43" t="s">
        <v>110</v>
      </c>
      <c r="F54" s="81">
        <f>SUMIFS(input_enduse!D:D,input_enduse!A:A,C54,input_enduse!B:B,$A$2,input_enduse!C:C,$A54)</f>
        <v>4.6391413433913703E-2</v>
      </c>
      <c r="G54" s="81">
        <v>1</v>
      </c>
      <c r="H54" s="81">
        <v>0</v>
      </c>
      <c r="I54" s="81">
        <v>0</v>
      </c>
      <c r="J54" s="82"/>
      <c r="K54" s="19"/>
    </row>
    <row r="55" spans="1:15" s="1" customFormat="1" ht="15" x14ac:dyDescent="0.2">
      <c r="A55" s="1" t="s">
        <v>15</v>
      </c>
      <c r="C55" s="1" t="s">
        <v>106</v>
      </c>
      <c r="E55" s="43" t="s">
        <v>111</v>
      </c>
      <c r="F55" s="81">
        <f>SUMIFS(input_enduse!D:D,input_enduse!A:A,C55,input_enduse!B:B,$A$2,input_enduse!C:C,$A55)</f>
        <v>0.93781665593247698</v>
      </c>
      <c r="G55" s="81">
        <v>1</v>
      </c>
      <c r="H55" s="81">
        <v>0</v>
      </c>
      <c r="I55" s="81">
        <v>0</v>
      </c>
      <c r="J55" s="82"/>
      <c r="K55" s="19"/>
    </row>
    <row r="56" spans="1:15" s="1" customFormat="1" ht="15" x14ac:dyDescent="0.2">
      <c r="A56" s="1" t="s">
        <v>15</v>
      </c>
      <c r="C56" s="1" t="s">
        <v>105</v>
      </c>
      <c r="E56" s="43" t="s">
        <v>112</v>
      </c>
      <c r="F56" s="81">
        <f>SUMIFS(input_enduse!D:D,input_enduse!A:A,C56,input_enduse!B:B,$A$2,input_enduse!C:C,$A56)</f>
        <v>0.93781665593247698</v>
      </c>
      <c r="G56" s="81">
        <v>1</v>
      </c>
      <c r="H56" s="81">
        <v>0</v>
      </c>
      <c r="I56" s="81">
        <v>0</v>
      </c>
      <c r="J56" s="82"/>
      <c r="K56" s="19"/>
    </row>
    <row r="57" spans="1:15" s="1" customFormat="1" ht="15" x14ac:dyDescent="0.2">
      <c r="A57" s="1" t="s">
        <v>15</v>
      </c>
      <c r="C57" s="1" t="s">
        <v>10</v>
      </c>
      <c r="E57" s="43" t="s">
        <v>114</v>
      </c>
      <c r="F57" s="81">
        <f>SUMIFS(input_enduse!D:D,input_enduse!A:A,C57,input_enduse!B:B,$A$2,input_enduse!C:C,$A57)</f>
        <v>1</v>
      </c>
      <c r="G57" s="81">
        <v>1</v>
      </c>
      <c r="H57" s="81">
        <v>0</v>
      </c>
      <c r="I57" s="81">
        <v>0</v>
      </c>
      <c r="J57" s="82"/>
      <c r="K57" s="19"/>
    </row>
    <row r="58" spans="1:15" s="1" customFormat="1" ht="15" x14ac:dyDescent="0.2">
      <c r="A58" s="1" t="s">
        <v>15</v>
      </c>
      <c r="C58" s="1" t="s">
        <v>11</v>
      </c>
      <c r="E58" s="43" t="s">
        <v>11</v>
      </c>
      <c r="F58" s="81">
        <f>SUMIFS(input_enduse!D:D,input_enduse!A:A,C58,input_enduse!B:B,$A$2,input_enduse!C:C,$A58)</f>
        <v>0.16017204889429501</v>
      </c>
      <c r="G58" s="81">
        <v>1</v>
      </c>
      <c r="H58" s="81">
        <v>0</v>
      </c>
      <c r="I58" s="81">
        <v>0</v>
      </c>
      <c r="J58" s="82"/>
      <c r="K58" s="19"/>
      <c r="M58" s="103" t="str">
        <f>E40</f>
        <v>Table 11-3: College End-Use Penetration/Saturation and Fuel Share</v>
      </c>
      <c r="N58" s="104">
        <f>F45</f>
        <v>0</v>
      </c>
      <c r="O58" s="104">
        <f>F46</f>
        <v>0</v>
      </c>
    </row>
    <row r="59" spans="1:15" s="1" customFormat="1" ht="15" x14ac:dyDescent="0.2">
      <c r="A59" s="1" t="s">
        <v>15</v>
      </c>
      <c r="C59" s="1" t="s">
        <v>1</v>
      </c>
      <c r="E59" s="43" t="s">
        <v>1</v>
      </c>
      <c r="F59" s="81">
        <f>SUMIFS(input_enduse!D:D,input_enduse!A:A,C59,input_enduse!B:B,$A$2,input_enduse!C:C,$A59)</f>
        <v>0.11591434357856301</v>
      </c>
      <c r="G59" s="81">
        <v>1</v>
      </c>
      <c r="H59" s="81">
        <v>0</v>
      </c>
      <c r="I59" s="81">
        <v>0</v>
      </c>
      <c r="J59" s="82"/>
      <c r="K59" s="19"/>
      <c r="M59" s="103" t="str">
        <f>E61</f>
        <v>Table 11-4: Food Stores End-Use Penetration/Saturation and Fuel Share</v>
      </c>
      <c r="N59" s="105">
        <f>F66</f>
        <v>3.9233642079669402E-2</v>
      </c>
      <c r="O59" s="104">
        <f>F67</f>
        <v>3.7332086471821103E-2</v>
      </c>
    </row>
    <row r="60" spans="1:15" s="1" customFormat="1" ht="15" x14ac:dyDescent="0.2">
      <c r="E60" s="83"/>
      <c r="F60" s="83"/>
      <c r="G60" s="83"/>
      <c r="H60" s="83"/>
      <c r="I60" s="83"/>
      <c r="J60" s="83"/>
      <c r="K60" s="8"/>
      <c r="M60" s="103" t="str">
        <f>E82</f>
        <v>Table 11-5: Health Care End-Use Penetration/Saturation and Fuel Share</v>
      </c>
      <c r="N60" s="104">
        <f>F87</f>
        <v>0</v>
      </c>
      <c r="O60" s="104">
        <f>F88</f>
        <v>0</v>
      </c>
    </row>
    <row r="61" spans="1:15" s="1" customFormat="1" ht="15" x14ac:dyDescent="0.25">
      <c r="E61" s="95" t="s">
        <v>279</v>
      </c>
      <c r="F61" s="96"/>
      <c r="G61" s="96"/>
      <c r="H61" s="96"/>
      <c r="I61" s="97"/>
      <c r="J61" s="76"/>
      <c r="K61" s="18"/>
      <c r="M61" s="103" t="str">
        <f>E103</f>
        <v>Table 11-6: Lodging End-Use Penetration/Saturation and Fuel Share</v>
      </c>
      <c r="N61" s="104">
        <f>F108</f>
        <v>0</v>
      </c>
      <c r="O61" s="104">
        <f>F109</f>
        <v>0</v>
      </c>
    </row>
    <row r="62" spans="1:15" s="1" customFormat="1" ht="15" x14ac:dyDescent="0.2">
      <c r="C62" s="1" t="s">
        <v>43</v>
      </c>
      <c r="E62" s="28" t="s">
        <v>43</v>
      </c>
      <c r="F62" s="28" t="s">
        <v>100</v>
      </c>
      <c r="G62" s="28" t="s">
        <v>40</v>
      </c>
      <c r="H62" s="28" t="s">
        <v>41</v>
      </c>
      <c r="I62" s="28" t="s">
        <v>42</v>
      </c>
      <c r="J62" s="80"/>
      <c r="K62" s="3"/>
      <c r="M62" s="103" t="str">
        <f>E124</f>
        <v>Table 11-7: Miscellaneous End-Use Penetration/Saturation and Fuel Share</v>
      </c>
      <c r="N62" s="104">
        <f>F129</f>
        <v>0</v>
      </c>
      <c r="O62" s="104">
        <f>F130</f>
        <v>0</v>
      </c>
    </row>
    <row r="63" spans="1:15" s="1" customFormat="1" ht="15" x14ac:dyDescent="0.2">
      <c r="A63" s="1" t="s">
        <v>16</v>
      </c>
      <c r="C63" s="1" t="s">
        <v>9</v>
      </c>
      <c r="E63" s="43" t="s">
        <v>9</v>
      </c>
      <c r="F63" s="81">
        <f>SUMIFS(input_enduse!D:D,input_enduse!A:A,C63,input_enduse!B:B,$A$2,input_enduse!C:C,$A63)</f>
        <v>0.863918471360272</v>
      </c>
      <c r="G63" s="81">
        <f>SUMIFS(input_enduse!E:E,input_enduse!A:A,C63,input_enduse!B:B,$A$2,input_enduse!C:C,$A63)</f>
        <v>0.45272483523048701</v>
      </c>
      <c r="H63" s="81">
        <f>SUMIFS(input_enduse!F:F,input_enduse!A:A,C63,input_enduse!B:B,$A$2,input_enduse!C:C,$A63)</f>
        <v>0.54727516476951299</v>
      </c>
      <c r="I63" s="81">
        <f>SUMIFS(input_enduse!G:G,input_enduse!A:A,C63,input_enduse!B:B,$A$2,input_enduse!C:C,$A63)</f>
        <v>0</v>
      </c>
      <c r="J63" s="82"/>
      <c r="K63" s="19"/>
      <c r="M63" s="103" t="str">
        <f>E145</f>
        <v>Table 11-8: Large Office End-Use Penetration/Saturation and Fuel Share</v>
      </c>
      <c r="N63" s="104">
        <f>F150</f>
        <v>1.8598035165364E-3</v>
      </c>
      <c r="O63" s="104">
        <f>F151</f>
        <v>9.29901758268199E-4</v>
      </c>
    </row>
    <row r="64" spans="1:15" s="1" customFormat="1" ht="15" x14ac:dyDescent="0.2">
      <c r="A64" s="1" t="s">
        <v>16</v>
      </c>
      <c r="C64" s="1" t="s">
        <v>7</v>
      </c>
      <c r="E64" s="43" t="s">
        <v>7</v>
      </c>
      <c r="F64" s="81">
        <f>SUMIFS(input_enduse!D:D,input_enduse!A:A,C64,input_enduse!B:B,$A$2,input_enduse!C:C,$A64)</f>
        <v>0.88472553756301597</v>
      </c>
      <c r="G64" s="81">
        <f>SUMIFS(input_enduse!E:E,input_enduse!A:A,C64,input_enduse!B:B,$A$2,input_enduse!C:C,$A64)</f>
        <v>1</v>
      </c>
      <c r="H64" s="81">
        <f>SUMIFS(input_enduse!F:F,input_enduse!A:A,C64,input_enduse!B:B,$A$2,input_enduse!C:C,$A64)</f>
        <v>0</v>
      </c>
      <c r="I64" s="81">
        <f>SUMIFS(input_enduse!G:G,input_enduse!A:A,C64,input_enduse!B:B,$A$2,input_enduse!C:C,$A64)</f>
        <v>0</v>
      </c>
      <c r="J64" s="82"/>
      <c r="K64" s="19"/>
      <c r="M64" s="103" t="str">
        <f>E166</f>
        <v>Table 11-9: Small Office End-Use Penetration/Saturation and Fuel Share</v>
      </c>
      <c r="N64" s="104">
        <f>F171</f>
        <v>0</v>
      </c>
      <c r="O64" s="104">
        <f>F172</f>
        <v>0</v>
      </c>
    </row>
    <row r="65" spans="1:15" s="1" customFormat="1" ht="15" x14ac:dyDescent="0.2">
      <c r="A65" s="1" t="s">
        <v>16</v>
      </c>
      <c r="C65" s="1" t="s">
        <v>13</v>
      </c>
      <c r="E65" s="43" t="s">
        <v>13</v>
      </c>
      <c r="F65" s="81">
        <f>SUMIFS(input_enduse!D:D,input_enduse!A:A,C65,input_enduse!B:B,$A$2,input_enduse!C:C,$A65)</f>
        <v>0.88472553521025599</v>
      </c>
      <c r="G65" s="81">
        <v>1</v>
      </c>
      <c r="H65" s="81">
        <v>0</v>
      </c>
      <c r="I65" s="81">
        <v>0</v>
      </c>
      <c r="J65" s="82"/>
      <c r="K65" s="19"/>
      <c r="M65" s="103" t="str">
        <f>E187</f>
        <v>Table 11-10: Restaurant End-Use Penetration/Saturation and Fuel Share</v>
      </c>
      <c r="N65" s="104">
        <f>F192</f>
        <v>1.9981541882590399E-2</v>
      </c>
      <c r="O65" s="104">
        <f>F193</f>
        <v>1.30605948067796E-2</v>
      </c>
    </row>
    <row r="66" spans="1:15" s="1" customFormat="1" ht="15" x14ac:dyDescent="0.2">
      <c r="A66" s="1" t="s">
        <v>16</v>
      </c>
      <c r="C66" s="1" t="s">
        <v>108</v>
      </c>
      <c r="E66" s="43" t="s">
        <v>108</v>
      </c>
      <c r="F66" s="81">
        <f>SUMIFS(input_enduse!D:D,input_enduse!A:A,C66,input_enduse!B:B,$A$2,input_enduse!C:C,$A66)</f>
        <v>3.9233642079669402E-2</v>
      </c>
      <c r="G66" s="81">
        <v>1</v>
      </c>
      <c r="H66" s="81">
        <v>0</v>
      </c>
      <c r="I66" s="81">
        <v>0</v>
      </c>
      <c r="J66" s="82"/>
      <c r="K66" s="19"/>
      <c r="M66" s="103" t="str">
        <f>E208</f>
        <v>Table 11-11: Retail End-Use Penetration/Saturation and Fuel Share</v>
      </c>
      <c r="N66" s="104">
        <f>F213</f>
        <v>0</v>
      </c>
      <c r="O66" s="104">
        <f>F214</f>
        <v>0</v>
      </c>
    </row>
    <row r="67" spans="1:15" s="1" customFormat="1" ht="15" x14ac:dyDescent="0.2">
      <c r="A67" s="1" t="s">
        <v>16</v>
      </c>
      <c r="C67" s="1" t="s">
        <v>107</v>
      </c>
      <c r="E67" s="43" t="s">
        <v>107</v>
      </c>
      <c r="F67" s="81">
        <f>SUMIFS(input_enduse!D:D,input_enduse!A:A,C67,input_enduse!B:B,$A$2,input_enduse!C:C,$A67)</f>
        <v>3.7332086471821103E-2</v>
      </c>
      <c r="G67" s="81">
        <v>1</v>
      </c>
      <c r="H67" s="81">
        <v>0</v>
      </c>
      <c r="I67" s="81">
        <v>0</v>
      </c>
      <c r="J67" s="82"/>
      <c r="K67" s="19"/>
      <c r="M67" s="103" t="str">
        <f>E229</f>
        <v>Table 11-12: School End-Use Penetration/Saturation and Fuel Share</v>
      </c>
      <c r="N67" s="104">
        <f>F234</f>
        <v>0</v>
      </c>
      <c r="O67" s="104">
        <f>F235</f>
        <v>0</v>
      </c>
    </row>
    <row r="68" spans="1:15" s="1" customFormat="1" ht="15" x14ac:dyDescent="0.2">
      <c r="A68" s="1" t="s">
        <v>16</v>
      </c>
      <c r="C68" s="1" t="s">
        <v>5</v>
      </c>
      <c r="E68" s="43" t="s">
        <v>99</v>
      </c>
      <c r="F68" s="81">
        <f>SUMIFS(input_enduse!D:D,input_enduse!A:A,C68,input_enduse!B:B,$A$2,input_enduse!C:C,$A68)</f>
        <v>4.5143025715405002E-2</v>
      </c>
      <c r="G68" s="81">
        <f>SUMIFS(input_enduse!E:E,input_enduse!A:A,C68,input_enduse!B:B,$A$2,input_enduse!C:C,$A68)</f>
        <v>0.211733508108156</v>
      </c>
      <c r="H68" s="81">
        <f>SUMIFS(input_enduse!F:F,input_enduse!A:A,C68,input_enduse!B:B,$A$2,input_enduse!C:C,$A68)</f>
        <v>0.55669784244021303</v>
      </c>
      <c r="I68" s="81">
        <f>SUMIFS(input_enduse!G:G,input_enduse!A:A,C68,input_enduse!B:B,$A$2,input_enduse!C:C,$A68)</f>
        <v>0.231568649451631</v>
      </c>
      <c r="J68" s="82"/>
      <c r="K68" s="19"/>
      <c r="M68" s="103" t="str">
        <f>E250</f>
        <v>Table 11-13: Refrigerated Warehouse End-Use Penetration/Saturation and Fuel Share</v>
      </c>
      <c r="N68" s="104">
        <f>F255</f>
        <v>0.32735962869134499</v>
      </c>
      <c r="O68" s="104">
        <f>F256</f>
        <v>0.27070338022336399</v>
      </c>
    </row>
    <row r="69" spans="1:15" s="1" customFormat="1" ht="15" x14ac:dyDescent="0.2">
      <c r="A69" s="1" t="s">
        <v>16</v>
      </c>
      <c r="C69" s="1" t="s">
        <v>14</v>
      </c>
      <c r="E69" s="43" t="s">
        <v>14</v>
      </c>
      <c r="F69" s="81">
        <f>SUMIFS(input_enduse!D:D,input_enduse!A:A,C69,input_enduse!B:B,$A$2,input_enduse!C:C,$A69)</f>
        <v>0.99267490761721799</v>
      </c>
      <c r="G69" s="81">
        <f>SUMIFS(input_enduse!E:E,input_enduse!A:A,C69,input_enduse!B:B,$A$2,input_enduse!C:C,$A69)</f>
        <v>0.24642396621329399</v>
      </c>
      <c r="H69" s="81">
        <f>SUMIFS(input_enduse!F:F,input_enduse!A:A,C69,input_enduse!B:B,$A$2,input_enduse!C:C,$A69)</f>
        <v>0.75357603378670601</v>
      </c>
      <c r="I69" s="81">
        <f>SUMIFS(input_enduse!G:G,input_enduse!A:A,C69,input_enduse!B:B,$A$2,input_enduse!C:C,$A69)</f>
        <v>0</v>
      </c>
      <c r="J69" s="82"/>
      <c r="K69" s="19"/>
      <c r="M69" s="103" t="str">
        <f>E271</f>
        <v>Table 11-14: Unrefrigerated Warehouse End-Use Penetration/Saturation and Fuel Share</v>
      </c>
      <c r="N69" s="104">
        <f>F276</f>
        <v>3.05621246573278E-3</v>
      </c>
      <c r="O69" s="104">
        <f>F277</f>
        <v>3.2825781122103399E-3</v>
      </c>
    </row>
    <row r="70" spans="1:15" s="1" customFormat="1" ht="15" x14ac:dyDescent="0.2">
      <c r="A70" s="1" t="s">
        <v>16</v>
      </c>
      <c r="E70" s="28" t="s">
        <v>43</v>
      </c>
      <c r="F70" s="28" t="s">
        <v>101</v>
      </c>
      <c r="G70" s="28" t="s">
        <v>40</v>
      </c>
      <c r="H70" s="28" t="s">
        <v>41</v>
      </c>
      <c r="I70" s="28" t="s">
        <v>42</v>
      </c>
      <c r="J70" s="80"/>
      <c r="K70" s="3"/>
    </row>
    <row r="71" spans="1:15" s="1" customFormat="1" ht="15" x14ac:dyDescent="0.2">
      <c r="A71" s="1" t="s">
        <v>16</v>
      </c>
      <c r="C71" s="1" t="s">
        <v>98</v>
      </c>
      <c r="E71" s="43" t="s">
        <v>98</v>
      </c>
      <c r="F71" s="81">
        <v>1</v>
      </c>
      <c r="G71" s="81">
        <v>1</v>
      </c>
      <c r="H71" s="81">
        <v>0</v>
      </c>
      <c r="I71" s="81">
        <v>0</v>
      </c>
      <c r="J71" s="82"/>
      <c r="K71" s="19"/>
    </row>
    <row r="72" spans="1:15" s="1" customFormat="1" ht="15" x14ac:dyDescent="0.2">
      <c r="A72" s="1" t="s">
        <v>16</v>
      </c>
      <c r="C72" s="1" t="s">
        <v>8</v>
      </c>
      <c r="E72" s="43" t="s">
        <v>8</v>
      </c>
      <c r="F72" s="81">
        <f>SUMIFS(input_enduse!D:D,input_enduse!A:A,C72,input_enduse!B:B,$A$2,input_enduse!C:C,$A72)</f>
        <v>0.90810078897413904</v>
      </c>
      <c r="G72" s="81">
        <v>1</v>
      </c>
      <c r="H72" s="81">
        <v>0</v>
      </c>
      <c r="I72" s="81">
        <v>0</v>
      </c>
      <c r="J72" s="82"/>
      <c r="K72" s="19"/>
    </row>
    <row r="73" spans="1:15" s="1" customFormat="1" ht="15" x14ac:dyDescent="0.2">
      <c r="A73" s="1" t="s">
        <v>16</v>
      </c>
      <c r="C73" s="1" t="s">
        <v>12</v>
      </c>
      <c r="E73" s="43" t="s">
        <v>12</v>
      </c>
      <c r="F73" s="81">
        <f>SUMIFS(input_enduse!D:D,input_enduse!A:A,C73,input_enduse!B:B,$A$2,input_enduse!C:C,$A73)</f>
        <v>1</v>
      </c>
      <c r="G73" s="81">
        <v>1</v>
      </c>
      <c r="H73" s="81">
        <v>0</v>
      </c>
      <c r="I73" s="81">
        <v>0</v>
      </c>
      <c r="J73" s="82"/>
      <c r="K73" s="19"/>
    </row>
    <row r="74" spans="1:15" s="1" customFormat="1" ht="15" x14ac:dyDescent="0.2">
      <c r="A74" s="1" t="s">
        <v>16</v>
      </c>
      <c r="C74" s="1" t="s">
        <v>6</v>
      </c>
      <c r="E74" s="43" t="s">
        <v>109</v>
      </c>
      <c r="F74" s="81">
        <f>SUMIFS(input_enduse!D:D,input_enduse!A:A,C74,input_enduse!B:B,$A$2,input_enduse!C:C,$A74)</f>
        <v>1</v>
      </c>
      <c r="G74" s="81">
        <f>SUMIFS(input_enduse!E:E,input_enduse!A:A,C74,input_enduse!B:B,$A$2,input_enduse!C:C,$A74)</f>
        <v>1</v>
      </c>
      <c r="H74" s="81">
        <f>SUMIFS(input_enduse!F:F,input_enduse!A:A,C74,input_enduse!B:B,$A$2,input_enduse!C:C,$A74)</f>
        <v>0</v>
      </c>
      <c r="I74" s="81">
        <f>SUMIFS(input_enduse!G:G,input_enduse!A:A,C74,input_enduse!B:B,$A$2,input_enduse!C:C,$A74)</f>
        <v>0</v>
      </c>
      <c r="J74" s="82"/>
      <c r="K74" s="19"/>
    </row>
    <row r="75" spans="1:15" s="1" customFormat="1" ht="15" x14ac:dyDescent="0.2">
      <c r="A75" s="1" t="s">
        <v>16</v>
      </c>
      <c r="C75" s="1" t="s">
        <v>104</v>
      </c>
      <c r="E75" s="43" t="s">
        <v>110</v>
      </c>
      <c r="F75" s="81">
        <f>SUMIFS(input_enduse!D:D,input_enduse!A:A,C75,input_enduse!B:B,$A$2,input_enduse!C:C,$A75)</f>
        <v>0.86844133134438295</v>
      </c>
      <c r="G75" s="81">
        <v>1</v>
      </c>
      <c r="H75" s="81">
        <v>0</v>
      </c>
      <c r="I75" s="81">
        <v>0</v>
      </c>
      <c r="J75" s="82"/>
      <c r="K75" s="19"/>
    </row>
    <row r="76" spans="1:15" s="1" customFormat="1" ht="15" x14ac:dyDescent="0.2">
      <c r="A76" s="1" t="s">
        <v>16</v>
      </c>
      <c r="C76" s="1" t="s">
        <v>106</v>
      </c>
      <c r="E76" s="43" t="s">
        <v>111</v>
      </c>
      <c r="F76" s="81">
        <f>SUMIFS(input_enduse!D:D,input_enduse!A:A,C76,input_enduse!B:B,$A$2,input_enduse!C:C,$A76)</f>
        <v>1</v>
      </c>
      <c r="G76" s="81">
        <v>1</v>
      </c>
      <c r="H76" s="81">
        <v>0</v>
      </c>
      <c r="I76" s="81">
        <v>0</v>
      </c>
      <c r="J76" s="82"/>
      <c r="K76" s="19"/>
    </row>
    <row r="77" spans="1:15" s="1" customFormat="1" ht="15" x14ac:dyDescent="0.2">
      <c r="A77" s="1" t="s">
        <v>16</v>
      </c>
      <c r="C77" s="1" t="s">
        <v>105</v>
      </c>
      <c r="E77" s="43" t="s">
        <v>112</v>
      </c>
      <c r="F77" s="81">
        <f>SUMIFS(input_enduse!D:D,input_enduse!A:A,C77,input_enduse!B:B,$A$2,input_enduse!C:C,$A77)</f>
        <v>1</v>
      </c>
      <c r="G77" s="81">
        <v>1</v>
      </c>
      <c r="H77" s="81">
        <v>0</v>
      </c>
      <c r="I77" s="81">
        <v>0</v>
      </c>
      <c r="J77" s="82"/>
      <c r="K77" s="19"/>
    </row>
    <row r="78" spans="1:15" s="1" customFormat="1" ht="15" x14ac:dyDescent="0.2">
      <c r="A78" s="1" t="s">
        <v>16</v>
      </c>
      <c r="C78" s="1" t="s">
        <v>10</v>
      </c>
      <c r="E78" s="43" t="s">
        <v>114</v>
      </c>
      <c r="F78" s="81">
        <f>SUMIFS(input_enduse!D:D,input_enduse!A:A,C78,input_enduse!B:B,$A$2,input_enduse!C:C,$A78)</f>
        <v>0.99510677402532</v>
      </c>
      <c r="G78" s="81">
        <v>1</v>
      </c>
      <c r="H78" s="81">
        <v>0</v>
      </c>
      <c r="I78" s="81">
        <v>0</v>
      </c>
      <c r="J78" s="82"/>
      <c r="K78" s="19"/>
    </row>
    <row r="79" spans="1:15" s="1" customFormat="1" ht="15" x14ac:dyDescent="0.2">
      <c r="A79" s="1" t="s">
        <v>16</v>
      </c>
      <c r="C79" s="1" t="s">
        <v>11</v>
      </c>
      <c r="E79" s="43" t="s">
        <v>11</v>
      </c>
      <c r="F79" s="81">
        <f>SUMIFS(input_enduse!D:D,input_enduse!A:A,C79,input_enduse!B:B,$A$2,input_enduse!C:C,$A79)</f>
        <v>0.13466374477253801</v>
      </c>
      <c r="G79" s="81">
        <v>1</v>
      </c>
      <c r="H79" s="81">
        <v>0</v>
      </c>
      <c r="I79" s="81">
        <v>0</v>
      </c>
      <c r="J79" s="82"/>
      <c r="K79" s="19"/>
    </row>
    <row r="80" spans="1:15" s="1" customFormat="1" ht="15" x14ac:dyDescent="0.2">
      <c r="A80" s="1" t="s">
        <v>16</v>
      </c>
      <c r="C80" s="1" t="s">
        <v>1</v>
      </c>
      <c r="E80" s="43" t="s">
        <v>1</v>
      </c>
      <c r="F80" s="81">
        <f>SUMIFS(input_enduse!D:D,input_enduse!A:A,C80,input_enduse!B:B,$A$2,input_enduse!C:C,$A80)</f>
        <v>0.26121985117841301</v>
      </c>
      <c r="G80" s="81">
        <v>1</v>
      </c>
      <c r="H80" s="81">
        <v>0</v>
      </c>
      <c r="I80" s="81">
        <v>0</v>
      </c>
      <c r="J80" s="82"/>
      <c r="K80" s="19"/>
    </row>
    <row r="81" spans="1:11" s="1" customFormat="1" ht="15" x14ac:dyDescent="0.2">
      <c r="E81" s="83"/>
      <c r="F81" s="83"/>
      <c r="G81" s="83"/>
      <c r="H81" s="83"/>
      <c r="I81" s="83"/>
      <c r="J81" s="83"/>
      <c r="K81" s="8"/>
    </row>
    <row r="82" spans="1:11" s="1" customFormat="1" ht="15" x14ac:dyDescent="0.25">
      <c r="E82" s="95" t="s">
        <v>280</v>
      </c>
      <c r="F82" s="96"/>
      <c r="G82" s="96"/>
      <c r="H82" s="96"/>
      <c r="I82" s="97"/>
      <c r="J82" s="76"/>
      <c r="K82" s="18"/>
    </row>
    <row r="83" spans="1:11" s="1" customFormat="1" ht="15" x14ac:dyDescent="0.2">
      <c r="C83" s="1" t="s">
        <v>43</v>
      </c>
      <c r="E83" s="28" t="s">
        <v>43</v>
      </c>
      <c r="F83" s="28" t="s">
        <v>100</v>
      </c>
      <c r="G83" s="28" t="s">
        <v>40</v>
      </c>
      <c r="H83" s="28" t="s">
        <v>41</v>
      </c>
      <c r="I83" s="28" t="s">
        <v>42</v>
      </c>
      <c r="J83" s="80"/>
      <c r="K83" s="3"/>
    </row>
    <row r="84" spans="1:11" s="1" customFormat="1" ht="15" x14ac:dyDescent="0.2">
      <c r="A84" s="1" t="s">
        <v>17</v>
      </c>
      <c r="C84" s="1" t="s">
        <v>9</v>
      </c>
      <c r="E84" s="43" t="s">
        <v>9</v>
      </c>
      <c r="F84" s="81">
        <f>SUMIFS(input_enduse!D:D,input_enduse!A:A,C84,input_enduse!B:B,$A$2,input_enduse!C:C,$A84)</f>
        <v>0.97586236404512805</v>
      </c>
      <c r="G84" s="81">
        <f>SUMIFS(input_enduse!E:E,input_enduse!A:A,C84,input_enduse!B:B,$A$2,input_enduse!C:C,$A84)</f>
        <v>0.27815311567833401</v>
      </c>
      <c r="H84" s="81">
        <f>SUMIFS(input_enduse!F:F,input_enduse!A:A,C84,input_enduse!B:B,$A$2,input_enduse!C:C,$A84)</f>
        <v>0.72184688432166599</v>
      </c>
      <c r="I84" s="81">
        <f>SUMIFS(input_enduse!G:G,input_enduse!A:A,C84,input_enduse!B:B,$A$2,input_enduse!C:C,$A84)</f>
        <v>0</v>
      </c>
      <c r="J84" s="82"/>
      <c r="K84" s="19"/>
    </row>
    <row r="85" spans="1:11" s="1" customFormat="1" ht="15" x14ac:dyDescent="0.2">
      <c r="A85" s="1" t="s">
        <v>17</v>
      </c>
      <c r="C85" s="1" t="s">
        <v>7</v>
      </c>
      <c r="E85" s="43" t="s">
        <v>7</v>
      </c>
      <c r="F85" s="81">
        <f>SUMIFS(input_enduse!D:D,input_enduse!A:A,C85,input_enduse!B:B,$A$2,input_enduse!C:C,$A85)</f>
        <v>0.97602509984409402</v>
      </c>
      <c r="G85" s="81">
        <f>SUMIFS(input_enduse!E:E,input_enduse!A:A,C85,input_enduse!B:B,$A$2,input_enduse!C:C,$A85)</f>
        <v>1</v>
      </c>
      <c r="H85" s="81">
        <f>SUMIFS(input_enduse!F:F,input_enduse!A:A,C85,input_enduse!B:B,$A$2,input_enduse!C:C,$A85)</f>
        <v>0</v>
      </c>
      <c r="I85" s="81">
        <f>SUMIFS(input_enduse!G:G,input_enduse!A:A,C85,input_enduse!B:B,$A$2,input_enduse!C:C,$A85)</f>
        <v>0</v>
      </c>
      <c r="J85" s="82"/>
      <c r="K85" s="19"/>
    </row>
    <row r="86" spans="1:11" s="1" customFormat="1" ht="15" x14ac:dyDescent="0.2">
      <c r="A86" s="1" t="s">
        <v>17</v>
      </c>
      <c r="C86" s="1" t="s">
        <v>13</v>
      </c>
      <c r="E86" s="43" t="s">
        <v>13</v>
      </c>
      <c r="F86" s="81">
        <f>SUMIFS(input_enduse!D:D,input_enduse!A:A,C86,input_enduse!B:B,$A$2,input_enduse!C:C,$A86)</f>
        <v>0.97602509998882503</v>
      </c>
      <c r="G86" s="81">
        <v>1</v>
      </c>
      <c r="H86" s="81">
        <v>0</v>
      </c>
      <c r="I86" s="81">
        <v>0</v>
      </c>
      <c r="J86" s="82"/>
      <c r="K86" s="19"/>
    </row>
    <row r="87" spans="1:11" s="1" customFormat="1" ht="15" x14ac:dyDescent="0.2">
      <c r="A87" s="1" t="s">
        <v>17</v>
      </c>
      <c r="C87" s="1" t="s">
        <v>108</v>
      </c>
      <c r="E87" s="43" t="s">
        <v>108</v>
      </c>
      <c r="F87" s="81">
        <f>SUMIFS(input_enduse!D:D,input_enduse!A:A,C87,input_enduse!B:B,$A$2,input_enduse!C:C,$A87)</f>
        <v>0</v>
      </c>
      <c r="G87" s="81">
        <v>1</v>
      </c>
      <c r="H87" s="81">
        <v>0</v>
      </c>
      <c r="I87" s="81">
        <v>0</v>
      </c>
      <c r="J87" s="82"/>
      <c r="K87" s="19"/>
    </row>
    <row r="88" spans="1:11" s="1" customFormat="1" ht="15" x14ac:dyDescent="0.2">
      <c r="A88" s="1" t="s">
        <v>17</v>
      </c>
      <c r="C88" s="1" t="s">
        <v>107</v>
      </c>
      <c r="E88" s="43" t="s">
        <v>107</v>
      </c>
      <c r="F88" s="81">
        <f>SUMIFS(input_enduse!D:D,input_enduse!A:A,C88,input_enduse!B:B,$A$2,input_enduse!C:C,$A88)</f>
        <v>0</v>
      </c>
      <c r="G88" s="81">
        <v>1</v>
      </c>
      <c r="H88" s="81">
        <v>0</v>
      </c>
      <c r="I88" s="81">
        <v>0</v>
      </c>
      <c r="J88" s="82"/>
      <c r="K88" s="19"/>
    </row>
    <row r="89" spans="1:11" s="1" customFormat="1" ht="15" x14ac:dyDescent="0.2">
      <c r="A89" s="1" t="s">
        <v>17</v>
      </c>
      <c r="C89" s="1" t="s">
        <v>5</v>
      </c>
      <c r="E89" s="43" t="s">
        <v>99</v>
      </c>
      <c r="F89" s="81">
        <f>SUMIFS(input_enduse!D:D,input_enduse!A:A,C89,input_enduse!B:B,$A$2,input_enduse!C:C,$A89)</f>
        <v>2.75707254960935E-2</v>
      </c>
      <c r="G89" s="81">
        <f>SUMIFS(input_enduse!E:E,input_enduse!A:A,C89,input_enduse!B:B,$A$2,input_enduse!C:C,$A89)</f>
        <v>0.29624713901952299</v>
      </c>
      <c r="H89" s="81">
        <f>SUMIFS(input_enduse!F:F,input_enduse!A:A,C89,input_enduse!B:B,$A$2,input_enduse!C:C,$A89)</f>
        <v>0.69708632620058597</v>
      </c>
      <c r="I89" s="81">
        <f>SUMIFS(input_enduse!G:G,input_enduse!A:A,C89,input_enduse!B:B,$A$2,input_enduse!C:C,$A89)</f>
        <v>6.6665347798915602E-3</v>
      </c>
      <c r="J89" s="82"/>
      <c r="K89" s="19"/>
    </row>
    <row r="90" spans="1:11" s="1" customFormat="1" ht="15" x14ac:dyDescent="0.2">
      <c r="A90" s="1" t="s">
        <v>17</v>
      </c>
      <c r="C90" s="1" t="s">
        <v>14</v>
      </c>
      <c r="E90" s="43" t="s">
        <v>14</v>
      </c>
      <c r="F90" s="81">
        <f>SUMIFS(input_enduse!D:D,input_enduse!A:A,C90,input_enduse!B:B,$A$2,input_enduse!C:C,$A90)</f>
        <v>1</v>
      </c>
      <c r="G90" s="81">
        <f>SUMIFS(input_enduse!E:E,input_enduse!A:A,C90,input_enduse!B:B,$A$2,input_enduse!C:C,$A90)</f>
        <v>0.14757183076397201</v>
      </c>
      <c r="H90" s="81">
        <f>SUMIFS(input_enduse!F:F,input_enduse!A:A,C90,input_enduse!B:B,$A$2,input_enduse!C:C,$A90)</f>
        <v>0.84578421580949203</v>
      </c>
      <c r="I90" s="81">
        <f>SUMIFS(input_enduse!G:G,input_enduse!A:A,C90,input_enduse!B:B,$A$2,input_enduse!C:C,$A90)</f>
        <v>6.64395342653663E-3</v>
      </c>
      <c r="J90" s="82"/>
      <c r="K90" s="19"/>
    </row>
    <row r="91" spans="1:11" s="1" customFormat="1" ht="15" x14ac:dyDescent="0.2">
      <c r="A91" s="1" t="s">
        <v>17</v>
      </c>
      <c r="E91" s="28" t="s">
        <v>43</v>
      </c>
      <c r="F91" s="28" t="s">
        <v>101</v>
      </c>
      <c r="G91" s="28" t="s">
        <v>40</v>
      </c>
      <c r="H91" s="28" t="s">
        <v>41</v>
      </c>
      <c r="I91" s="28" t="s">
        <v>42</v>
      </c>
      <c r="J91" s="80"/>
      <c r="K91" s="3"/>
    </row>
    <row r="92" spans="1:11" s="1" customFormat="1" ht="15" x14ac:dyDescent="0.2">
      <c r="A92" s="1" t="s">
        <v>17</v>
      </c>
      <c r="C92" s="1" t="s">
        <v>98</v>
      </c>
      <c r="E92" s="43" t="s">
        <v>98</v>
      </c>
      <c r="F92" s="81">
        <v>1</v>
      </c>
      <c r="G92" s="81">
        <v>1</v>
      </c>
      <c r="H92" s="81">
        <v>0</v>
      </c>
      <c r="I92" s="81">
        <v>0</v>
      </c>
      <c r="J92" s="82"/>
      <c r="K92" s="19"/>
    </row>
    <row r="93" spans="1:11" s="1" customFormat="1" ht="15" x14ac:dyDescent="0.2">
      <c r="A93" s="1" t="s">
        <v>17</v>
      </c>
      <c r="C93" s="1" t="s">
        <v>8</v>
      </c>
      <c r="E93" s="43" t="s">
        <v>8</v>
      </c>
      <c r="F93" s="81">
        <f>SUMIFS(input_enduse!D:D,input_enduse!A:A,C93,input_enduse!B:B,$A$2,input_enduse!C:C,$A93)</f>
        <v>0.84102119298327704</v>
      </c>
      <c r="G93" s="81">
        <v>1</v>
      </c>
      <c r="H93" s="81">
        <v>0</v>
      </c>
      <c r="I93" s="81">
        <v>0</v>
      </c>
      <c r="J93" s="82"/>
      <c r="K93" s="19"/>
    </row>
    <row r="94" spans="1:11" s="1" customFormat="1" ht="15" x14ac:dyDescent="0.2">
      <c r="A94" s="1" t="s">
        <v>17</v>
      </c>
      <c r="C94" s="1" t="s">
        <v>12</v>
      </c>
      <c r="E94" s="43" t="s">
        <v>12</v>
      </c>
      <c r="F94" s="81">
        <f>SUMIFS(input_enduse!D:D,input_enduse!A:A,C94,input_enduse!B:B,$A$2,input_enduse!C:C,$A94)</f>
        <v>1</v>
      </c>
      <c r="G94" s="81">
        <v>1</v>
      </c>
      <c r="H94" s="81">
        <v>0</v>
      </c>
      <c r="I94" s="81">
        <v>0</v>
      </c>
      <c r="J94" s="82"/>
      <c r="K94" s="19"/>
    </row>
    <row r="95" spans="1:11" s="1" customFormat="1" ht="15" x14ac:dyDescent="0.2">
      <c r="A95" s="1" t="s">
        <v>17</v>
      </c>
      <c r="C95" s="1" t="s">
        <v>6</v>
      </c>
      <c r="E95" s="43" t="s">
        <v>109</v>
      </c>
      <c r="F95" s="81">
        <f>SUMIFS(input_enduse!D:D,input_enduse!A:A,C95,input_enduse!B:B,$A$2,input_enduse!C:C,$A95)</f>
        <v>1</v>
      </c>
      <c r="G95" s="81">
        <f>SUMIFS(input_enduse!E:E,input_enduse!A:A,C95,input_enduse!B:B,$A$2,input_enduse!C:C,$A95)</f>
        <v>0.94668536894664901</v>
      </c>
      <c r="H95" s="81">
        <f>SUMIFS(input_enduse!F:F,input_enduse!A:A,C95,input_enduse!B:B,$A$2,input_enduse!C:C,$A95)</f>
        <v>5.3314631053350499E-2</v>
      </c>
      <c r="I95" s="81">
        <f>SUMIFS(input_enduse!G:G,input_enduse!A:A,C95,input_enduse!B:B,$A$2,input_enduse!C:C,$A95)</f>
        <v>0</v>
      </c>
      <c r="J95" s="82"/>
      <c r="K95" s="19"/>
    </row>
    <row r="96" spans="1:11" s="1" customFormat="1" ht="15" x14ac:dyDescent="0.2">
      <c r="A96" s="1" t="s">
        <v>17</v>
      </c>
      <c r="C96" s="1" t="s">
        <v>104</v>
      </c>
      <c r="E96" s="43" t="s">
        <v>110</v>
      </c>
      <c r="F96" s="81">
        <f>SUMIFS(input_enduse!D:D,input_enduse!A:A,C96,input_enduse!B:B,$A$2,input_enduse!C:C,$A96)</f>
        <v>0.50699995011321997</v>
      </c>
      <c r="G96" s="81">
        <v>1</v>
      </c>
      <c r="H96" s="81">
        <v>0</v>
      </c>
      <c r="I96" s="81">
        <v>0</v>
      </c>
      <c r="J96" s="82"/>
      <c r="K96" s="19"/>
    </row>
    <row r="97" spans="1:11" s="1" customFormat="1" ht="15" x14ac:dyDescent="0.2">
      <c r="A97" s="1" t="s">
        <v>17</v>
      </c>
      <c r="C97" s="1" t="s">
        <v>106</v>
      </c>
      <c r="E97" s="43" t="s">
        <v>111</v>
      </c>
      <c r="F97" s="81">
        <f>SUMIFS(input_enduse!D:D,input_enduse!A:A,C97,input_enduse!B:B,$A$2,input_enduse!C:C,$A97)</f>
        <v>0.96635409929375604</v>
      </c>
      <c r="G97" s="81">
        <v>1</v>
      </c>
      <c r="H97" s="81">
        <v>0</v>
      </c>
      <c r="I97" s="81">
        <v>0</v>
      </c>
      <c r="J97" s="82"/>
      <c r="K97" s="19"/>
    </row>
    <row r="98" spans="1:11" s="1" customFormat="1" ht="15" x14ac:dyDescent="0.2">
      <c r="A98" s="1" t="s">
        <v>17</v>
      </c>
      <c r="C98" s="1" t="s">
        <v>105</v>
      </c>
      <c r="E98" s="43" t="s">
        <v>112</v>
      </c>
      <c r="F98" s="81">
        <f>SUMIFS(input_enduse!D:D,input_enduse!A:A,C98,input_enduse!B:B,$A$2,input_enduse!C:C,$A98)</f>
        <v>0.96635409929375604</v>
      </c>
      <c r="G98" s="81">
        <v>1</v>
      </c>
      <c r="H98" s="81">
        <v>0</v>
      </c>
      <c r="I98" s="81">
        <v>0</v>
      </c>
      <c r="J98" s="82"/>
      <c r="K98" s="19"/>
    </row>
    <row r="99" spans="1:11" s="1" customFormat="1" ht="15" x14ac:dyDescent="0.2">
      <c r="A99" s="1" t="s">
        <v>17</v>
      </c>
      <c r="C99" s="1" t="s">
        <v>10</v>
      </c>
      <c r="E99" s="43" t="s">
        <v>114</v>
      </c>
      <c r="F99" s="81">
        <f>SUMIFS(input_enduse!D:D,input_enduse!A:A,C99,input_enduse!B:B,$A$2,input_enduse!C:C,$A99)</f>
        <v>1</v>
      </c>
      <c r="G99" s="81">
        <v>1</v>
      </c>
      <c r="H99" s="81">
        <v>0</v>
      </c>
      <c r="I99" s="81">
        <v>0</v>
      </c>
      <c r="J99" s="82"/>
      <c r="K99" s="19"/>
    </row>
    <row r="100" spans="1:11" s="1" customFormat="1" ht="15" x14ac:dyDescent="0.2">
      <c r="A100" s="1" t="s">
        <v>17</v>
      </c>
      <c r="C100" s="1" t="s">
        <v>11</v>
      </c>
      <c r="E100" s="43" t="s">
        <v>11</v>
      </c>
      <c r="F100" s="81">
        <f>SUMIFS(input_enduse!D:D,input_enduse!A:A,C100,input_enduse!B:B,$A$2,input_enduse!C:C,$A100)</f>
        <v>0.46277508158519798</v>
      </c>
      <c r="G100" s="81">
        <v>1</v>
      </c>
      <c r="H100" s="81">
        <v>0</v>
      </c>
      <c r="I100" s="81">
        <v>0</v>
      </c>
      <c r="J100" s="82"/>
      <c r="K100" s="19"/>
    </row>
    <row r="101" spans="1:11" s="1" customFormat="1" ht="15" x14ac:dyDescent="0.2">
      <c r="A101" s="1" t="s">
        <v>17</v>
      </c>
      <c r="C101" s="1" t="s">
        <v>1</v>
      </c>
      <c r="E101" s="43" t="s">
        <v>1</v>
      </c>
      <c r="F101" s="81">
        <f>SUMIFS(input_enduse!D:D,input_enduse!A:A,C101,input_enduse!B:B,$A$2,input_enduse!C:C,$A101)</f>
        <v>0.18826393483699799</v>
      </c>
      <c r="G101" s="81">
        <v>1</v>
      </c>
      <c r="H101" s="81">
        <v>0</v>
      </c>
      <c r="I101" s="81">
        <v>0</v>
      </c>
      <c r="J101" s="82"/>
      <c r="K101" s="19"/>
    </row>
    <row r="102" spans="1:11" s="1" customFormat="1" ht="15" x14ac:dyDescent="0.2">
      <c r="E102" s="83"/>
      <c r="F102" s="83"/>
      <c r="G102" s="83"/>
      <c r="H102" s="83"/>
      <c r="I102" s="83"/>
      <c r="J102" s="83"/>
      <c r="K102" s="8"/>
    </row>
    <row r="103" spans="1:11" s="1" customFormat="1" ht="15" x14ac:dyDescent="0.25">
      <c r="E103" s="95" t="s">
        <v>281</v>
      </c>
      <c r="F103" s="96"/>
      <c r="G103" s="96"/>
      <c r="H103" s="96"/>
      <c r="I103" s="97"/>
      <c r="J103" s="76"/>
      <c r="K103" s="18"/>
    </row>
    <row r="104" spans="1:11" s="1" customFormat="1" ht="15" x14ac:dyDescent="0.2">
      <c r="C104" s="1" t="s">
        <v>43</v>
      </c>
      <c r="E104" s="28" t="s">
        <v>43</v>
      </c>
      <c r="F104" s="28" t="s">
        <v>44</v>
      </c>
      <c r="G104" s="28" t="s">
        <v>40</v>
      </c>
      <c r="H104" s="28" t="s">
        <v>41</v>
      </c>
      <c r="I104" s="28" t="s">
        <v>42</v>
      </c>
      <c r="J104" s="80"/>
      <c r="K104" s="3"/>
    </row>
    <row r="105" spans="1:11" s="1" customFormat="1" ht="15" x14ac:dyDescent="0.2">
      <c r="A105" s="1" t="s">
        <v>18</v>
      </c>
      <c r="C105" s="1" t="s">
        <v>9</v>
      </c>
      <c r="E105" s="43" t="s">
        <v>9</v>
      </c>
      <c r="F105" s="81">
        <f>SUMIFS(input_enduse!D:D,input_enduse!A:A,C105,input_enduse!B:B,$A$2,input_enduse!C:C,$A105)</f>
        <v>1</v>
      </c>
      <c r="G105" s="81">
        <f>SUMIFS(input_enduse!E:E,input_enduse!A:A,C105,input_enduse!B:B,$A$2,input_enduse!C:C,$A105)</f>
        <v>0.45244121084569799</v>
      </c>
      <c r="H105" s="81">
        <f>SUMIFS(input_enduse!F:F,input_enduse!A:A,C105,input_enduse!B:B,$A$2,input_enduse!C:C,$A105)</f>
        <v>0.54755878915430201</v>
      </c>
      <c r="I105" s="81">
        <f>SUMIFS(input_enduse!G:G,input_enduse!A:A,C105,input_enduse!B:B,$A$2,input_enduse!C:C,$A105)</f>
        <v>0</v>
      </c>
      <c r="J105" s="82"/>
      <c r="K105" s="19"/>
    </row>
    <row r="106" spans="1:11" s="1" customFormat="1" ht="15" x14ac:dyDescent="0.2">
      <c r="A106" s="1" t="s">
        <v>18</v>
      </c>
      <c r="C106" s="1" t="s">
        <v>7</v>
      </c>
      <c r="E106" s="43" t="s">
        <v>7</v>
      </c>
      <c r="F106" s="81">
        <f>SUMIFS(input_enduse!D:D,input_enduse!A:A,C106,input_enduse!B:B,$A$2,input_enduse!C:C,$A106)</f>
        <v>1</v>
      </c>
      <c r="G106" s="81">
        <f>SUMIFS(input_enduse!E:E,input_enduse!A:A,C106,input_enduse!B:B,$A$2,input_enduse!C:C,$A106)</f>
        <v>1</v>
      </c>
      <c r="H106" s="81">
        <f>SUMIFS(input_enduse!F:F,input_enduse!A:A,C106,input_enduse!B:B,$A$2,input_enduse!C:C,$A106)</f>
        <v>0</v>
      </c>
      <c r="I106" s="81">
        <f>SUMIFS(input_enduse!G:G,input_enduse!A:A,C106,input_enduse!B:B,$A$2,input_enduse!C:C,$A106)</f>
        <v>0</v>
      </c>
      <c r="J106" s="82"/>
      <c r="K106" s="19"/>
    </row>
    <row r="107" spans="1:11" s="1" customFormat="1" ht="15" x14ac:dyDescent="0.2">
      <c r="A107" s="1" t="s">
        <v>18</v>
      </c>
      <c r="C107" s="1" t="s">
        <v>13</v>
      </c>
      <c r="E107" s="43" t="s">
        <v>13</v>
      </c>
      <c r="F107" s="81">
        <f>SUMIFS(input_enduse!D:D,input_enduse!A:A,C107,input_enduse!B:B,$A$2,input_enduse!C:C,$A107)</f>
        <v>1</v>
      </c>
      <c r="G107" s="81">
        <v>1</v>
      </c>
      <c r="H107" s="81">
        <v>0</v>
      </c>
      <c r="I107" s="81">
        <v>0</v>
      </c>
      <c r="J107" s="82"/>
      <c r="K107" s="19"/>
    </row>
    <row r="108" spans="1:11" s="1" customFormat="1" ht="15" x14ac:dyDescent="0.2">
      <c r="A108" s="1" t="s">
        <v>18</v>
      </c>
      <c r="C108" s="1" t="s">
        <v>108</v>
      </c>
      <c r="E108" s="43" t="s">
        <v>108</v>
      </c>
      <c r="F108" s="81">
        <f>SUMIFS(input_enduse!D:D,input_enduse!A:A,C108,input_enduse!B:B,$A$2,input_enduse!C:C,$A108)</f>
        <v>0</v>
      </c>
      <c r="G108" s="81">
        <v>1</v>
      </c>
      <c r="H108" s="81">
        <v>0</v>
      </c>
      <c r="I108" s="81">
        <v>0</v>
      </c>
      <c r="J108" s="82"/>
      <c r="K108" s="19"/>
    </row>
    <row r="109" spans="1:11" s="1" customFormat="1" ht="15" x14ac:dyDescent="0.2">
      <c r="A109" s="1" t="s">
        <v>18</v>
      </c>
      <c r="C109" s="1" t="s">
        <v>107</v>
      </c>
      <c r="E109" s="43" t="s">
        <v>107</v>
      </c>
      <c r="F109" s="81">
        <f>SUMIFS(input_enduse!D:D,input_enduse!A:A,C109,input_enduse!B:B,$A$2,input_enduse!C:C,$A109)</f>
        <v>0</v>
      </c>
      <c r="G109" s="81">
        <v>1</v>
      </c>
      <c r="H109" s="81">
        <v>0</v>
      </c>
      <c r="I109" s="81">
        <v>0</v>
      </c>
      <c r="J109" s="82"/>
      <c r="K109" s="19"/>
    </row>
    <row r="110" spans="1:11" s="1" customFormat="1" ht="15" x14ac:dyDescent="0.2">
      <c r="A110" s="1" t="s">
        <v>18</v>
      </c>
      <c r="C110" s="1" t="s">
        <v>5</v>
      </c>
      <c r="E110" s="43" t="s">
        <v>99</v>
      </c>
      <c r="F110" s="81">
        <f>SUMIFS(input_enduse!D:D,input_enduse!A:A,C110,input_enduse!B:B,$A$2,input_enduse!C:C,$A110)</f>
        <v>8.14812305796591E-3</v>
      </c>
      <c r="G110" s="81">
        <f>SUMIFS(input_enduse!E:E,input_enduse!A:A,C110,input_enduse!B:B,$A$2,input_enduse!C:C,$A110)</f>
        <v>0.65288659317989395</v>
      </c>
      <c r="H110" s="81">
        <f>SUMIFS(input_enduse!F:F,input_enduse!A:A,C110,input_enduse!B:B,$A$2,input_enduse!C:C,$A110)</f>
        <v>0.347113406820106</v>
      </c>
      <c r="I110" s="81">
        <f>SUMIFS(input_enduse!G:G,input_enduse!A:A,C110,input_enduse!B:B,$A$2,input_enduse!C:C,$A110)</f>
        <v>0</v>
      </c>
      <c r="J110" s="82"/>
      <c r="K110" s="19"/>
    </row>
    <row r="111" spans="1:11" s="1" customFormat="1" ht="15" x14ac:dyDescent="0.2">
      <c r="A111" s="1" t="s">
        <v>18</v>
      </c>
      <c r="C111" s="1" t="s">
        <v>14</v>
      </c>
      <c r="E111" s="43" t="s">
        <v>14</v>
      </c>
      <c r="F111" s="81">
        <f>SUMIFS(input_enduse!D:D,input_enduse!A:A,C111,input_enduse!B:B,$A$2,input_enduse!C:C,$A111)</f>
        <v>1</v>
      </c>
      <c r="G111" s="81">
        <f>SUMIFS(input_enduse!E:E,input_enduse!A:A,C111,input_enduse!B:B,$A$2,input_enduse!C:C,$A111)</f>
        <v>0</v>
      </c>
      <c r="H111" s="81">
        <f>SUMIFS(input_enduse!F:F,input_enduse!A:A,C111,input_enduse!B:B,$A$2,input_enduse!C:C,$A111)</f>
        <v>1</v>
      </c>
      <c r="I111" s="81">
        <f>SUMIFS(input_enduse!G:G,input_enduse!A:A,C111,input_enduse!B:B,$A$2,input_enduse!C:C,$A111)</f>
        <v>0</v>
      </c>
      <c r="J111" s="82"/>
      <c r="K111" s="19"/>
    </row>
    <row r="112" spans="1:11" s="1" customFormat="1" ht="15" x14ac:dyDescent="0.2">
      <c r="A112" s="1" t="s">
        <v>18</v>
      </c>
      <c r="E112" s="28" t="s">
        <v>43</v>
      </c>
      <c r="F112" s="28" t="s">
        <v>101</v>
      </c>
      <c r="G112" s="28" t="s">
        <v>40</v>
      </c>
      <c r="H112" s="28" t="s">
        <v>41</v>
      </c>
      <c r="I112" s="28" t="s">
        <v>42</v>
      </c>
      <c r="J112" s="80"/>
      <c r="K112" s="3"/>
    </row>
    <row r="113" spans="1:11" s="1" customFormat="1" ht="15" x14ac:dyDescent="0.2">
      <c r="A113" s="1" t="s">
        <v>18</v>
      </c>
      <c r="C113" s="1" t="s">
        <v>98</v>
      </c>
      <c r="E113" s="43" t="s">
        <v>98</v>
      </c>
      <c r="F113" s="81">
        <v>1</v>
      </c>
      <c r="G113" s="81">
        <v>1</v>
      </c>
      <c r="H113" s="81">
        <v>0</v>
      </c>
      <c r="I113" s="81">
        <v>0</v>
      </c>
      <c r="J113" s="82"/>
      <c r="K113" s="19"/>
    </row>
    <row r="114" spans="1:11" s="1" customFormat="1" ht="15" x14ac:dyDescent="0.2">
      <c r="A114" s="1" t="s">
        <v>18</v>
      </c>
      <c r="C114" s="1" t="s">
        <v>8</v>
      </c>
      <c r="E114" s="43" t="s">
        <v>8</v>
      </c>
      <c r="F114" s="81">
        <f>SUMIFS(input_enduse!D:D,input_enduse!A:A,C114,input_enduse!B:B,$A$2,input_enduse!C:C,$A114)</f>
        <v>1</v>
      </c>
      <c r="G114" s="81">
        <v>1</v>
      </c>
      <c r="H114" s="81">
        <v>0</v>
      </c>
      <c r="I114" s="81">
        <v>0</v>
      </c>
      <c r="J114" s="82"/>
      <c r="K114" s="19"/>
    </row>
    <row r="115" spans="1:11" s="1" customFormat="1" ht="15" x14ac:dyDescent="0.2">
      <c r="A115" s="1" t="s">
        <v>18</v>
      </c>
      <c r="C115" s="1" t="s">
        <v>12</v>
      </c>
      <c r="E115" s="43" t="s">
        <v>12</v>
      </c>
      <c r="F115" s="81">
        <f>SUMIFS(input_enduse!D:D,input_enduse!A:A,C115,input_enduse!B:B,$A$2,input_enduse!C:C,$A115)</f>
        <v>1</v>
      </c>
      <c r="G115" s="81">
        <v>1</v>
      </c>
      <c r="H115" s="81">
        <v>0</v>
      </c>
      <c r="I115" s="81">
        <v>0</v>
      </c>
      <c r="J115" s="82"/>
      <c r="K115" s="19"/>
    </row>
    <row r="116" spans="1:11" s="1" customFormat="1" ht="15" x14ac:dyDescent="0.2">
      <c r="A116" s="1" t="s">
        <v>18</v>
      </c>
      <c r="C116" s="1" t="s">
        <v>6</v>
      </c>
      <c r="E116" s="43" t="s">
        <v>109</v>
      </c>
      <c r="F116" s="81">
        <f>SUMIFS(input_enduse!D:D,input_enduse!A:A,C116,input_enduse!B:B,$A$2,input_enduse!C:C,$A116)</f>
        <v>1</v>
      </c>
      <c r="G116" s="81">
        <f>SUMIFS(input_enduse!E:E,input_enduse!A:A,C116,input_enduse!B:B,$A$2,input_enduse!C:C,$A116)</f>
        <v>0.98520485475830399</v>
      </c>
      <c r="H116" s="81">
        <f>SUMIFS(input_enduse!F:F,input_enduse!A:A,C116,input_enduse!B:B,$A$2,input_enduse!C:C,$A116)</f>
        <v>1.47951452416965E-2</v>
      </c>
      <c r="I116" s="81">
        <f>SUMIFS(input_enduse!G:G,input_enduse!A:A,C116,input_enduse!B:B,$A$2,input_enduse!C:C,$A116)</f>
        <v>0</v>
      </c>
      <c r="J116" s="82"/>
      <c r="K116" s="19"/>
    </row>
    <row r="117" spans="1:11" s="1" customFormat="1" ht="15" x14ac:dyDescent="0.2">
      <c r="A117" s="1" t="s">
        <v>18</v>
      </c>
      <c r="C117" s="1" t="s">
        <v>104</v>
      </c>
      <c r="E117" s="43" t="s">
        <v>110</v>
      </c>
      <c r="F117" s="81">
        <f>SUMIFS(input_enduse!D:D,input_enduse!A:A,C117,input_enduse!B:B,$A$2,input_enduse!C:C,$A117)</f>
        <v>0.74330170514127303</v>
      </c>
      <c r="G117" s="81">
        <v>1</v>
      </c>
      <c r="H117" s="81">
        <v>0</v>
      </c>
      <c r="I117" s="81">
        <v>0</v>
      </c>
      <c r="J117" s="82"/>
      <c r="K117" s="19"/>
    </row>
    <row r="118" spans="1:11" s="1" customFormat="1" ht="15" x14ac:dyDescent="0.2">
      <c r="A118" s="1" t="s">
        <v>18</v>
      </c>
      <c r="C118" s="1" t="s">
        <v>106</v>
      </c>
      <c r="E118" s="43" t="s">
        <v>111</v>
      </c>
      <c r="F118" s="81">
        <f>SUMIFS(input_enduse!D:D,input_enduse!A:A,C118,input_enduse!B:B,$A$2,input_enduse!C:C,$A118)</f>
        <v>1</v>
      </c>
      <c r="G118" s="81">
        <v>1</v>
      </c>
      <c r="H118" s="81">
        <v>0</v>
      </c>
      <c r="I118" s="81">
        <v>0</v>
      </c>
      <c r="J118" s="82"/>
      <c r="K118" s="19"/>
    </row>
    <row r="119" spans="1:11" s="1" customFormat="1" ht="15" x14ac:dyDescent="0.2">
      <c r="A119" s="1" t="s">
        <v>18</v>
      </c>
      <c r="C119" s="1" t="s">
        <v>105</v>
      </c>
      <c r="E119" s="43" t="s">
        <v>112</v>
      </c>
      <c r="F119" s="81">
        <f>SUMIFS(input_enduse!D:D,input_enduse!A:A,C119,input_enduse!B:B,$A$2,input_enduse!C:C,$A119)</f>
        <v>1</v>
      </c>
      <c r="G119" s="81">
        <v>1</v>
      </c>
      <c r="H119" s="81">
        <v>0</v>
      </c>
      <c r="I119" s="81">
        <v>0</v>
      </c>
      <c r="J119" s="82"/>
      <c r="K119" s="19"/>
    </row>
    <row r="120" spans="1:11" s="1" customFormat="1" ht="15" x14ac:dyDescent="0.2">
      <c r="A120" s="1" t="s">
        <v>18</v>
      </c>
      <c r="C120" s="1" t="s">
        <v>10</v>
      </c>
      <c r="E120" s="43" t="s">
        <v>114</v>
      </c>
      <c r="F120" s="81">
        <f>SUMIFS(input_enduse!D:D,input_enduse!A:A,C120,input_enduse!B:B,$A$2,input_enduse!C:C,$A120)</f>
        <v>1</v>
      </c>
      <c r="G120" s="81">
        <v>1</v>
      </c>
      <c r="H120" s="81">
        <v>0</v>
      </c>
      <c r="I120" s="81">
        <v>0</v>
      </c>
      <c r="J120" s="82"/>
      <c r="K120" s="19"/>
    </row>
    <row r="121" spans="1:11" s="1" customFormat="1" ht="15" x14ac:dyDescent="0.2">
      <c r="A121" s="1" t="s">
        <v>18</v>
      </c>
      <c r="C121" s="1" t="s">
        <v>11</v>
      </c>
      <c r="E121" s="43" t="s">
        <v>11</v>
      </c>
      <c r="F121" s="81">
        <f>SUMIFS(input_enduse!D:D,input_enduse!A:A,C121,input_enduse!B:B,$A$2,input_enduse!C:C,$A121)</f>
        <v>0.775831132701569</v>
      </c>
      <c r="G121" s="81">
        <v>1</v>
      </c>
      <c r="H121" s="81">
        <v>0</v>
      </c>
      <c r="I121" s="81">
        <v>0</v>
      </c>
      <c r="J121" s="82"/>
      <c r="K121" s="19"/>
    </row>
    <row r="122" spans="1:11" s="1" customFormat="1" ht="15" x14ac:dyDescent="0.2">
      <c r="A122" s="1" t="s">
        <v>18</v>
      </c>
      <c r="C122" s="1" t="s">
        <v>1</v>
      </c>
      <c r="E122" s="43" t="s">
        <v>1</v>
      </c>
      <c r="F122" s="81">
        <f>SUMIFS(input_enduse!D:D,input_enduse!A:A,C122,input_enduse!B:B,$A$2,input_enduse!C:C,$A122)</f>
        <v>0.16192617993036801</v>
      </c>
      <c r="G122" s="81">
        <v>1</v>
      </c>
      <c r="H122" s="81">
        <v>0</v>
      </c>
      <c r="I122" s="81">
        <v>0</v>
      </c>
      <c r="J122" s="82"/>
      <c r="K122" s="19"/>
    </row>
    <row r="123" spans="1:11" s="1" customFormat="1" ht="15" x14ac:dyDescent="0.2">
      <c r="E123" s="83"/>
      <c r="F123" s="83"/>
      <c r="G123" s="83"/>
      <c r="H123" s="83"/>
      <c r="I123" s="83"/>
      <c r="J123" s="83"/>
      <c r="K123" s="8"/>
    </row>
    <row r="124" spans="1:11" s="1" customFormat="1" ht="15" x14ac:dyDescent="0.25">
      <c r="E124" s="95" t="s">
        <v>282</v>
      </c>
      <c r="F124" s="96"/>
      <c r="G124" s="96"/>
      <c r="H124" s="96"/>
      <c r="I124" s="97"/>
      <c r="J124" s="76"/>
      <c r="K124" s="18"/>
    </row>
    <row r="125" spans="1:11" s="1" customFormat="1" ht="15" x14ac:dyDescent="0.2">
      <c r="C125" s="1" t="s">
        <v>43</v>
      </c>
      <c r="E125" s="28" t="s">
        <v>43</v>
      </c>
      <c r="F125" s="28" t="s">
        <v>44</v>
      </c>
      <c r="G125" s="28" t="s">
        <v>40</v>
      </c>
      <c r="H125" s="28" t="s">
        <v>41</v>
      </c>
      <c r="I125" s="28" t="s">
        <v>42</v>
      </c>
      <c r="J125" s="80"/>
      <c r="K125" s="3"/>
    </row>
    <row r="126" spans="1:11" s="1" customFormat="1" ht="15" x14ac:dyDescent="0.2">
      <c r="A126" s="1" t="s">
        <v>10</v>
      </c>
      <c r="C126" s="1" t="s">
        <v>9</v>
      </c>
      <c r="E126" s="43" t="s">
        <v>9</v>
      </c>
      <c r="F126" s="81">
        <f>SUMIFS(input_enduse!D:D,input_enduse!A:A,C126,input_enduse!B:B,$A$2,input_enduse!C:C,$A126)</f>
        <v>0.567483926211793</v>
      </c>
      <c r="G126" s="81">
        <f>SUMIFS(input_enduse!E:E,input_enduse!A:A,C126,input_enduse!B:B,$A$2,input_enduse!C:C,$A126)</f>
        <v>0.22708749454753299</v>
      </c>
      <c r="H126" s="81">
        <f>SUMIFS(input_enduse!F:F,input_enduse!A:A,C126,input_enduse!B:B,$A$2,input_enduse!C:C,$A126)</f>
        <v>0.77107786838457704</v>
      </c>
      <c r="I126" s="81">
        <f>SUMIFS(input_enduse!G:G,input_enduse!A:A,C126,input_enduse!B:B,$A$2,input_enduse!C:C,$A126)</f>
        <v>1.83463706788954E-3</v>
      </c>
      <c r="J126" s="82"/>
      <c r="K126" s="19"/>
    </row>
    <row r="127" spans="1:11" s="1" customFormat="1" ht="15" x14ac:dyDescent="0.2">
      <c r="A127" s="1" t="s">
        <v>10</v>
      </c>
      <c r="C127" s="1" t="s">
        <v>7</v>
      </c>
      <c r="E127" s="43" t="s">
        <v>7</v>
      </c>
      <c r="F127" s="81">
        <f>SUMIFS(input_enduse!D:D,input_enduse!A:A,C127,input_enduse!B:B,$A$2,input_enduse!C:C,$A127)</f>
        <v>0.61331043980875299</v>
      </c>
      <c r="G127" s="81">
        <f>SUMIFS(input_enduse!E:E,input_enduse!A:A,C127,input_enduse!B:B,$A$2,input_enduse!C:C,$A127)</f>
        <v>1</v>
      </c>
      <c r="H127" s="81">
        <f>SUMIFS(input_enduse!F:F,input_enduse!A:A,C127,input_enduse!B:B,$A$2,input_enduse!C:C,$A127)</f>
        <v>0</v>
      </c>
      <c r="I127" s="81">
        <f>SUMIFS(input_enduse!G:G,input_enduse!A:A,C127,input_enduse!B:B,$A$2,input_enduse!C:C,$A127)</f>
        <v>0</v>
      </c>
      <c r="J127" s="82"/>
      <c r="K127" s="19"/>
    </row>
    <row r="128" spans="1:11" s="1" customFormat="1" ht="15" x14ac:dyDescent="0.2">
      <c r="A128" s="1" t="s">
        <v>10</v>
      </c>
      <c r="C128" s="1" t="s">
        <v>13</v>
      </c>
      <c r="E128" s="43" t="s">
        <v>13</v>
      </c>
      <c r="F128" s="81">
        <f>SUMIFS(input_enduse!D:D,input_enduse!A:A,C128,input_enduse!B:B,$A$2,input_enduse!C:C,$A128)</f>
        <v>0.62863462476756604</v>
      </c>
      <c r="G128" s="81">
        <v>1</v>
      </c>
      <c r="H128" s="81">
        <v>0</v>
      </c>
      <c r="I128" s="81">
        <v>0</v>
      </c>
      <c r="J128" s="82"/>
      <c r="K128" s="19"/>
    </row>
    <row r="129" spans="1:11" s="1" customFormat="1" ht="15" x14ac:dyDescent="0.2">
      <c r="A129" s="1" t="s">
        <v>10</v>
      </c>
      <c r="C129" s="1" t="s">
        <v>108</v>
      </c>
      <c r="E129" s="43" t="s">
        <v>108</v>
      </c>
      <c r="F129" s="81">
        <f>SUMIFS(input_enduse!D:D,input_enduse!A:A,C129,input_enduse!B:B,$A$2,input_enduse!C:C,$A129)</f>
        <v>0</v>
      </c>
      <c r="G129" s="81">
        <v>1</v>
      </c>
      <c r="H129" s="81">
        <v>0</v>
      </c>
      <c r="I129" s="81">
        <v>0</v>
      </c>
      <c r="J129" s="82"/>
      <c r="K129" s="19"/>
    </row>
    <row r="130" spans="1:11" s="1" customFormat="1" ht="15" x14ac:dyDescent="0.2">
      <c r="A130" s="1" t="s">
        <v>10</v>
      </c>
      <c r="C130" s="1" t="s">
        <v>107</v>
      </c>
      <c r="E130" s="43" t="s">
        <v>107</v>
      </c>
      <c r="F130" s="81">
        <f>SUMIFS(input_enduse!D:D,input_enduse!A:A,C130,input_enduse!B:B,$A$2,input_enduse!C:C,$A130)</f>
        <v>0</v>
      </c>
      <c r="G130" s="81">
        <v>1</v>
      </c>
      <c r="H130" s="81">
        <v>0</v>
      </c>
      <c r="I130" s="81">
        <v>0</v>
      </c>
      <c r="J130" s="82"/>
      <c r="K130" s="19"/>
    </row>
    <row r="131" spans="1:11" s="1" customFormat="1" ht="15" x14ac:dyDescent="0.2">
      <c r="A131" s="1" t="s">
        <v>10</v>
      </c>
      <c r="C131" s="1" t="s">
        <v>5</v>
      </c>
      <c r="E131" s="43" t="s">
        <v>99</v>
      </c>
      <c r="F131" s="81">
        <f>SUMIFS(input_enduse!D:D,input_enduse!A:A,C131,input_enduse!B:B,$A$2,input_enduse!C:C,$A131)</f>
        <v>2.0005446682897901E-2</v>
      </c>
      <c r="G131" s="81">
        <f>SUMIFS(input_enduse!E:E,input_enduse!A:A,C131,input_enduse!B:B,$A$2,input_enduse!C:C,$A131)</f>
        <v>0.51094500301899204</v>
      </c>
      <c r="H131" s="81">
        <f>SUMIFS(input_enduse!F:F,input_enduse!A:A,C131,input_enduse!B:B,$A$2,input_enduse!C:C,$A131)</f>
        <v>0.378039382023245</v>
      </c>
      <c r="I131" s="81">
        <f>SUMIFS(input_enduse!G:G,input_enduse!A:A,C131,input_enduse!B:B,$A$2,input_enduse!C:C,$A131)</f>
        <v>0.11101561495776301</v>
      </c>
      <c r="J131" s="82"/>
      <c r="K131" s="19"/>
    </row>
    <row r="132" spans="1:11" s="1" customFormat="1" ht="15" x14ac:dyDescent="0.2">
      <c r="A132" s="1" t="s">
        <v>10</v>
      </c>
      <c r="C132" s="1" t="s">
        <v>14</v>
      </c>
      <c r="E132" s="43" t="s">
        <v>14</v>
      </c>
      <c r="F132" s="81">
        <f>SUMIFS(input_enduse!D:D,input_enduse!A:A,C132,input_enduse!B:B,$A$2,input_enduse!C:C,$A132)</f>
        <v>0.94434903950568205</v>
      </c>
      <c r="G132" s="81">
        <f>SUMIFS(input_enduse!E:E,input_enduse!A:A,C132,input_enduse!B:B,$A$2,input_enduse!C:C,$A132)</f>
        <v>0.39020701660707702</v>
      </c>
      <c r="H132" s="81">
        <f>SUMIFS(input_enduse!F:F,input_enduse!A:A,C132,input_enduse!B:B,$A$2,input_enduse!C:C,$A132)</f>
        <v>0.60593116189605001</v>
      </c>
      <c r="I132" s="81">
        <f>SUMIFS(input_enduse!G:G,input_enduse!A:A,C132,input_enduse!B:B,$A$2,input_enduse!C:C,$A132)</f>
        <v>3.8618214968725302E-3</v>
      </c>
      <c r="J132" s="82"/>
      <c r="K132" s="19"/>
    </row>
    <row r="133" spans="1:11" s="1" customFormat="1" ht="15" x14ac:dyDescent="0.2">
      <c r="A133" s="1" t="s">
        <v>10</v>
      </c>
      <c r="E133" s="28" t="s">
        <v>43</v>
      </c>
      <c r="F133" s="28" t="s">
        <v>101</v>
      </c>
      <c r="G133" s="28" t="s">
        <v>40</v>
      </c>
      <c r="H133" s="28" t="s">
        <v>41</v>
      </c>
      <c r="I133" s="28" t="s">
        <v>42</v>
      </c>
      <c r="J133" s="80"/>
      <c r="K133" s="3"/>
    </row>
    <row r="134" spans="1:11" s="1" customFormat="1" ht="15" x14ac:dyDescent="0.2">
      <c r="A134" s="1" t="s">
        <v>10</v>
      </c>
      <c r="C134" s="1" t="s">
        <v>98</v>
      </c>
      <c r="E134" s="43" t="s">
        <v>98</v>
      </c>
      <c r="F134" s="81">
        <v>1</v>
      </c>
      <c r="G134" s="81">
        <v>1</v>
      </c>
      <c r="H134" s="81">
        <v>0</v>
      </c>
      <c r="I134" s="81">
        <v>0</v>
      </c>
      <c r="J134" s="82"/>
      <c r="K134" s="19"/>
    </row>
    <row r="135" spans="1:11" s="1" customFormat="1" ht="15" x14ac:dyDescent="0.2">
      <c r="A135" s="1" t="s">
        <v>10</v>
      </c>
      <c r="C135" s="1" t="s">
        <v>8</v>
      </c>
      <c r="E135" s="43" t="s">
        <v>8</v>
      </c>
      <c r="F135" s="81">
        <f>SUMIFS(input_enduse!D:D,input_enduse!A:A,C135,input_enduse!B:B,$A$2,input_enduse!C:C,$A135)</f>
        <v>0.93604455743007198</v>
      </c>
      <c r="G135" s="81">
        <v>1</v>
      </c>
      <c r="H135" s="81">
        <v>0</v>
      </c>
      <c r="I135" s="81">
        <v>0</v>
      </c>
      <c r="J135" s="82"/>
      <c r="K135" s="19"/>
    </row>
    <row r="136" spans="1:11" s="1" customFormat="1" ht="15" x14ac:dyDescent="0.2">
      <c r="A136" s="1" t="s">
        <v>10</v>
      </c>
      <c r="C136" s="1" t="s">
        <v>12</v>
      </c>
      <c r="E136" s="43" t="s">
        <v>12</v>
      </c>
      <c r="F136" s="81">
        <f>SUMIFS(input_enduse!D:D,input_enduse!A:A,C136,input_enduse!B:B,$A$2,input_enduse!C:C,$A136)</f>
        <v>1</v>
      </c>
      <c r="G136" s="81">
        <v>1</v>
      </c>
      <c r="H136" s="81">
        <v>0</v>
      </c>
      <c r="I136" s="81">
        <v>0</v>
      </c>
      <c r="J136" s="82"/>
      <c r="K136" s="19"/>
    </row>
    <row r="137" spans="1:11" s="1" customFormat="1" ht="15" x14ac:dyDescent="0.2">
      <c r="A137" s="1" t="s">
        <v>10</v>
      </c>
      <c r="C137" s="1" t="s">
        <v>6</v>
      </c>
      <c r="E137" s="43" t="s">
        <v>109</v>
      </c>
      <c r="F137" s="81">
        <f>SUMIFS(input_enduse!D:D,input_enduse!A:A,C137,input_enduse!B:B,$A$2,input_enduse!C:C,$A137)</f>
        <v>0.96369475357287104</v>
      </c>
      <c r="G137" s="81">
        <f>SUMIFS(input_enduse!E:E,input_enduse!A:A,C137,input_enduse!B:B,$A$2,input_enduse!C:C,$A137)</f>
        <v>0.97760578940264098</v>
      </c>
      <c r="H137" s="81">
        <f>SUMIFS(input_enduse!F:F,input_enduse!A:A,C137,input_enduse!B:B,$A$2,input_enduse!C:C,$A137)</f>
        <v>2.2394210597358601E-2</v>
      </c>
      <c r="I137" s="81">
        <f>SUMIFS(input_enduse!G:G,input_enduse!A:A,C137,input_enduse!B:B,$A$2,input_enduse!C:C,$A137)</f>
        <v>0</v>
      </c>
      <c r="J137" s="82"/>
      <c r="K137" s="19"/>
    </row>
    <row r="138" spans="1:11" s="1" customFormat="1" ht="15" x14ac:dyDescent="0.2">
      <c r="A138" s="1" t="s">
        <v>10</v>
      </c>
      <c r="C138" s="1" t="s">
        <v>104</v>
      </c>
      <c r="E138" s="43" t="s">
        <v>110</v>
      </c>
      <c r="F138" s="81">
        <f>SUMIFS(input_enduse!D:D,input_enduse!A:A,C138,input_enduse!B:B,$A$2,input_enduse!C:C,$A138)</f>
        <v>0.15609234139412501</v>
      </c>
      <c r="G138" s="81">
        <v>1</v>
      </c>
      <c r="H138" s="81">
        <v>0</v>
      </c>
      <c r="I138" s="81">
        <v>0</v>
      </c>
      <c r="J138" s="82"/>
      <c r="K138" s="19"/>
    </row>
    <row r="139" spans="1:11" s="1" customFormat="1" ht="15" x14ac:dyDescent="0.2">
      <c r="A139" s="1" t="s">
        <v>10</v>
      </c>
      <c r="C139" s="1" t="s">
        <v>106</v>
      </c>
      <c r="E139" s="43" t="s">
        <v>111</v>
      </c>
      <c r="F139" s="81">
        <f>SUMIFS(input_enduse!D:D,input_enduse!A:A,C139,input_enduse!B:B,$A$2,input_enduse!C:C,$A139)</f>
        <v>0.90925399955506903</v>
      </c>
      <c r="G139" s="81">
        <v>1</v>
      </c>
      <c r="H139" s="81">
        <v>0</v>
      </c>
      <c r="I139" s="81">
        <v>0</v>
      </c>
      <c r="J139" s="82"/>
      <c r="K139" s="19"/>
    </row>
    <row r="140" spans="1:11" s="1" customFormat="1" ht="15" x14ac:dyDescent="0.2">
      <c r="A140" s="1" t="s">
        <v>10</v>
      </c>
      <c r="C140" s="1" t="s">
        <v>105</v>
      </c>
      <c r="E140" s="43" t="s">
        <v>112</v>
      </c>
      <c r="F140" s="81">
        <f>SUMIFS(input_enduse!D:D,input_enduse!A:A,C140,input_enduse!B:B,$A$2,input_enduse!C:C,$A140)</f>
        <v>0.92393388954788702</v>
      </c>
      <c r="G140" s="81">
        <v>1</v>
      </c>
      <c r="H140" s="81">
        <v>0</v>
      </c>
      <c r="I140" s="81">
        <v>0</v>
      </c>
      <c r="J140" s="82"/>
      <c r="K140" s="19"/>
    </row>
    <row r="141" spans="1:11" s="1" customFormat="1" ht="15" x14ac:dyDescent="0.2">
      <c r="A141" s="1" t="s">
        <v>10</v>
      </c>
      <c r="C141" s="1" t="s">
        <v>10</v>
      </c>
      <c r="E141" s="43" t="s">
        <v>114</v>
      </c>
      <c r="F141" s="81">
        <f>SUMIFS(input_enduse!D:D,input_enduse!A:A,C141,input_enduse!B:B,$A$2,input_enduse!C:C,$A141)</f>
        <v>0.99386562969982895</v>
      </c>
      <c r="G141" s="81">
        <v>1</v>
      </c>
      <c r="H141" s="81">
        <v>0</v>
      </c>
      <c r="I141" s="81">
        <v>0</v>
      </c>
      <c r="J141" s="82"/>
      <c r="K141" s="19"/>
    </row>
    <row r="142" spans="1:11" s="1" customFormat="1" ht="15" x14ac:dyDescent="0.2">
      <c r="A142" s="1" t="s">
        <v>10</v>
      </c>
      <c r="C142" s="1" t="s">
        <v>11</v>
      </c>
      <c r="E142" s="43" t="s">
        <v>11</v>
      </c>
      <c r="F142" s="81">
        <f>SUMIFS(input_enduse!D:D,input_enduse!A:A,C142,input_enduse!B:B,$A$2,input_enduse!C:C,$A142)</f>
        <v>0.37867440858086399</v>
      </c>
      <c r="G142" s="81">
        <v>1</v>
      </c>
      <c r="H142" s="81">
        <v>0</v>
      </c>
      <c r="I142" s="81">
        <v>0</v>
      </c>
      <c r="J142" s="82"/>
      <c r="K142" s="19"/>
    </row>
    <row r="143" spans="1:11" s="1" customFormat="1" ht="15" x14ac:dyDescent="0.2">
      <c r="A143" s="1" t="s">
        <v>10</v>
      </c>
      <c r="C143" s="1" t="s">
        <v>1</v>
      </c>
      <c r="E143" s="43" t="s">
        <v>1</v>
      </c>
      <c r="F143" s="81">
        <f>SUMIFS(input_enduse!D:D,input_enduse!A:A,C143,input_enduse!B:B,$A$2,input_enduse!C:C,$A143)</f>
        <v>0.54964356448000196</v>
      </c>
      <c r="G143" s="81">
        <v>1</v>
      </c>
      <c r="H143" s="81">
        <v>0</v>
      </c>
      <c r="I143" s="81">
        <v>0</v>
      </c>
      <c r="J143" s="82"/>
      <c r="K143" s="19"/>
    </row>
    <row r="144" spans="1:11" s="1" customFormat="1" ht="15" x14ac:dyDescent="0.2">
      <c r="E144" s="83"/>
      <c r="F144" s="83"/>
      <c r="G144" s="83"/>
      <c r="H144" s="83"/>
      <c r="I144" s="83"/>
      <c r="J144" s="83"/>
      <c r="K144" s="8"/>
    </row>
    <row r="145" spans="1:11" s="1" customFormat="1" ht="15" x14ac:dyDescent="0.25">
      <c r="E145" s="95" t="s">
        <v>283</v>
      </c>
      <c r="F145" s="96"/>
      <c r="G145" s="96"/>
      <c r="H145" s="96"/>
      <c r="I145" s="97"/>
      <c r="J145" s="76"/>
      <c r="K145" s="18"/>
    </row>
    <row r="146" spans="1:11" s="1" customFormat="1" ht="15" x14ac:dyDescent="0.2">
      <c r="C146" s="1" t="s">
        <v>43</v>
      </c>
      <c r="E146" s="28" t="s">
        <v>43</v>
      </c>
      <c r="F146" s="28" t="s">
        <v>44</v>
      </c>
      <c r="G146" s="28" t="s">
        <v>40</v>
      </c>
      <c r="H146" s="28" t="s">
        <v>41</v>
      </c>
      <c r="I146" s="28" t="s">
        <v>42</v>
      </c>
      <c r="J146" s="80"/>
      <c r="K146" s="3"/>
    </row>
    <row r="147" spans="1:11" s="1" customFormat="1" ht="15" x14ac:dyDescent="0.2">
      <c r="A147" s="1" t="s">
        <v>19</v>
      </c>
      <c r="C147" s="1" t="s">
        <v>9</v>
      </c>
      <c r="E147" s="43" t="s">
        <v>9</v>
      </c>
      <c r="F147" s="81">
        <f>SUMIFS(input_enduse!D:D,input_enduse!A:A,C147,input_enduse!B:B,$A$2,input_enduse!C:C,$A147)</f>
        <v>0.93035384440382296</v>
      </c>
      <c r="G147" s="81">
        <f>SUMIFS(input_enduse!E:E,input_enduse!A:A,C147,input_enduse!B:B,$A$2,input_enduse!C:C,$A147)</f>
        <v>0.28373486111115698</v>
      </c>
      <c r="H147" s="81">
        <f>SUMIFS(input_enduse!F:F,input_enduse!A:A,C147,input_enduse!B:B,$A$2,input_enduse!C:C,$A147)</f>
        <v>0.71626513888884302</v>
      </c>
      <c r="I147" s="81">
        <f>SUMIFS(input_enduse!G:G,input_enduse!A:A,C147,input_enduse!B:B,$A$2,input_enduse!C:C,$A147)</f>
        <v>0</v>
      </c>
      <c r="J147" s="82"/>
      <c r="K147" s="19"/>
    </row>
    <row r="148" spans="1:11" s="1" customFormat="1" ht="15" x14ac:dyDescent="0.2">
      <c r="A148" s="1" t="s">
        <v>19</v>
      </c>
      <c r="C148" s="1" t="s">
        <v>7</v>
      </c>
      <c r="E148" s="43" t="s">
        <v>7</v>
      </c>
      <c r="F148" s="81">
        <f>SUMIFS(input_enduse!D:D,input_enduse!A:A,C148,input_enduse!B:B,$A$2,input_enduse!C:C,$A148)</f>
        <v>0.93194213665615599</v>
      </c>
      <c r="G148" s="81">
        <f>SUMIFS(input_enduse!E:E,input_enduse!A:A,C148,input_enduse!B:B,$A$2,input_enduse!C:C,$A148)</f>
        <v>1</v>
      </c>
      <c r="H148" s="81">
        <f>SUMIFS(input_enduse!F:F,input_enduse!A:A,C148,input_enduse!B:B,$A$2,input_enduse!C:C,$A148)</f>
        <v>0</v>
      </c>
      <c r="I148" s="81">
        <f>SUMIFS(input_enduse!G:G,input_enduse!A:A,C148,input_enduse!B:B,$A$2,input_enduse!C:C,$A148)</f>
        <v>0</v>
      </c>
      <c r="J148" s="82"/>
      <c r="K148" s="19"/>
    </row>
    <row r="149" spans="1:11" s="1" customFormat="1" ht="15" x14ac:dyDescent="0.2">
      <c r="A149" s="1" t="s">
        <v>19</v>
      </c>
      <c r="C149" s="1" t="s">
        <v>13</v>
      </c>
      <c r="E149" s="43" t="s">
        <v>13</v>
      </c>
      <c r="F149" s="81">
        <f>SUMIFS(input_enduse!D:D,input_enduse!A:A,C149,input_enduse!B:B,$A$2,input_enduse!C:C,$A149)</f>
        <v>0.934731841474437</v>
      </c>
      <c r="G149" s="81">
        <v>1</v>
      </c>
      <c r="H149" s="81">
        <v>0</v>
      </c>
      <c r="I149" s="81">
        <v>0</v>
      </c>
      <c r="J149" s="82"/>
      <c r="K149" s="19"/>
    </row>
    <row r="150" spans="1:11" s="1" customFormat="1" ht="15" x14ac:dyDescent="0.2">
      <c r="A150" s="1" t="s">
        <v>19</v>
      </c>
      <c r="C150" s="1" t="s">
        <v>108</v>
      </c>
      <c r="E150" s="43" t="s">
        <v>108</v>
      </c>
      <c r="F150" s="81">
        <f>SUMIFS(input_enduse!D:D,input_enduse!A:A,C150,input_enduse!B:B,$A$2,input_enduse!C:C,$A150)</f>
        <v>1.8598035165364E-3</v>
      </c>
      <c r="G150" s="81">
        <v>1</v>
      </c>
      <c r="H150" s="81">
        <v>0</v>
      </c>
      <c r="I150" s="81">
        <v>0</v>
      </c>
      <c r="J150" s="82"/>
      <c r="K150" s="19"/>
    </row>
    <row r="151" spans="1:11" s="1" customFormat="1" ht="15" x14ac:dyDescent="0.2">
      <c r="A151" s="1" t="s">
        <v>19</v>
      </c>
      <c r="C151" s="1" t="s">
        <v>107</v>
      </c>
      <c r="E151" s="43" t="s">
        <v>107</v>
      </c>
      <c r="F151" s="81">
        <f>SUMIFS(input_enduse!D:D,input_enduse!A:A,C151,input_enduse!B:B,$A$2,input_enduse!C:C,$A151)</f>
        <v>9.29901758268199E-4</v>
      </c>
      <c r="G151" s="81">
        <v>1</v>
      </c>
      <c r="H151" s="81">
        <v>0</v>
      </c>
      <c r="I151" s="81">
        <v>0</v>
      </c>
      <c r="J151" s="82"/>
      <c r="K151" s="19"/>
    </row>
    <row r="152" spans="1:11" s="1" customFormat="1" ht="15" x14ac:dyDescent="0.2">
      <c r="A152" s="1" t="s">
        <v>19</v>
      </c>
      <c r="C152" s="1" t="s">
        <v>5</v>
      </c>
      <c r="E152" s="43" t="s">
        <v>99</v>
      </c>
      <c r="F152" s="81">
        <f>SUMIFS(input_enduse!D:D,input_enduse!A:A,C152,input_enduse!B:B,$A$2,input_enduse!C:C,$A152)</f>
        <v>3.14507451120505E-3</v>
      </c>
      <c r="G152" s="81">
        <f>SUMIFS(input_enduse!E:E,input_enduse!A:A,C152,input_enduse!B:B,$A$2,input_enduse!C:C,$A152)</f>
        <v>0.412986196521409</v>
      </c>
      <c r="H152" s="81">
        <f>SUMIFS(input_enduse!F:F,input_enduse!A:A,C152,input_enduse!B:B,$A$2,input_enduse!C:C,$A152)</f>
        <v>0.587013803478591</v>
      </c>
      <c r="I152" s="81">
        <f>SUMIFS(input_enduse!G:G,input_enduse!A:A,C152,input_enduse!B:B,$A$2,input_enduse!C:C,$A152)</f>
        <v>0</v>
      </c>
      <c r="J152" s="82"/>
      <c r="K152" s="19"/>
    </row>
    <row r="153" spans="1:11" s="1" customFormat="1" ht="15" x14ac:dyDescent="0.2">
      <c r="A153" s="1" t="s">
        <v>19</v>
      </c>
      <c r="C153" s="1" t="s">
        <v>14</v>
      </c>
      <c r="E153" s="43" t="s">
        <v>14</v>
      </c>
      <c r="F153" s="81">
        <f>SUMIFS(input_enduse!D:D,input_enduse!A:A,C153,input_enduse!B:B,$A$2,input_enduse!C:C,$A153)</f>
        <v>1</v>
      </c>
      <c r="G153" s="81">
        <f>SUMIFS(input_enduse!E:E,input_enduse!A:A,C153,input_enduse!B:B,$A$2,input_enduse!C:C,$A153)</f>
        <v>0.45888373586312903</v>
      </c>
      <c r="H153" s="81">
        <f>SUMIFS(input_enduse!F:F,input_enduse!A:A,C153,input_enduse!B:B,$A$2,input_enduse!C:C,$A153)</f>
        <v>0.49555300250071699</v>
      </c>
      <c r="I153" s="81">
        <f>SUMIFS(input_enduse!G:G,input_enduse!A:A,C153,input_enduse!B:B,$A$2,input_enduse!C:C,$A153)</f>
        <v>4.5563261636154803E-2</v>
      </c>
      <c r="J153" s="82"/>
      <c r="K153" s="19"/>
    </row>
    <row r="154" spans="1:11" s="1" customFormat="1" ht="15" x14ac:dyDescent="0.2">
      <c r="A154" s="1" t="s">
        <v>19</v>
      </c>
      <c r="E154" s="28" t="s">
        <v>43</v>
      </c>
      <c r="F154" s="28" t="s">
        <v>101</v>
      </c>
      <c r="G154" s="28" t="s">
        <v>40</v>
      </c>
      <c r="H154" s="28" t="s">
        <v>41</v>
      </c>
      <c r="I154" s="28" t="s">
        <v>42</v>
      </c>
      <c r="J154" s="80"/>
      <c r="K154" s="3"/>
    </row>
    <row r="155" spans="1:11" s="1" customFormat="1" ht="15" x14ac:dyDescent="0.2">
      <c r="A155" s="1" t="s">
        <v>19</v>
      </c>
      <c r="C155" s="1" t="s">
        <v>98</v>
      </c>
      <c r="E155" s="43" t="s">
        <v>98</v>
      </c>
      <c r="F155" s="81">
        <v>1</v>
      </c>
      <c r="G155" s="81">
        <v>1</v>
      </c>
      <c r="H155" s="81">
        <v>0</v>
      </c>
      <c r="I155" s="81">
        <v>0</v>
      </c>
      <c r="J155" s="82"/>
      <c r="K155" s="19"/>
    </row>
    <row r="156" spans="1:11" s="1" customFormat="1" ht="15" x14ac:dyDescent="0.2">
      <c r="A156" s="1" t="s">
        <v>19</v>
      </c>
      <c r="C156" s="1" t="s">
        <v>8</v>
      </c>
      <c r="E156" s="43" t="s">
        <v>8</v>
      </c>
      <c r="F156" s="81">
        <f>SUMIFS(input_enduse!D:D,input_enduse!A:A,C156,input_enduse!B:B,$A$2,input_enduse!C:C,$A156)</f>
        <v>1</v>
      </c>
      <c r="G156" s="81">
        <v>1</v>
      </c>
      <c r="H156" s="81">
        <v>0</v>
      </c>
      <c r="I156" s="81">
        <v>0</v>
      </c>
      <c r="J156" s="82"/>
      <c r="K156" s="19"/>
    </row>
    <row r="157" spans="1:11" s="1" customFormat="1" ht="15" x14ac:dyDescent="0.2">
      <c r="A157" s="1" t="s">
        <v>19</v>
      </c>
      <c r="C157" s="1" t="s">
        <v>12</v>
      </c>
      <c r="E157" s="43" t="s">
        <v>12</v>
      </c>
      <c r="F157" s="81">
        <f>SUMIFS(input_enduse!D:D,input_enduse!A:A,C157,input_enduse!B:B,$A$2,input_enduse!C:C,$A157)</f>
        <v>1</v>
      </c>
      <c r="G157" s="81">
        <v>1</v>
      </c>
      <c r="H157" s="81">
        <v>0</v>
      </c>
      <c r="I157" s="81">
        <v>0</v>
      </c>
      <c r="J157" s="82"/>
      <c r="K157" s="19"/>
    </row>
    <row r="158" spans="1:11" s="1" customFormat="1" ht="15" x14ac:dyDescent="0.2">
      <c r="A158" s="1" t="s">
        <v>19</v>
      </c>
      <c r="C158" s="1" t="s">
        <v>6</v>
      </c>
      <c r="E158" s="43" t="s">
        <v>109</v>
      </c>
      <c r="F158" s="81">
        <f>SUMIFS(input_enduse!D:D,input_enduse!A:A,C158,input_enduse!B:B,$A$2,input_enduse!C:C,$A158)</f>
        <v>1</v>
      </c>
      <c r="G158" s="81">
        <f>SUMIFS(input_enduse!E:E,input_enduse!A:A,C158,input_enduse!B:B,$A$2,input_enduse!C:C,$A158)</f>
        <v>1</v>
      </c>
      <c r="H158" s="81">
        <f>SUMIFS(input_enduse!F:F,input_enduse!A:A,C158,input_enduse!B:B,$A$2,input_enduse!C:C,$A158)</f>
        <v>0</v>
      </c>
      <c r="I158" s="81">
        <f>SUMIFS(input_enduse!G:G,input_enduse!A:A,C158,input_enduse!B:B,$A$2,input_enduse!C:C,$A158)</f>
        <v>0</v>
      </c>
      <c r="J158" s="82"/>
      <c r="K158" s="19"/>
    </row>
    <row r="159" spans="1:11" s="1" customFormat="1" ht="15" x14ac:dyDescent="0.2">
      <c r="A159" s="1" t="s">
        <v>19</v>
      </c>
      <c r="C159" s="1" t="s">
        <v>104</v>
      </c>
      <c r="E159" s="43" t="s">
        <v>110</v>
      </c>
      <c r="F159" s="81">
        <f>SUMIFS(input_enduse!D:D,input_enduse!A:A,C159,input_enduse!B:B,$A$2,input_enduse!C:C,$A159)</f>
        <v>0.354281614534044</v>
      </c>
      <c r="G159" s="81">
        <v>1</v>
      </c>
      <c r="H159" s="81">
        <v>0</v>
      </c>
      <c r="I159" s="81">
        <v>0</v>
      </c>
      <c r="J159" s="82"/>
      <c r="K159" s="19"/>
    </row>
    <row r="160" spans="1:11" s="1" customFormat="1" ht="15" x14ac:dyDescent="0.2">
      <c r="A160" s="1" t="s">
        <v>19</v>
      </c>
      <c r="C160" s="1" t="s">
        <v>106</v>
      </c>
      <c r="E160" s="43" t="s">
        <v>111</v>
      </c>
      <c r="F160" s="81">
        <f>SUMIFS(input_enduse!D:D,input_enduse!A:A,C160,input_enduse!B:B,$A$2,input_enduse!C:C,$A160)</f>
        <v>1</v>
      </c>
      <c r="G160" s="81">
        <v>1</v>
      </c>
      <c r="H160" s="81">
        <v>0</v>
      </c>
      <c r="I160" s="81">
        <v>0</v>
      </c>
      <c r="J160" s="82"/>
      <c r="K160" s="19"/>
    </row>
    <row r="161" spans="1:11" s="1" customFormat="1" ht="15" x14ac:dyDescent="0.2">
      <c r="A161" s="1" t="s">
        <v>19</v>
      </c>
      <c r="C161" s="1" t="s">
        <v>105</v>
      </c>
      <c r="E161" s="43" t="s">
        <v>112</v>
      </c>
      <c r="F161" s="81">
        <f>SUMIFS(input_enduse!D:D,input_enduse!A:A,C161,input_enduse!B:B,$A$2,input_enduse!C:C,$A161)</f>
        <v>1</v>
      </c>
      <c r="G161" s="81">
        <v>1</v>
      </c>
      <c r="H161" s="81">
        <v>0</v>
      </c>
      <c r="I161" s="81">
        <v>0</v>
      </c>
      <c r="J161" s="82"/>
      <c r="K161" s="19"/>
    </row>
    <row r="162" spans="1:11" s="1" customFormat="1" ht="15" x14ac:dyDescent="0.2">
      <c r="A162" s="1" t="s">
        <v>19</v>
      </c>
      <c r="C162" s="1" t="s">
        <v>10</v>
      </c>
      <c r="E162" s="43" t="s">
        <v>114</v>
      </c>
      <c r="F162" s="81">
        <f>SUMIFS(input_enduse!D:D,input_enduse!A:A,C162,input_enduse!B:B,$A$2,input_enduse!C:C,$A162)</f>
        <v>1</v>
      </c>
      <c r="G162" s="81">
        <v>1</v>
      </c>
      <c r="H162" s="81">
        <v>0</v>
      </c>
      <c r="I162" s="81">
        <v>0</v>
      </c>
      <c r="J162" s="82"/>
      <c r="K162" s="19"/>
    </row>
    <row r="163" spans="1:11" s="1" customFormat="1" ht="15" x14ac:dyDescent="0.2">
      <c r="A163" s="1" t="s">
        <v>19</v>
      </c>
      <c r="C163" s="1" t="s">
        <v>11</v>
      </c>
      <c r="E163" s="43" t="s">
        <v>11</v>
      </c>
      <c r="F163" s="81">
        <f>SUMIFS(input_enduse!D:D,input_enduse!A:A,C163,input_enduse!B:B,$A$2,input_enduse!C:C,$A163)</f>
        <v>0.81069936763289396</v>
      </c>
      <c r="G163" s="81">
        <v>1</v>
      </c>
      <c r="H163" s="81">
        <v>0</v>
      </c>
      <c r="I163" s="81">
        <v>0</v>
      </c>
      <c r="J163" s="82"/>
      <c r="K163" s="19"/>
    </row>
    <row r="164" spans="1:11" s="1" customFormat="1" ht="15" x14ac:dyDescent="0.2">
      <c r="A164" s="1" t="s">
        <v>19</v>
      </c>
      <c r="C164" s="1" t="s">
        <v>1</v>
      </c>
      <c r="E164" s="43" t="s">
        <v>1</v>
      </c>
      <c r="F164" s="81">
        <f>SUMIFS(input_enduse!D:D,input_enduse!A:A,C164,input_enduse!B:B,$A$2,input_enduse!C:C,$A164)</f>
        <v>0.12578869398872</v>
      </c>
      <c r="G164" s="81">
        <v>1</v>
      </c>
      <c r="H164" s="81">
        <v>0</v>
      </c>
      <c r="I164" s="81">
        <v>0</v>
      </c>
      <c r="J164" s="82"/>
      <c r="K164" s="19"/>
    </row>
    <row r="165" spans="1:11" s="1" customFormat="1" ht="15" x14ac:dyDescent="0.2">
      <c r="E165" s="83"/>
      <c r="F165" s="83"/>
      <c r="G165" s="83"/>
      <c r="H165" s="83"/>
      <c r="I165" s="83"/>
      <c r="J165" s="83"/>
      <c r="K165" s="8"/>
    </row>
    <row r="166" spans="1:11" s="1" customFormat="1" ht="15" x14ac:dyDescent="0.25">
      <c r="E166" s="95" t="s">
        <v>284</v>
      </c>
      <c r="F166" s="96"/>
      <c r="G166" s="96"/>
      <c r="H166" s="96"/>
      <c r="I166" s="97"/>
      <c r="J166" s="76"/>
      <c r="K166" s="18"/>
    </row>
    <row r="167" spans="1:11" s="1" customFormat="1" ht="15" x14ac:dyDescent="0.2">
      <c r="C167" s="1" t="s">
        <v>43</v>
      </c>
      <c r="E167" s="28" t="s">
        <v>43</v>
      </c>
      <c r="F167" s="28" t="s">
        <v>44</v>
      </c>
      <c r="G167" s="28" t="s">
        <v>40</v>
      </c>
      <c r="H167" s="28" t="s">
        <v>41</v>
      </c>
      <c r="I167" s="28" t="s">
        <v>42</v>
      </c>
      <c r="J167" s="80"/>
      <c r="K167" s="3"/>
    </row>
    <row r="168" spans="1:11" s="1" customFormat="1" ht="15" x14ac:dyDescent="0.2">
      <c r="A168" s="1" t="s">
        <v>20</v>
      </c>
      <c r="C168" s="1" t="s">
        <v>9</v>
      </c>
      <c r="E168" s="43" t="s">
        <v>9</v>
      </c>
      <c r="F168" s="81">
        <f>SUMIFS(input_enduse!D:D,input_enduse!A:A,C168,input_enduse!B:B,$A$2,input_enduse!C:C,$A168)</f>
        <v>0.86848685189464703</v>
      </c>
      <c r="G168" s="81">
        <f>SUMIFS(input_enduse!E:E,input_enduse!A:A,C168,input_enduse!B:B,$A$2,input_enduse!C:C,$A168)</f>
        <v>0.38547467577294903</v>
      </c>
      <c r="H168" s="81">
        <f>SUMIFS(input_enduse!F:F,input_enduse!A:A,C168,input_enduse!B:B,$A$2,input_enduse!C:C,$A168)</f>
        <v>0.61452532422705097</v>
      </c>
      <c r="I168" s="81">
        <f>SUMIFS(input_enduse!G:G,input_enduse!A:A,C168,input_enduse!B:B,$A$2,input_enduse!C:C,$A168)</f>
        <v>0</v>
      </c>
      <c r="J168" s="82"/>
      <c r="K168" s="19"/>
    </row>
    <row r="169" spans="1:11" s="1" customFormat="1" ht="15" x14ac:dyDescent="0.2">
      <c r="A169" s="1" t="s">
        <v>20</v>
      </c>
      <c r="C169" s="1" t="s">
        <v>7</v>
      </c>
      <c r="E169" s="43" t="s">
        <v>7</v>
      </c>
      <c r="F169" s="81">
        <f>SUMIFS(input_enduse!D:D,input_enduse!A:A,C169,input_enduse!B:B,$A$2,input_enduse!C:C,$A169)</f>
        <v>0.85900945727748701</v>
      </c>
      <c r="G169" s="81">
        <f>SUMIFS(input_enduse!E:E,input_enduse!A:A,C169,input_enduse!B:B,$A$2,input_enduse!C:C,$A169)</f>
        <v>1</v>
      </c>
      <c r="H169" s="81">
        <f>SUMIFS(input_enduse!F:F,input_enduse!A:A,C169,input_enduse!B:B,$A$2,input_enduse!C:C,$A169)</f>
        <v>0</v>
      </c>
      <c r="I169" s="81">
        <f>SUMIFS(input_enduse!G:G,input_enduse!A:A,C169,input_enduse!B:B,$A$2,input_enduse!C:C,$A169)</f>
        <v>0</v>
      </c>
      <c r="J169" s="82"/>
      <c r="K169" s="19"/>
    </row>
    <row r="170" spans="1:11" s="1" customFormat="1" ht="15" x14ac:dyDescent="0.2">
      <c r="A170" s="1" t="s">
        <v>20</v>
      </c>
      <c r="C170" s="1" t="s">
        <v>13</v>
      </c>
      <c r="E170" s="43" t="s">
        <v>13</v>
      </c>
      <c r="F170" s="81">
        <f>SUMIFS(input_enduse!D:D,input_enduse!A:A,C170,input_enduse!B:B,$A$2,input_enduse!C:C,$A170)</f>
        <v>0.87254045332653196</v>
      </c>
      <c r="G170" s="81">
        <v>1</v>
      </c>
      <c r="H170" s="81">
        <v>0</v>
      </c>
      <c r="I170" s="81">
        <v>0</v>
      </c>
      <c r="J170" s="82"/>
      <c r="K170" s="19"/>
    </row>
    <row r="171" spans="1:11" s="1" customFormat="1" ht="15" x14ac:dyDescent="0.2">
      <c r="A171" s="1" t="s">
        <v>20</v>
      </c>
      <c r="C171" s="1" t="s">
        <v>108</v>
      </c>
      <c r="E171" s="43" t="s">
        <v>108</v>
      </c>
      <c r="F171" s="81">
        <f>SUMIFS(input_enduse!D:D,input_enduse!A:A,C171,input_enduse!B:B,$A$2,input_enduse!C:C,$A171)</f>
        <v>0</v>
      </c>
      <c r="G171" s="81">
        <v>1</v>
      </c>
      <c r="H171" s="81">
        <v>0</v>
      </c>
      <c r="I171" s="81">
        <v>0</v>
      </c>
      <c r="J171" s="82"/>
      <c r="K171" s="19"/>
    </row>
    <row r="172" spans="1:11" s="1" customFormat="1" ht="15" x14ac:dyDescent="0.2">
      <c r="A172" s="1" t="s">
        <v>20</v>
      </c>
      <c r="C172" s="1" t="s">
        <v>107</v>
      </c>
      <c r="E172" s="43" t="s">
        <v>107</v>
      </c>
      <c r="F172" s="81">
        <f>SUMIFS(input_enduse!D:D,input_enduse!A:A,C172,input_enduse!B:B,$A$2,input_enduse!C:C,$A172)</f>
        <v>0</v>
      </c>
      <c r="G172" s="81">
        <v>1</v>
      </c>
      <c r="H172" s="81">
        <v>0</v>
      </c>
      <c r="I172" s="81">
        <v>0</v>
      </c>
      <c r="J172" s="82"/>
      <c r="K172" s="19"/>
    </row>
    <row r="173" spans="1:11" s="1" customFormat="1" ht="15" x14ac:dyDescent="0.2">
      <c r="A173" s="1" t="s">
        <v>20</v>
      </c>
      <c r="C173" s="1" t="s">
        <v>5</v>
      </c>
      <c r="E173" s="43" t="s">
        <v>99</v>
      </c>
      <c r="F173" s="81">
        <f>SUMIFS(input_enduse!D:D,input_enduse!A:A,C173,input_enduse!B:B,$A$2,input_enduse!C:C,$A173)</f>
        <v>6.3769933116409397E-3</v>
      </c>
      <c r="G173" s="81">
        <f>SUMIFS(input_enduse!E:E,input_enduse!A:A,C173,input_enduse!B:B,$A$2,input_enduse!C:C,$A173)</f>
        <v>0.48031792809513002</v>
      </c>
      <c r="H173" s="81">
        <f>SUMIFS(input_enduse!F:F,input_enduse!A:A,C173,input_enduse!B:B,$A$2,input_enduse!C:C,$A173)</f>
        <v>0.51383014843259001</v>
      </c>
      <c r="I173" s="81">
        <f>SUMIFS(input_enduse!G:G,input_enduse!A:A,C173,input_enduse!B:B,$A$2,input_enduse!C:C,$A173)</f>
        <v>5.8519234722807902E-3</v>
      </c>
      <c r="J173" s="82"/>
      <c r="K173" s="19"/>
    </row>
    <row r="174" spans="1:11" s="1" customFormat="1" ht="15" x14ac:dyDescent="0.2">
      <c r="A174" s="1" t="s">
        <v>20</v>
      </c>
      <c r="C174" s="1" t="s">
        <v>14</v>
      </c>
      <c r="E174" s="43" t="s">
        <v>14</v>
      </c>
      <c r="F174" s="81">
        <f>SUMIFS(input_enduse!D:D,input_enduse!A:A,C174,input_enduse!B:B,$A$2,input_enduse!C:C,$A174)</f>
        <v>0.93479539637147502</v>
      </c>
      <c r="G174" s="81">
        <f>SUMIFS(input_enduse!E:E,input_enduse!A:A,C174,input_enduse!B:B,$A$2,input_enduse!C:C,$A174)</f>
        <v>0.46221215509339297</v>
      </c>
      <c r="H174" s="81">
        <f>SUMIFS(input_enduse!F:F,input_enduse!A:A,C174,input_enduse!B:B,$A$2,input_enduse!C:C,$A174)</f>
        <v>0.51590142235317404</v>
      </c>
      <c r="I174" s="81">
        <f>SUMIFS(input_enduse!G:G,input_enduse!A:A,C174,input_enduse!B:B,$A$2,input_enduse!C:C,$A174)</f>
        <v>2.1886422553432199E-2</v>
      </c>
      <c r="J174" s="82"/>
      <c r="K174" s="19"/>
    </row>
    <row r="175" spans="1:11" s="1" customFormat="1" ht="15" x14ac:dyDescent="0.2">
      <c r="A175" s="1" t="s">
        <v>20</v>
      </c>
      <c r="E175" s="28" t="s">
        <v>43</v>
      </c>
      <c r="F175" s="28" t="s">
        <v>101</v>
      </c>
      <c r="G175" s="28" t="s">
        <v>40</v>
      </c>
      <c r="H175" s="28" t="s">
        <v>41</v>
      </c>
      <c r="I175" s="28" t="s">
        <v>42</v>
      </c>
      <c r="J175" s="80"/>
      <c r="K175" s="3"/>
    </row>
    <row r="176" spans="1:11" s="1" customFormat="1" ht="15" x14ac:dyDescent="0.2">
      <c r="A176" s="1" t="s">
        <v>20</v>
      </c>
      <c r="C176" s="1" t="s">
        <v>98</v>
      </c>
      <c r="E176" s="43" t="s">
        <v>98</v>
      </c>
      <c r="F176" s="81">
        <v>1</v>
      </c>
      <c r="G176" s="81">
        <v>1</v>
      </c>
      <c r="H176" s="81">
        <v>0</v>
      </c>
      <c r="I176" s="81">
        <v>0</v>
      </c>
      <c r="J176" s="82"/>
      <c r="K176" s="19"/>
    </row>
    <row r="177" spans="1:11" s="1" customFormat="1" ht="15" x14ac:dyDescent="0.2">
      <c r="A177" s="1" t="s">
        <v>20</v>
      </c>
      <c r="C177" s="1" t="s">
        <v>8</v>
      </c>
      <c r="E177" s="43" t="s">
        <v>8</v>
      </c>
      <c r="F177" s="81">
        <f>SUMIFS(input_enduse!D:D,input_enduse!A:A,C177,input_enduse!B:B,$A$2,input_enduse!C:C,$A177)</f>
        <v>0.82913185695368397</v>
      </c>
      <c r="G177" s="81">
        <v>1</v>
      </c>
      <c r="H177" s="81">
        <v>0</v>
      </c>
      <c r="I177" s="81">
        <v>0</v>
      </c>
      <c r="J177" s="82"/>
      <c r="K177" s="19"/>
    </row>
    <row r="178" spans="1:11" s="1" customFormat="1" ht="15" x14ac:dyDescent="0.2">
      <c r="A178" s="1" t="s">
        <v>20</v>
      </c>
      <c r="C178" s="1" t="s">
        <v>12</v>
      </c>
      <c r="E178" s="43" t="s">
        <v>12</v>
      </c>
      <c r="F178" s="81">
        <f>SUMIFS(input_enduse!D:D,input_enduse!A:A,C178,input_enduse!B:B,$A$2,input_enduse!C:C,$A178)</f>
        <v>1</v>
      </c>
      <c r="G178" s="81">
        <v>1</v>
      </c>
      <c r="H178" s="81">
        <v>0</v>
      </c>
      <c r="I178" s="81">
        <v>0</v>
      </c>
      <c r="J178" s="82"/>
      <c r="K178" s="19"/>
    </row>
    <row r="179" spans="1:11" s="1" customFormat="1" ht="15" x14ac:dyDescent="0.2">
      <c r="A179" s="1" t="s">
        <v>20</v>
      </c>
      <c r="C179" s="1" t="s">
        <v>6</v>
      </c>
      <c r="E179" s="43" t="s">
        <v>109</v>
      </c>
      <c r="F179" s="81">
        <f>SUMIFS(input_enduse!D:D,input_enduse!A:A,C179,input_enduse!B:B,$A$2,input_enduse!C:C,$A179)</f>
        <v>0.96593393988007603</v>
      </c>
      <c r="G179" s="81">
        <f>SUMIFS(input_enduse!E:E,input_enduse!A:A,C179,input_enduse!B:B,$A$2,input_enduse!C:C,$A179)</f>
        <v>0.97643347496176802</v>
      </c>
      <c r="H179" s="81">
        <f>SUMIFS(input_enduse!F:F,input_enduse!A:A,C179,input_enduse!B:B,$A$2,input_enduse!C:C,$A179)</f>
        <v>2.3566525038231499E-2</v>
      </c>
      <c r="I179" s="81">
        <f>SUMIFS(input_enduse!G:G,input_enduse!A:A,C179,input_enduse!B:B,$A$2,input_enduse!C:C,$A179)</f>
        <v>0</v>
      </c>
      <c r="J179" s="82"/>
      <c r="K179" s="19"/>
    </row>
    <row r="180" spans="1:11" s="1" customFormat="1" ht="15" x14ac:dyDescent="0.2">
      <c r="A180" s="1" t="s">
        <v>20</v>
      </c>
      <c r="C180" s="1" t="s">
        <v>104</v>
      </c>
      <c r="E180" s="43" t="s">
        <v>110</v>
      </c>
      <c r="F180" s="81">
        <f>SUMIFS(input_enduse!D:D,input_enduse!A:A,C180,input_enduse!B:B,$A$2,input_enduse!C:C,$A180)</f>
        <v>4.5894929134666397E-2</v>
      </c>
      <c r="G180" s="81">
        <v>1</v>
      </c>
      <c r="H180" s="81">
        <v>0</v>
      </c>
      <c r="I180" s="81">
        <v>0</v>
      </c>
      <c r="J180" s="82"/>
      <c r="K180" s="19"/>
    </row>
    <row r="181" spans="1:11" s="1" customFormat="1" ht="15" x14ac:dyDescent="0.2">
      <c r="A181" s="1" t="s">
        <v>20</v>
      </c>
      <c r="C181" s="1" t="s">
        <v>106</v>
      </c>
      <c r="E181" s="43" t="s">
        <v>111</v>
      </c>
      <c r="F181" s="81">
        <f>SUMIFS(input_enduse!D:D,input_enduse!A:A,C181,input_enduse!B:B,$A$2,input_enduse!C:C,$A181)</f>
        <v>0.89380105166034596</v>
      </c>
      <c r="G181" s="81">
        <v>1</v>
      </c>
      <c r="H181" s="81">
        <v>0</v>
      </c>
      <c r="I181" s="81">
        <v>0</v>
      </c>
      <c r="J181" s="82"/>
      <c r="K181" s="19"/>
    </row>
    <row r="182" spans="1:11" s="1" customFormat="1" ht="15" x14ac:dyDescent="0.2">
      <c r="A182" s="1" t="s">
        <v>20</v>
      </c>
      <c r="C182" s="1" t="s">
        <v>105</v>
      </c>
      <c r="E182" s="43" t="s">
        <v>112</v>
      </c>
      <c r="F182" s="81">
        <f>SUMIFS(input_enduse!D:D,input_enduse!A:A,C182,input_enduse!B:B,$A$2,input_enduse!C:C,$A182)</f>
        <v>0.90125160437279195</v>
      </c>
      <c r="G182" s="81">
        <v>1</v>
      </c>
      <c r="H182" s="81">
        <v>0</v>
      </c>
      <c r="I182" s="81">
        <v>0</v>
      </c>
      <c r="J182" s="82"/>
      <c r="K182" s="19"/>
    </row>
    <row r="183" spans="1:11" s="1" customFormat="1" ht="15" x14ac:dyDescent="0.2">
      <c r="A183" s="1" t="s">
        <v>20</v>
      </c>
      <c r="C183" s="1" t="s">
        <v>10</v>
      </c>
      <c r="E183" s="43" t="s">
        <v>114</v>
      </c>
      <c r="F183" s="81">
        <f>SUMIFS(input_enduse!D:D,input_enduse!A:A,C183,input_enduse!B:B,$A$2,input_enduse!C:C,$A183)</f>
        <v>0.99066066490148796</v>
      </c>
      <c r="G183" s="81">
        <v>1</v>
      </c>
      <c r="H183" s="81">
        <v>0</v>
      </c>
      <c r="I183" s="81">
        <v>0</v>
      </c>
      <c r="J183" s="82"/>
      <c r="K183" s="19"/>
    </row>
    <row r="184" spans="1:11" s="1" customFormat="1" ht="15" x14ac:dyDescent="0.2">
      <c r="A184" s="1" t="s">
        <v>20</v>
      </c>
      <c r="C184" s="1" t="s">
        <v>11</v>
      </c>
      <c r="E184" s="43" t="s">
        <v>11</v>
      </c>
      <c r="F184" s="81">
        <f>SUMIFS(input_enduse!D:D,input_enduse!A:A,C184,input_enduse!B:B,$A$2,input_enduse!C:C,$A184)</f>
        <v>0.19656419102938699</v>
      </c>
      <c r="G184" s="81">
        <v>1</v>
      </c>
      <c r="H184" s="81">
        <v>0</v>
      </c>
      <c r="I184" s="81">
        <v>0</v>
      </c>
      <c r="J184" s="82"/>
      <c r="K184" s="19"/>
    </row>
    <row r="185" spans="1:11" s="1" customFormat="1" ht="15" x14ac:dyDescent="0.2">
      <c r="A185" s="1" t="s">
        <v>20</v>
      </c>
      <c r="C185" s="1" t="s">
        <v>1</v>
      </c>
      <c r="E185" s="43" t="s">
        <v>1</v>
      </c>
      <c r="F185" s="81">
        <f>SUMIFS(input_enduse!D:D,input_enduse!A:A,C185,input_enduse!B:B,$A$2,input_enduse!C:C,$A185)</f>
        <v>0.18422964650607099</v>
      </c>
      <c r="G185" s="81">
        <v>1</v>
      </c>
      <c r="H185" s="81">
        <v>0</v>
      </c>
      <c r="I185" s="81">
        <v>0</v>
      </c>
      <c r="J185" s="82"/>
      <c r="K185" s="19"/>
    </row>
    <row r="186" spans="1:11" s="1" customFormat="1" ht="15" x14ac:dyDescent="0.2">
      <c r="E186" s="83"/>
      <c r="F186" s="83"/>
      <c r="G186" s="83"/>
      <c r="H186" s="83"/>
      <c r="I186" s="83"/>
      <c r="J186" s="83"/>
      <c r="K186" s="8"/>
    </row>
    <row r="187" spans="1:11" s="1" customFormat="1" ht="15" x14ac:dyDescent="0.25">
      <c r="E187" s="95" t="s">
        <v>285</v>
      </c>
      <c r="F187" s="96"/>
      <c r="G187" s="96"/>
      <c r="H187" s="96"/>
      <c r="I187" s="97"/>
      <c r="J187" s="76"/>
      <c r="K187" s="18"/>
    </row>
    <row r="188" spans="1:11" s="1" customFormat="1" ht="15" x14ac:dyDescent="0.2">
      <c r="C188" s="1" t="s">
        <v>43</v>
      </c>
      <c r="E188" s="28" t="s">
        <v>43</v>
      </c>
      <c r="F188" s="28" t="s">
        <v>44</v>
      </c>
      <c r="G188" s="28" t="s">
        <v>40</v>
      </c>
      <c r="H188" s="28" t="s">
        <v>41</v>
      </c>
      <c r="I188" s="28" t="s">
        <v>42</v>
      </c>
      <c r="J188" s="80"/>
      <c r="K188" s="3"/>
    </row>
    <row r="189" spans="1:11" s="1" customFormat="1" ht="15" x14ac:dyDescent="0.2">
      <c r="A189" s="1" t="s">
        <v>21</v>
      </c>
      <c r="C189" s="1" t="s">
        <v>9</v>
      </c>
      <c r="E189" s="43" t="s">
        <v>9</v>
      </c>
      <c r="F189" s="81">
        <f>SUMIFS(input_enduse!D:D,input_enduse!A:A,C189,input_enduse!B:B,$A$2,input_enduse!C:C,$A189)</f>
        <v>0.94274938910737305</v>
      </c>
      <c r="G189" s="81">
        <f>SUMIFS(input_enduse!E:E,input_enduse!A:A,C189,input_enduse!B:B,$A$2,input_enduse!C:C,$A189)</f>
        <v>0.27252467617815401</v>
      </c>
      <c r="H189" s="81">
        <f>SUMIFS(input_enduse!F:F,input_enduse!A:A,C189,input_enduse!B:B,$A$2,input_enduse!C:C,$A189)</f>
        <v>0.71661069397149602</v>
      </c>
      <c r="I189" s="81">
        <f>SUMIFS(input_enduse!G:G,input_enduse!A:A,C189,input_enduse!B:B,$A$2,input_enduse!C:C,$A189)</f>
        <v>1.0864629850349901E-2</v>
      </c>
      <c r="J189" s="82"/>
      <c r="K189" s="19"/>
    </row>
    <row r="190" spans="1:11" s="1" customFormat="1" ht="15" x14ac:dyDescent="0.2">
      <c r="A190" s="1" t="s">
        <v>21</v>
      </c>
      <c r="C190" s="1" t="s">
        <v>7</v>
      </c>
      <c r="E190" s="43" t="s">
        <v>7</v>
      </c>
      <c r="F190" s="81">
        <f>SUMIFS(input_enduse!D:D,input_enduse!A:A,C190,input_enduse!B:B,$A$2,input_enduse!C:C,$A190)</f>
        <v>0.95187863860150002</v>
      </c>
      <c r="G190" s="81">
        <f>SUMIFS(input_enduse!E:E,input_enduse!A:A,C190,input_enduse!B:B,$A$2,input_enduse!C:C,$A190)</f>
        <v>0.99277114751697404</v>
      </c>
      <c r="H190" s="81">
        <f>SUMIFS(input_enduse!F:F,input_enduse!A:A,C190,input_enduse!B:B,$A$2,input_enduse!C:C,$A190)</f>
        <v>0</v>
      </c>
      <c r="I190" s="81">
        <f>SUMIFS(input_enduse!G:G,input_enduse!A:A,C190,input_enduse!B:B,$A$2,input_enduse!C:C,$A190)</f>
        <v>7.2288524830261096E-3</v>
      </c>
      <c r="J190" s="82"/>
      <c r="K190" s="19"/>
    </row>
    <row r="191" spans="1:11" s="1" customFormat="1" ht="15" x14ac:dyDescent="0.2">
      <c r="A191" s="1" t="s">
        <v>21</v>
      </c>
      <c r="C191" s="1" t="s">
        <v>13</v>
      </c>
      <c r="E191" s="43" t="s">
        <v>13</v>
      </c>
      <c r="F191" s="81">
        <f>SUMIFS(input_enduse!D:D,input_enduse!A:A,C191,input_enduse!B:B,$A$2,input_enduse!C:C,$A191)</f>
        <v>0.95305984771996599</v>
      </c>
      <c r="G191" s="81">
        <v>1</v>
      </c>
      <c r="H191" s="81">
        <v>0</v>
      </c>
      <c r="I191" s="81">
        <v>0</v>
      </c>
      <c r="J191" s="82"/>
      <c r="K191" s="19"/>
    </row>
    <row r="192" spans="1:11" s="1" customFormat="1" ht="15" x14ac:dyDescent="0.2">
      <c r="A192" s="1" t="s">
        <v>21</v>
      </c>
      <c r="C192" s="1" t="s">
        <v>108</v>
      </c>
      <c r="E192" s="43" t="s">
        <v>108</v>
      </c>
      <c r="F192" s="81">
        <f>SUMIFS(input_enduse!D:D,input_enduse!A:A,C192,input_enduse!B:B,$A$2,input_enduse!C:C,$A192)</f>
        <v>1.9981541882590399E-2</v>
      </c>
      <c r="G192" s="81">
        <v>1</v>
      </c>
      <c r="H192" s="81">
        <v>0</v>
      </c>
      <c r="I192" s="81">
        <v>0</v>
      </c>
      <c r="J192" s="82"/>
      <c r="K192" s="19"/>
    </row>
    <row r="193" spans="1:11" s="1" customFormat="1" ht="15" x14ac:dyDescent="0.2">
      <c r="A193" s="1" t="s">
        <v>21</v>
      </c>
      <c r="C193" s="1" t="s">
        <v>107</v>
      </c>
      <c r="E193" s="43" t="s">
        <v>107</v>
      </c>
      <c r="F193" s="81">
        <f>SUMIFS(input_enduse!D:D,input_enduse!A:A,C193,input_enduse!B:B,$A$2,input_enduse!C:C,$A193)</f>
        <v>1.30605948067796E-2</v>
      </c>
      <c r="G193" s="81">
        <v>1</v>
      </c>
      <c r="H193" s="81">
        <v>0</v>
      </c>
      <c r="I193" s="81">
        <v>0</v>
      </c>
      <c r="J193" s="82"/>
      <c r="K193" s="19"/>
    </row>
    <row r="194" spans="1:11" s="1" customFormat="1" ht="15" x14ac:dyDescent="0.2">
      <c r="A194" s="1" t="s">
        <v>21</v>
      </c>
      <c r="C194" s="1" t="s">
        <v>5</v>
      </c>
      <c r="E194" s="43" t="s">
        <v>99</v>
      </c>
      <c r="F194" s="81">
        <f>SUMIFS(input_enduse!D:D,input_enduse!A:A,C194,input_enduse!B:B,$A$2,input_enduse!C:C,$A194)</f>
        <v>1</v>
      </c>
      <c r="G194" s="81">
        <f>SUMIFS(input_enduse!E:E,input_enduse!A:A,C194,input_enduse!B:B,$A$2,input_enduse!C:C,$A194)</f>
        <v>0.29122371585142998</v>
      </c>
      <c r="H194" s="81">
        <f>SUMIFS(input_enduse!F:F,input_enduse!A:A,C194,input_enduse!B:B,$A$2,input_enduse!C:C,$A194)</f>
        <v>0.664972935923413</v>
      </c>
      <c r="I194" s="81">
        <f>SUMIFS(input_enduse!G:G,input_enduse!A:A,C194,input_enduse!B:B,$A$2,input_enduse!C:C,$A194)</f>
        <v>4.38033482251571E-2</v>
      </c>
      <c r="J194" s="82"/>
      <c r="K194" s="19"/>
    </row>
    <row r="195" spans="1:11" s="1" customFormat="1" ht="15" x14ac:dyDescent="0.2">
      <c r="A195" s="1" t="s">
        <v>21</v>
      </c>
      <c r="C195" s="1" t="s">
        <v>14</v>
      </c>
      <c r="E195" s="43" t="s">
        <v>14</v>
      </c>
      <c r="F195" s="81">
        <f>SUMIFS(input_enduse!D:D,input_enduse!A:A,C195,input_enduse!B:B,$A$2,input_enduse!C:C,$A195)</f>
        <v>1</v>
      </c>
      <c r="G195" s="81">
        <f>SUMIFS(input_enduse!E:E,input_enduse!A:A,C195,input_enduse!B:B,$A$2,input_enduse!C:C,$A195)</f>
        <v>0.14812478033703699</v>
      </c>
      <c r="H195" s="81">
        <f>SUMIFS(input_enduse!F:F,input_enduse!A:A,C195,input_enduse!B:B,$A$2,input_enduse!C:C,$A195)</f>
        <v>0.84294063707313005</v>
      </c>
      <c r="I195" s="81">
        <f>SUMIFS(input_enduse!G:G,input_enduse!A:A,C195,input_enduse!B:B,$A$2,input_enduse!C:C,$A195)</f>
        <v>8.9345825898333193E-3</v>
      </c>
      <c r="J195" s="82"/>
      <c r="K195" s="19"/>
    </row>
    <row r="196" spans="1:11" s="1" customFormat="1" ht="15" x14ac:dyDescent="0.2">
      <c r="A196" s="1" t="s">
        <v>21</v>
      </c>
      <c r="E196" s="28" t="s">
        <v>43</v>
      </c>
      <c r="F196" s="28" t="s">
        <v>101</v>
      </c>
      <c r="G196" s="28" t="s">
        <v>40</v>
      </c>
      <c r="H196" s="28" t="s">
        <v>41</v>
      </c>
      <c r="I196" s="28" t="s">
        <v>42</v>
      </c>
      <c r="J196" s="80"/>
      <c r="K196" s="3"/>
    </row>
    <row r="197" spans="1:11" s="1" customFormat="1" ht="15" x14ac:dyDescent="0.2">
      <c r="A197" s="1" t="s">
        <v>21</v>
      </c>
      <c r="C197" s="1" t="s">
        <v>98</v>
      </c>
      <c r="E197" s="43" t="s">
        <v>98</v>
      </c>
      <c r="F197" s="81">
        <v>1</v>
      </c>
      <c r="G197" s="81">
        <v>1</v>
      </c>
      <c r="H197" s="81">
        <v>0</v>
      </c>
      <c r="I197" s="81">
        <v>0</v>
      </c>
      <c r="J197" s="82"/>
      <c r="K197" s="19"/>
    </row>
    <row r="198" spans="1:11" s="1" customFormat="1" ht="15" x14ac:dyDescent="0.2">
      <c r="A198" s="1" t="s">
        <v>21</v>
      </c>
      <c r="C198" s="1" t="s">
        <v>8</v>
      </c>
      <c r="E198" s="43" t="s">
        <v>8</v>
      </c>
      <c r="F198" s="81">
        <f>SUMIFS(input_enduse!D:D,input_enduse!A:A,C198,input_enduse!B:B,$A$2,input_enduse!C:C,$A198)</f>
        <v>0.92173048164229299</v>
      </c>
      <c r="G198" s="81">
        <v>1</v>
      </c>
      <c r="H198" s="81">
        <v>0</v>
      </c>
      <c r="I198" s="81">
        <v>0</v>
      </c>
      <c r="J198" s="82"/>
      <c r="K198" s="19"/>
    </row>
    <row r="199" spans="1:11" s="1" customFormat="1" ht="15" x14ac:dyDescent="0.2">
      <c r="A199" s="1" t="s">
        <v>21</v>
      </c>
      <c r="C199" s="1" t="s">
        <v>12</v>
      </c>
      <c r="E199" s="43" t="s">
        <v>12</v>
      </c>
      <c r="F199" s="81">
        <f>SUMIFS(input_enduse!D:D,input_enduse!A:A,C199,input_enduse!B:B,$A$2,input_enduse!C:C,$A199)</f>
        <v>1</v>
      </c>
      <c r="G199" s="81">
        <v>1</v>
      </c>
      <c r="H199" s="81">
        <v>0</v>
      </c>
      <c r="I199" s="81">
        <v>0</v>
      </c>
      <c r="J199" s="82"/>
      <c r="K199" s="19"/>
    </row>
    <row r="200" spans="1:11" s="1" customFormat="1" ht="15" x14ac:dyDescent="0.2">
      <c r="A200" s="1" t="s">
        <v>21</v>
      </c>
      <c r="C200" s="1" t="s">
        <v>6</v>
      </c>
      <c r="E200" s="43" t="s">
        <v>109</v>
      </c>
      <c r="F200" s="81">
        <f>SUMIFS(input_enduse!D:D,input_enduse!A:A,C200,input_enduse!B:B,$A$2,input_enduse!C:C,$A200)</f>
        <v>1</v>
      </c>
      <c r="G200" s="81">
        <f>SUMIFS(input_enduse!E:E,input_enduse!A:A,C200,input_enduse!B:B,$A$2,input_enduse!C:C,$A200)</f>
        <v>0.99278373131325903</v>
      </c>
      <c r="H200" s="81">
        <f>SUMIFS(input_enduse!F:F,input_enduse!A:A,C200,input_enduse!B:B,$A$2,input_enduse!C:C,$A200)</f>
        <v>7.2162686867408799E-3</v>
      </c>
      <c r="I200" s="81">
        <f>SUMIFS(input_enduse!G:G,input_enduse!A:A,C200,input_enduse!B:B,$A$2,input_enduse!C:C,$A200)</f>
        <v>0</v>
      </c>
      <c r="J200" s="82"/>
      <c r="K200" s="19"/>
    </row>
    <row r="201" spans="1:11" s="1" customFormat="1" ht="15" x14ac:dyDescent="0.2">
      <c r="A201" s="1" t="s">
        <v>21</v>
      </c>
      <c r="C201" s="1" t="s">
        <v>104</v>
      </c>
      <c r="E201" s="43" t="s">
        <v>110</v>
      </c>
      <c r="F201" s="81">
        <f>SUMIFS(input_enduse!D:D,input_enduse!A:A,C201,input_enduse!B:B,$A$2,input_enduse!C:C,$A201)</f>
        <v>0.93547839844467795</v>
      </c>
      <c r="G201" s="81">
        <v>1</v>
      </c>
      <c r="H201" s="81">
        <v>0</v>
      </c>
      <c r="I201" s="81">
        <v>0</v>
      </c>
      <c r="J201" s="82"/>
      <c r="K201" s="19"/>
    </row>
    <row r="202" spans="1:11" s="1" customFormat="1" ht="15" x14ac:dyDescent="0.2">
      <c r="A202" s="1" t="s">
        <v>21</v>
      </c>
      <c r="C202" s="1" t="s">
        <v>106</v>
      </c>
      <c r="E202" s="43" t="s">
        <v>111</v>
      </c>
      <c r="F202" s="81">
        <f>SUMIFS(input_enduse!D:D,input_enduse!A:A,C202,input_enduse!B:B,$A$2,input_enduse!C:C,$A202)</f>
        <v>0.99254861959246699</v>
      </c>
      <c r="G202" s="81">
        <v>1</v>
      </c>
      <c r="H202" s="81">
        <v>0</v>
      </c>
      <c r="I202" s="81">
        <v>0</v>
      </c>
      <c r="J202" s="82"/>
      <c r="K202" s="19"/>
    </row>
    <row r="203" spans="1:11" s="1" customFormat="1" ht="15" x14ac:dyDescent="0.2">
      <c r="A203" s="1" t="s">
        <v>21</v>
      </c>
      <c r="C203" s="1" t="s">
        <v>105</v>
      </c>
      <c r="E203" s="43" t="s">
        <v>112</v>
      </c>
      <c r="F203" s="81">
        <f>SUMIFS(input_enduse!D:D,input_enduse!A:A,C203,input_enduse!B:B,$A$2,input_enduse!C:C,$A203)</f>
        <v>0.218950984189168</v>
      </c>
      <c r="G203" s="81">
        <v>1</v>
      </c>
      <c r="H203" s="81">
        <v>0</v>
      </c>
      <c r="I203" s="81">
        <v>0</v>
      </c>
      <c r="J203" s="82"/>
      <c r="K203" s="19"/>
    </row>
    <row r="204" spans="1:11" s="1" customFormat="1" ht="15" x14ac:dyDescent="0.2">
      <c r="A204" s="1" t="s">
        <v>21</v>
      </c>
      <c r="C204" s="1" t="s">
        <v>10</v>
      </c>
      <c r="E204" s="43" t="s">
        <v>114</v>
      </c>
      <c r="F204" s="81">
        <f>SUMIFS(input_enduse!D:D,input_enduse!A:A,C204,input_enduse!B:B,$A$2,input_enduse!C:C,$A204)</f>
        <v>1</v>
      </c>
      <c r="G204" s="81">
        <v>1</v>
      </c>
      <c r="H204" s="81">
        <v>0</v>
      </c>
      <c r="I204" s="81">
        <v>0</v>
      </c>
      <c r="J204" s="82"/>
      <c r="K204" s="19"/>
    </row>
    <row r="205" spans="1:11" s="1" customFormat="1" ht="15" x14ac:dyDescent="0.2">
      <c r="A205" s="1" t="s">
        <v>21</v>
      </c>
      <c r="C205" s="1" t="s">
        <v>11</v>
      </c>
      <c r="E205" s="43" t="s">
        <v>11</v>
      </c>
      <c r="F205" s="81">
        <f>SUMIFS(input_enduse!D:D,input_enduse!A:A,C205,input_enduse!B:B,$A$2,input_enduse!C:C,$A205)</f>
        <v>4.2835036833505598E-2</v>
      </c>
      <c r="G205" s="81">
        <v>1</v>
      </c>
      <c r="H205" s="81">
        <v>0</v>
      </c>
      <c r="I205" s="81">
        <v>0</v>
      </c>
      <c r="J205" s="82"/>
      <c r="K205" s="19"/>
    </row>
    <row r="206" spans="1:11" s="1" customFormat="1" ht="15" x14ac:dyDescent="0.2">
      <c r="A206" s="1" t="s">
        <v>21</v>
      </c>
      <c r="C206" s="1" t="s">
        <v>1</v>
      </c>
      <c r="E206" s="43" t="s">
        <v>1</v>
      </c>
      <c r="F206" s="81">
        <f>SUMIFS(input_enduse!D:D,input_enduse!A:A,C206,input_enduse!B:B,$A$2,input_enduse!C:C,$A206)</f>
        <v>2.3732760122159399E-2</v>
      </c>
      <c r="G206" s="81">
        <v>1</v>
      </c>
      <c r="H206" s="81">
        <v>0</v>
      </c>
      <c r="I206" s="81">
        <v>0</v>
      </c>
      <c r="J206" s="82"/>
      <c r="K206" s="19"/>
    </row>
    <row r="207" spans="1:11" s="1" customFormat="1" ht="15" x14ac:dyDescent="0.2">
      <c r="E207" s="83"/>
      <c r="F207" s="83"/>
      <c r="G207" s="83"/>
      <c r="H207" s="83"/>
      <c r="I207" s="83"/>
      <c r="J207" s="83"/>
      <c r="K207" s="8"/>
    </row>
    <row r="208" spans="1:11" s="1" customFormat="1" ht="15" x14ac:dyDescent="0.25">
      <c r="E208" s="95" t="s">
        <v>286</v>
      </c>
      <c r="F208" s="96"/>
      <c r="G208" s="96"/>
      <c r="H208" s="96"/>
      <c r="I208" s="97"/>
      <c r="J208" s="76"/>
      <c r="K208" s="18"/>
    </row>
    <row r="209" spans="1:11" s="1" customFormat="1" ht="15" x14ac:dyDescent="0.2">
      <c r="C209" s="1" t="s">
        <v>43</v>
      </c>
      <c r="E209" s="28" t="s">
        <v>43</v>
      </c>
      <c r="F209" s="28" t="s">
        <v>44</v>
      </c>
      <c r="G209" s="28" t="s">
        <v>40</v>
      </c>
      <c r="H209" s="28" t="s">
        <v>41</v>
      </c>
      <c r="I209" s="28" t="s">
        <v>42</v>
      </c>
      <c r="J209" s="80"/>
      <c r="K209" s="3"/>
    </row>
    <row r="210" spans="1:11" s="1" customFormat="1" ht="15" x14ac:dyDescent="0.2">
      <c r="A210" s="1" t="s">
        <v>22</v>
      </c>
      <c r="C210" s="1" t="s">
        <v>9</v>
      </c>
      <c r="E210" s="43" t="s">
        <v>9</v>
      </c>
      <c r="F210" s="81">
        <f>SUMIFS(input_enduse!D:D,input_enduse!A:A,C210,input_enduse!B:B,$A$2,input_enduse!C:C,$A210)</f>
        <v>0.82980571964306904</v>
      </c>
      <c r="G210" s="81">
        <f>SUMIFS(input_enduse!E:E,input_enduse!A:A,C210,input_enduse!B:B,$A$2,input_enduse!C:C,$A210)</f>
        <v>0.34660022059296203</v>
      </c>
      <c r="H210" s="81">
        <f>SUMIFS(input_enduse!F:F,input_enduse!A:A,C210,input_enduse!B:B,$A$2,input_enduse!C:C,$A210)</f>
        <v>0.65047089999399299</v>
      </c>
      <c r="I210" s="81">
        <f>SUMIFS(input_enduse!G:G,input_enduse!A:A,C210,input_enduse!B:B,$A$2,input_enduse!C:C,$A210)</f>
        <v>2.9288794130440201E-3</v>
      </c>
      <c r="J210" s="82"/>
      <c r="K210" s="19"/>
    </row>
    <row r="211" spans="1:11" s="1" customFormat="1" ht="15" x14ac:dyDescent="0.2">
      <c r="A211" s="1" t="s">
        <v>22</v>
      </c>
      <c r="C211" s="1" t="s">
        <v>7</v>
      </c>
      <c r="E211" s="43" t="s">
        <v>7</v>
      </c>
      <c r="F211" s="81">
        <f>SUMIFS(input_enduse!D:D,input_enduse!A:A,C211,input_enduse!B:B,$A$2,input_enduse!C:C,$A211)</f>
        <v>0.82890436396788103</v>
      </c>
      <c r="G211" s="81">
        <f>SUMIFS(input_enduse!E:E,input_enduse!A:A,C211,input_enduse!B:B,$A$2,input_enduse!C:C,$A211)</f>
        <v>1</v>
      </c>
      <c r="H211" s="81">
        <f>SUMIFS(input_enduse!F:F,input_enduse!A:A,C211,input_enduse!B:B,$A$2,input_enduse!C:C,$A211)</f>
        <v>0</v>
      </c>
      <c r="I211" s="81">
        <f>SUMIFS(input_enduse!G:G,input_enduse!A:A,C211,input_enduse!B:B,$A$2,input_enduse!C:C,$A211)</f>
        <v>0</v>
      </c>
      <c r="J211" s="82"/>
      <c r="K211" s="19"/>
    </row>
    <row r="212" spans="1:11" s="1" customFormat="1" ht="15" x14ac:dyDescent="0.2">
      <c r="A212" s="1" t="s">
        <v>22</v>
      </c>
      <c r="C212" s="1" t="s">
        <v>13</v>
      </c>
      <c r="E212" s="43" t="s">
        <v>13</v>
      </c>
      <c r="F212" s="81">
        <f>SUMIFS(input_enduse!D:D,input_enduse!A:A,C212,input_enduse!B:B,$A$2,input_enduse!C:C,$A212)</f>
        <v>0.83455235450887499</v>
      </c>
      <c r="G212" s="81">
        <v>1</v>
      </c>
      <c r="H212" s="81">
        <v>0</v>
      </c>
      <c r="I212" s="81">
        <v>0</v>
      </c>
      <c r="J212" s="82"/>
      <c r="K212" s="19"/>
    </row>
    <row r="213" spans="1:11" s="1" customFormat="1" ht="15" x14ac:dyDescent="0.2">
      <c r="A213" s="1" t="s">
        <v>22</v>
      </c>
      <c r="C213" s="1" t="s">
        <v>108</v>
      </c>
      <c r="E213" s="43" t="s">
        <v>108</v>
      </c>
      <c r="F213" s="81">
        <f>SUMIFS(input_enduse!D:D,input_enduse!A:A,C213,input_enduse!B:B,$A$2,input_enduse!C:C,$A213)</f>
        <v>0</v>
      </c>
      <c r="G213" s="81">
        <v>1</v>
      </c>
      <c r="H213" s="81">
        <v>0</v>
      </c>
      <c r="I213" s="81">
        <v>0</v>
      </c>
      <c r="J213" s="82"/>
      <c r="K213" s="19"/>
    </row>
    <row r="214" spans="1:11" s="1" customFormat="1" ht="15" x14ac:dyDescent="0.2">
      <c r="A214" s="1" t="s">
        <v>22</v>
      </c>
      <c r="C214" s="1" t="s">
        <v>107</v>
      </c>
      <c r="E214" s="43" t="s">
        <v>107</v>
      </c>
      <c r="F214" s="81">
        <f>SUMIFS(input_enduse!D:D,input_enduse!A:A,C214,input_enduse!B:B,$A$2,input_enduse!C:C,$A214)</f>
        <v>0</v>
      </c>
      <c r="G214" s="81">
        <v>1</v>
      </c>
      <c r="H214" s="81">
        <v>0</v>
      </c>
      <c r="I214" s="81">
        <v>0</v>
      </c>
      <c r="J214" s="82"/>
      <c r="K214" s="19"/>
    </row>
    <row r="215" spans="1:11" s="1" customFormat="1" ht="15" x14ac:dyDescent="0.2">
      <c r="A215" s="1" t="s">
        <v>22</v>
      </c>
      <c r="C215" s="1" t="s">
        <v>5</v>
      </c>
      <c r="E215" s="43" t="s">
        <v>99</v>
      </c>
      <c r="F215" s="81">
        <f>SUMIFS(input_enduse!D:D,input_enduse!A:A,C215,input_enduse!B:B,$A$2,input_enduse!C:C,$A215)</f>
        <v>1.1787130455979901E-3</v>
      </c>
      <c r="G215" s="81">
        <f>SUMIFS(input_enduse!E:E,input_enduse!A:A,C215,input_enduse!B:B,$A$2,input_enduse!C:C,$A215)</f>
        <v>0.80518444096601705</v>
      </c>
      <c r="H215" s="81">
        <f>SUMIFS(input_enduse!F:F,input_enduse!A:A,C215,input_enduse!B:B,$A$2,input_enduse!C:C,$A215)</f>
        <v>0.19481555903398301</v>
      </c>
      <c r="I215" s="81">
        <f>SUMIFS(input_enduse!G:G,input_enduse!A:A,C215,input_enduse!B:B,$A$2,input_enduse!C:C,$A215)</f>
        <v>0</v>
      </c>
      <c r="J215" s="82"/>
      <c r="K215" s="19"/>
    </row>
    <row r="216" spans="1:11" s="1" customFormat="1" ht="15" x14ac:dyDescent="0.2">
      <c r="A216" s="1" t="s">
        <v>22</v>
      </c>
      <c r="C216" s="1" t="s">
        <v>14</v>
      </c>
      <c r="E216" s="43" t="s">
        <v>14</v>
      </c>
      <c r="F216" s="81">
        <f>SUMIFS(input_enduse!D:D,input_enduse!A:A,C216,input_enduse!B:B,$A$2,input_enduse!C:C,$A216)</f>
        <v>0.885963770121308</v>
      </c>
      <c r="G216" s="81">
        <f>SUMIFS(input_enduse!E:E,input_enduse!A:A,C216,input_enduse!B:B,$A$2,input_enduse!C:C,$A216)</f>
        <v>0.50323569828535397</v>
      </c>
      <c r="H216" s="81">
        <f>SUMIFS(input_enduse!F:F,input_enduse!A:A,C216,input_enduse!B:B,$A$2,input_enduse!C:C,$A216)</f>
        <v>0.49141718200597101</v>
      </c>
      <c r="I216" s="81">
        <f>SUMIFS(input_enduse!G:G,input_enduse!A:A,C216,input_enduse!B:B,$A$2,input_enduse!C:C,$A216)</f>
        <v>5.3471197086752504E-3</v>
      </c>
      <c r="J216" s="82"/>
      <c r="K216" s="19"/>
    </row>
    <row r="217" spans="1:11" s="1" customFormat="1" ht="15" x14ac:dyDescent="0.2">
      <c r="A217" s="1" t="s">
        <v>22</v>
      </c>
      <c r="E217" s="28" t="s">
        <v>43</v>
      </c>
      <c r="F217" s="28" t="s">
        <v>101</v>
      </c>
      <c r="G217" s="28" t="s">
        <v>40</v>
      </c>
      <c r="H217" s="28" t="s">
        <v>41</v>
      </c>
      <c r="I217" s="28" t="s">
        <v>42</v>
      </c>
      <c r="J217" s="80"/>
      <c r="K217" s="3"/>
    </row>
    <row r="218" spans="1:11" s="1" customFormat="1" ht="15" x14ac:dyDescent="0.2">
      <c r="A218" s="1" t="s">
        <v>22</v>
      </c>
      <c r="C218" s="1" t="s">
        <v>98</v>
      </c>
      <c r="E218" s="43" t="s">
        <v>98</v>
      </c>
      <c r="F218" s="81">
        <v>1</v>
      </c>
      <c r="G218" s="81">
        <v>1</v>
      </c>
      <c r="H218" s="81">
        <v>0</v>
      </c>
      <c r="I218" s="81">
        <v>0</v>
      </c>
      <c r="J218" s="82"/>
      <c r="K218" s="19"/>
    </row>
    <row r="219" spans="1:11" s="1" customFormat="1" ht="15" x14ac:dyDescent="0.2">
      <c r="A219" s="1" t="s">
        <v>22</v>
      </c>
      <c r="C219" s="1" t="s">
        <v>8</v>
      </c>
      <c r="E219" s="43" t="s">
        <v>8</v>
      </c>
      <c r="F219" s="81">
        <f>SUMIFS(input_enduse!D:D,input_enduse!A:A,C219,input_enduse!B:B,$A$2,input_enduse!C:C,$A219)</f>
        <v>0.81998990516477199</v>
      </c>
      <c r="G219" s="81">
        <v>1</v>
      </c>
      <c r="H219" s="81">
        <v>0</v>
      </c>
      <c r="I219" s="81">
        <v>0</v>
      </c>
      <c r="J219" s="82"/>
      <c r="K219" s="19"/>
    </row>
    <row r="220" spans="1:11" s="1" customFormat="1" ht="15" x14ac:dyDescent="0.2">
      <c r="A220" s="1" t="s">
        <v>22</v>
      </c>
      <c r="C220" s="1" t="s">
        <v>12</v>
      </c>
      <c r="E220" s="43" t="s">
        <v>12</v>
      </c>
      <c r="F220" s="81">
        <f>SUMIFS(input_enduse!D:D,input_enduse!A:A,C220,input_enduse!B:B,$A$2,input_enduse!C:C,$A220)</f>
        <v>1</v>
      </c>
      <c r="G220" s="81">
        <v>1</v>
      </c>
      <c r="H220" s="81">
        <v>0</v>
      </c>
      <c r="I220" s="81">
        <v>0</v>
      </c>
      <c r="J220" s="82"/>
      <c r="K220" s="19"/>
    </row>
    <row r="221" spans="1:11" s="1" customFormat="1" ht="15" x14ac:dyDescent="0.2">
      <c r="A221" s="1" t="s">
        <v>22</v>
      </c>
      <c r="C221" s="1" t="s">
        <v>6</v>
      </c>
      <c r="E221" s="43" t="s">
        <v>109</v>
      </c>
      <c r="F221" s="81">
        <f>SUMIFS(input_enduse!D:D,input_enduse!A:A,C221,input_enduse!B:B,$A$2,input_enduse!C:C,$A221)</f>
        <v>0.981006505140119</v>
      </c>
      <c r="G221" s="81">
        <f>SUMIFS(input_enduse!E:E,input_enduse!A:A,C221,input_enduse!B:B,$A$2,input_enduse!C:C,$A221)</f>
        <v>1</v>
      </c>
      <c r="H221" s="81">
        <f>SUMIFS(input_enduse!F:F,input_enduse!A:A,C221,input_enduse!B:B,$A$2,input_enduse!C:C,$A221)</f>
        <v>0</v>
      </c>
      <c r="I221" s="81">
        <f>SUMIFS(input_enduse!G:G,input_enduse!A:A,C221,input_enduse!B:B,$A$2,input_enduse!C:C,$A221)</f>
        <v>0</v>
      </c>
      <c r="J221" s="82"/>
      <c r="K221" s="19"/>
    </row>
    <row r="222" spans="1:11" s="1" customFormat="1" ht="15" x14ac:dyDescent="0.2">
      <c r="A222" s="1" t="s">
        <v>22</v>
      </c>
      <c r="C222" s="1" t="s">
        <v>104</v>
      </c>
      <c r="E222" s="43" t="s">
        <v>110</v>
      </c>
      <c r="F222" s="81">
        <f>SUMIFS(input_enduse!D:D,input_enduse!A:A,C222,input_enduse!B:B,$A$2,input_enduse!C:C,$A222)</f>
        <v>7.3634668320911201E-2</v>
      </c>
      <c r="G222" s="81">
        <v>1</v>
      </c>
      <c r="H222" s="81">
        <v>0</v>
      </c>
      <c r="I222" s="81">
        <v>0</v>
      </c>
      <c r="J222" s="82"/>
      <c r="K222" s="19"/>
    </row>
    <row r="223" spans="1:11" s="1" customFormat="1" ht="15" x14ac:dyDescent="0.2">
      <c r="A223" s="1" t="s">
        <v>22</v>
      </c>
      <c r="C223" s="1" t="s">
        <v>106</v>
      </c>
      <c r="E223" s="43" t="s">
        <v>111</v>
      </c>
      <c r="F223" s="81">
        <f>SUMIFS(input_enduse!D:D,input_enduse!A:A,C223,input_enduse!B:B,$A$2,input_enduse!C:C,$A223)</f>
        <v>0.908557613757771</v>
      </c>
      <c r="G223" s="81">
        <v>1</v>
      </c>
      <c r="H223" s="81">
        <v>0</v>
      </c>
      <c r="I223" s="81">
        <v>0</v>
      </c>
      <c r="J223" s="82"/>
      <c r="K223" s="19"/>
    </row>
    <row r="224" spans="1:11" s="1" customFormat="1" ht="15" x14ac:dyDescent="0.2">
      <c r="A224" s="1" t="s">
        <v>22</v>
      </c>
      <c r="C224" s="1" t="s">
        <v>105</v>
      </c>
      <c r="E224" s="43" t="s">
        <v>112</v>
      </c>
      <c r="F224" s="81">
        <f>SUMIFS(input_enduse!D:D,input_enduse!A:A,C224,input_enduse!B:B,$A$2,input_enduse!C:C,$A224)</f>
        <v>0.93144090970271898</v>
      </c>
      <c r="G224" s="81">
        <v>1</v>
      </c>
      <c r="H224" s="81">
        <v>0</v>
      </c>
      <c r="I224" s="81">
        <v>0</v>
      </c>
      <c r="J224" s="82"/>
      <c r="K224" s="19"/>
    </row>
    <row r="225" spans="1:11" s="1" customFormat="1" ht="15" x14ac:dyDescent="0.2">
      <c r="A225" s="1" t="s">
        <v>22</v>
      </c>
      <c r="C225" s="1" t="s">
        <v>10</v>
      </c>
      <c r="E225" s="43" t="s">
        <v>114</v>
      </c>
      <c r="F225" s="81">
        <f>SUMIFS(input_enduse!D:D,input_enduse!A:A,C225,input_enduse!B:B,$A$2,input_enduse!C:C,$A225)</f>
        <v>0.98861090230910897</v>
      </c>
      <c r="G225" s="81">
        <v>1</v>
      </c>
      <c r="H225" s="81">
        <v>0</v>
      </c>
      <c r="I225" s="81">
        <v>0</v>
      </c>
      <c r="J225" s="82"/>
      <c r="K225" s="19"/>
    </row>
    <row r="226" spans="1:11" s="1" customFormat="1" ht="15" x14ac:dyDescent="0.2">
      <c r="A226" s="1" t="s">
        <v>22</v>
      </c>
      <c r="C226" s="1" t="s">
        <v>11</v>
      </c>
      <c r="E226" s="43" t="s">
        <v>11</v>
      </c>
      <c r="F226" s="81">
        <f>SUMIFS(input_enduse!D:D,input_enduse!A:A,C226,input_enduse!B:B,$A$2,input_enduse!C:C,$A226)</f>
        <v>0.11210830792304</v>
      </c>
      <c r="G226" s="81">
        <v>1</v>
      </c>
      <c r="H226" s="81">
        <v>0</v>
      </c>
      <c r="I226" s="81">
        <v>0</v>
      </c>
      <c r="J226" s="82"/>
      <c r="K226" s="19"/>
    </row>
    <row r="227" spans="1:11" s="1" customFormat="1" ht="15" x14ac:dyDescent="0.2">
      <c r="A227" s="1" t="s">
        <v>22</v>
      </c>
      <c r="C227" s="1" t="s">
        <v>1</v>
      </c>
      <c r="E227" s="43" t="s">
        <v>1</v>
      </c>
      <c r="F227" s="81">
        <f>SUMIFS(input_enduse!D:D,input_enduse!A:A,C227,input_enduse!B:B,$A$2,input_enduse!C:C,$A227)</f>
        <v>0.244374053218196</v>
      </c>
      <c r="G227" s="81">
        <v>1</v>
      </c>
      <c r="H227" s="81">
        <v>0</v>
      </c>
      <c r="I227" s="81">
        <v>0</v>
      </c>
      <c r="J227" s="82"/>
      <c r="K227" s="19"/>
    </row>
    <row r="228" spans="1:11" s="1" customFormat="1" ht="15" x14ac:dyDescent="0.2">
      <c r="E228" s="83"/>
      <c r="F228" s="83"/>
      <c r="G228" s="83"/>
      <c r="H228" s="83"/>
      <c r="I228" s="83"/>
      <c r="J228" s="83"/>
      <c r="K228" s="8"/>
    </row>
    <row r="229" spans="1:11" s="1" customFormat="1" ht="15" x14ac:dyDescent="0.25">
      <c r="E229" s="95" t="s">
        <v>287</v>
      </c>
      <c r="F229" s="96"/>
      <c r="G229" s="96"/>
      <c r="H229" s="96"/>
      <c r="I229" s="97"/>
      <c r="J229" s="76"/>
      <c r="K229" s="18"/>
    </row>
    <row r="230" spans="1:11" s="1" customFormat="1" ht="15" x14ac:dyDescent="0.2">
      <c r="C230" s="1" t="s">
        <v>43</v>
      </c>
      <c r="E230" s="28" t="s">
        <v>43</v>
      </c>
      <c r="F230" s="28" t="s">
        <v>44</v>
      </c>
      <c r="G230" s="28" t="s">
        <v>40</v>
      </c>
      <c r="H230" s="28" t="s">
        <v>41</v>
      </c>
      <c r="I230" s="28" t="s">
        <v>42</v>
      </c>
      <c r="J230" s="80"/>
      <c r="K230" s="3"/>
    </row>
    <row r="231" spans="1:11" s="1" customFormat="1" ht="15" x14ac:dyDescent="0.2">
      <c r="A231" s="1" t="s">
        <v>23</v>
      </c>
      <c r="C231" s="1" t="s">
        <v>9</v>
      </c>
      <c r="E231" s="43" t="s">
        <v>9</v>
      </c>
      <c r="F231" s="81">
        <f>SUMIFS(input_enduse!D:D,input_enduse!A:A,C231,input_enduse!B:B,$A$2,input_enduse!C:C,$A231)</f>
        <v>0.99006850868771501</v>
      </c>
      <c r="G231" s="81">
        <f>SUMIFS(input_enduse!E:E,input_enduse!A:A,C231,input_enduse!B:B,$A$2,input_enduse!C:C,$A231)</f>
        <v>0.29406763422943699</v>
      </c>
      <c r="H231" s="81">
        <f>SUMIFS(input_enduse!F:F,input_enduse!A:A,C231,input_enduse!B:B,$A$2,input_enduse!C:C,$A231)</f>
        <v>0.70593236577056295</v>
      </c>
      <c r="I231" s="81">
        <f>SUMIFS(input_enduse!G:G,input_enduse!A:A,C231,input_enduse!B:B,$A$2,input_enduse!C:C,$A231)</f>
        <v>0</v>
      </c>
      <c r="J231" s="82"/>
      <c r="K231" s="19"/>
    </row>
    <row r="232" spans="1:11" s="1" customFormat="1" ht="15" x14ac:dyDescent="0.2">
      <c r="A232" s="1" t="s">
        <v>23</v>
      </c>
      <c r="C232" s="1" t="s">
        <v>7</v>
      </c>
      <c r="E232" s="43" t="s">
        <v>7</v>
      </c>
      <c r="F232" s="81">
        <f>SUMIFS(input_enduse!D:D,input_enduse!A:A,C232,input_enduse!B:B,$A$2,input_enduse!C:C,$A232)</f>
        <v>0.98341942414859496</v>
      </c>
      <c r="G232" s="81">
        <f>SUMIFS(input_enduse!E:E,input_enduse!A:A,C232,input_enduse!B:B,$A$2,input_enduse!C:C,$A232)</f>
        <v>1</v>
      </c>
      <c r="H232" s="81">
        <f>SUMIFS(input_enduse!F:F,input_enduse!A:A,C232,input_enduse!B:B,$A$2,input_enduse!C:C,$A232)</f>
        <v>0</v>
      </c>
      <c r="I232" s="81">
        <f>SUMIFS(input_enduse!G:G,input_enduse!A:A,C232,input_enduse!B:B,$A$2,input_enduse!C:C,$A232)</f>
        <v>0</v>
      </c>
      <c r="J232" s="82"/>
      <c r="K232" s="19"/>
    </row>
    <row r="233" spans="1:11" s="1" customFormat="1" ht="15" x14ac:dyDescent="0.2">
      <c r="A233" s="1" t="s">
        <v>23</v>
      </c>
      <c r="C233" s="1" t="s">
        <v>13</v>
      </c>
      <c r="E233" s="43" t="s">
        <v>13</v>
      </c>
      <c r="F233" s="81">
        <f>SUMIFS(input_enduse!D:D,input_enduse!A:A,C233,input_enduse!B:B,$A$2,input_enduse!C:C,$A233)</f>
        <v>0.99014286698324006</v>
      </c>
      <c r="G233" s="81">
        <v>1</v>
      </c>
      <c r="H233" s="81">
        <v>0</v>
      </c>
      <c r="I233" s="81">
        <v>0</v>
      </c>
      <c r="J233" s="82"/>
      <c r="K233" s="19"/>
    </row>
    <row r="234" spans="1:11" s="1" customFormat="1" ht="15" x14ac:dyDescent="0.2">
      <c r="A234" s="1" t="s">
        <v>23</v>
      </c>
      <c r="C234" s="1" t="s">
        <v>108</v>
      </c>
      <c r="E234" s="43" t="s">
        <v>108</v>
      </c>
      <c r="F234" s="81">
        <f>SUMIFS(input_enduse!D:D,input_enduse!A:A,C234,input_enduse!B:B,$A$2,input_enduse!C:C,$A234)</f>
        <v>0</v>
      </c>
      <c r="G234" s="81">
        <v>1</v>
      </c>
      <c r="H234" s="81">
        <v>0</v>
      </c>
      <c r="I234" s="81">
        <v>0</v>
      </c>
      <c r="J234" s="82"/>
      <c r="K234" s="19"/>
    </row>
    <row r="235" spans="1:11" s="1" customFormat="1" ht="15" x14ac:dyDescent="0.2">
      <c r="A235" s="1" t="s">
        <v>23</v>
      </c>
      <c r="C235" s="1" t="s">
        <v>107</v>
      </c>
      <c r="E235" s="43" t="s">
        <v>107</v>
      </c>
      <c r="F235" s="81">
        <f>SUMIFS(input_enduse!D:D,input_enduse!A:A,C235,input_enduse!B:B,$A$2,input_enduse!C:C,$A235)</f>
        <v>0</v>
      </c>
      <c r="G235" s="81">
        <v>1</v>
      </c>
      <c r="H235" s="81">
        <v>0</v>
      </c>
      <c r="I235" s="81">
        <v>0</v>
      </c>
      <c r="J235" s="82"/>
      <c r="K235" s="19"/>
    </row>
    <row r="236" spans="1:11" s="1" customFormat="1" ht="15" x14ac:dyDescent="0.2">
      <c r="A236" s="1" t="s">
        <v>23</v>
      </c>
      <c r="C236" s="1" t="s">
        <v>5</v>
      </c>
      <c r="E236" s="43" t="s">
        <v>99</v>
      </c>
      <c r="F236" s="81">
        <f>SUMIFS(input_enduse!D:D,input_enduse!A:A,C236,input_enduse!B:B,$A$2,input_enduse!C:C,$A236)</f>
        <v>5.4494233700059402E-2</v>
      </c>
      <c r="G236" s="81">
        <f>SUMIFS(input_enduse!E:E,input_enduse!A:A,C236,input_enduse!B:B,$A$2,input_enduse!C:C,$A236)</f>
        <v>0.474588966821335</v>
      </c>
      <c r="H236" s="81">
        <f>SUMIFS(input_enduse!F:F,input_enduse!A:A,C236,input_enduse!B:B,$A$2,input_enduse!C:C,$A236)</f>
        <v>0.525411033178665</v>
      </c>
      <c r="I236" s="81">
        <f>SUMIFS(input_enduse!G:G,input_enduse!A:A,C236,input_enduse!B:B,$A$2,input_enduse!C:C,$A236)</f>
        <v>0</v>
      </c>
      <c r="J236" s="82"/>
      <c r="K236" s="19"/>
    </row>
    <row r="237" spans="1:11" s="1" customFormat="1" ht="15" x14ac:dyDescent="0.2">
      <c r="A237" s="1" t="s">
        <v>23</v>
      </c>
      <c r="C237" s="1" t="s">
        <v>14</v>
      </c>
      <c r="E237" s="43" t="s">
        <v>14</v>
      </c>
      <c r="F237" s="81">
        <f>SUMIFS(input_enduse!D:D,input_enduse!A:A,C237,input_enduse!B:B,$A$2,input_enduse!C:C,$A237)</f>
        <v>1</v>
      </c>
      <c r="G237" s="81">
        <f>SUMIFS(input_enduse!E:E,input_enduse!A:A,C237,input_enduse!B:B,$A$2,input_enduse!C:C,$A237)</f>
        <v>0.20518103917486999</v>
      </c>
      <c r="H237" s="81">
        <f>SUMIFS(input_enduse!F:F,input_enduse!A:A,C237,input_enduse!B:B,$A$2,input_enduse!C:C,$A237)</f>
        <v>0.79481896082513004</v>
      </c>
      <c r="I237" s="81">
        <f>SUMIFS(input_enduse!G:G,input_enduse!A:A,C237,input_enduse!B:B,$A$2,input_enduse!C:C,$A237)</f>
        <v>0</v>
      </c>
      <c r="J237" s="82"/>
      <c r="K237" s="19"/>
    </row>
    <row r="238" spans="1:11" s="1" customFormat="1" ht="15" x14ac:dyDescent="0.2">
      <c r="A238" s="1" t="s">
        <v>23</v>
      </c>
      <c r="E238" s="28" t="s">
        <v>43</v>
      </c>
      <c r="F238" s="28" t="s">
        <v>101</v>
      </c>
      <c r="G238" s="28" t="s">
        <v>40</v>
      </c>
      <c r="H238" s="28" t="s">
        <v>41</v>
      </c>
      <c r="I238" s="28" t="s">
        <v>42</v>
      </c>
      <c r="J238" s="80"/>
      <c r="K238" s="3"/>
    </row>
    <row r="239" spans="1:11" s="1" customFormat="1" ht="15" x14ac:dyDescent="0.2">
      <c r="A239" s="1" t="s">
        <v>23</v>
      </c>
      <c r="C239" s="1" t="s">
        <v>98</v>
      </c>
      <c r="E239" s="43" t="s">
        <v>98</v>
      </c>
      <c r="F239" s="81">
        <v>1</v>
      </c>
      <c r="G239" s="81">
        <v>1</v>
      </c>
      <c r="H239" s="81">
        <v>0</v>
      </c>
      <c r="I239" s="81">
        <v>0</v>
      </c>
      <c r="J239" s="82"/>
      <c r="K239" s="19"/>
    </row>
    <row r="240" spans="1:11" s="1" customFormat="1" ht="15" x14ac:dyDescent="0.2">
      <c r="A240" s="1" t="s">
        <v>23</v>
      </c>
      <c r="C240" s="1" t="s">
        <v>8</v>
      </c>
      <c r="E240" s="43" t="s">
        <v>8</v>
      </c>
      <c r="F240" s="81">
        <f>SUMIFS(input_enduse!D:D,input_enduse!A:A,C240,input_enduse!B:B,$A$2,input_enduse!C:C,$A240)</f>
        <v>0.99285512478171201</v>
      </c>
      <c r="G240" s="81">
        <v>1</v>
      </c>
      <c r="H240" s="81">
        <v>0</v>
      </c>
      <c r="I240" s="81">
        <v>0</v>
      </c>
      <c r="J240" s="82"/>
      <c r="K240" s="19"/>
    </row>
    <row r="241" spans="1:11" s="1" customFormat="1" ht="15" x14ac:dyDescent="0.2">
      <c r="A241" s="1" t="s">
        <v>23</v>
      </c>
      <c r="C241" s="1" t="s">
        <v>12</v>
      </c>
      <c r="E241" s="43" t="s">
        <v>12</v>
      </c>
      <c r="F241" s="81">
        <f>SUMIFS(input_enduse!D:D,input_enduse!A:A,C241,input_enduse!B:B,$A$2,input_enduse!C:C,$A241)</f>
        <v>1</v>
      </c>
      <c r="G241" s="81">
        <v>1</v>
      </c>
      <c r="H241" s="81">
        <v>0</v>
      </c>
      <c r="I241" s="81">
        <v>0</v>
      </c>
      <c r="J241" s="82"/>
      <c r="K241" s="19"/>
    </row>
    <row r="242" spans="1:11" s="1" customFormat="1" ht="15" x14ac:dyDescent="0.2">
      <c r="A242" s="1" t="s">
        <v>23</v>
      </c>
      <c r="C242" s="1" t="s">
        <v>6</v>
      </c>
      <c r="E242" s="43" t="s">
        <v>109</v>
      </c>
      <c r="F242" s="81">
        <f>SUMIFS(input_enduse!D:D,input_enduse!A:A,C242,input_enduse!B:B,$A$2,input_enduse!C:C,$A242)</f>
        <v>1</v>
      </c>
      <c r="G242" s="81">
        <f>SUMIFS(input_enduse!E:E,input_enduse!A:A,C242,input_enduse!B:B,$A$2,input_enduse!C:C,$A242)</f>
        <v>0.99480292461403197</v>
      </c>
      <c r="H242" s="81">
        <f>SUMIFS(input_enduse!F:F,input_enduse!A:A,C242,input_enduse!B:B,$A$2,input_enduse!C:C,$A242)</f>
        <v>5.1970753859683196E-3</v>
      </c>
      <c r="I242" s="81">
        <f>SUMIFS(input_enduse!G:G,input_enduse!A:A,C242,input_enduse!B:B,$A$2,input_enduse!C:C,$A242)</f>
        <v>0</v>
      </c>
      <c r="J242" s="82"/>
      <c r="K242" s="19"/>
    </row>
    <row r="243" spans="1:11" s="1" customFormat="1" ht="15" x14ac:dyDescent="0.2">
      <c r="A243" s="1" t="s">
        <v>23</v>
      </c>
      <c r="C243" s="1" t="s">
        <v>104</v>
      </c>
      <c r="E243" s="43" t="s">
        <v>110</v>
      </c>
      <c r="F243" s="81">
        <f>SUMIFS(input_enduse!D:D,input_enduse!A:A,C243,input_enduse!B:B,$A$2,input_enduse!C:C,$A243)</f>
        <v>0.55270092492234602</v>
      </c>
      <c r="G243" s="81">
        <v>1</v>
      </c>
      <c r="H243" s="81">
        <v>0</v>
      </c>
      <c r="I243" s="81">
        <v>0</v>
      </c>
      <c r="J243" s="82"/>
      <c r="K243" s="19"/>
    </row>
    <row r="244" spans="1:11" s="1" customFormat="1" ht="15" x14ac:dyDescent="0.2">
      <c r="A244" s="1" t="s">
        <v>23</v>
      </c>
      <c r="C244" s="1" t="s">
        <v>106</v>
      </c>
      <c r="E244" s="43" t="s">
        <v>111</v>
      </c>
      <c r="F244" s="81">
        <f>SUMIFS(input_enduse!D:D,input_enduse!A:A,C244,input_enduse!B:B,$A$2,input_enduse!C:C,$A244)</f>
        <v>1</v>
      </c>
      <c r="G244" s="81">
        <v>1</v>
      </c>
      <c r="H244" s="81">
        <v>0</v>
      </c>
      <c r="I244" s="81">
        <v>0</v>
      </c>
      <c r="J244" s="82"/>
      <c r="K244" s="19"/>
    </row>
    <row r="245" spans="1:11" s="1" customFormat="1" ht="15" x14ac:dyDescent="0.2">
      <c r="A245" s="1" t="s">
        <v>23</v>
      </c>
      <c r="C245" s="1" t="s">
        <v>105</v>
      </c>
      <c r="E245" s="43" t="s">
        <v>112</v>
      </c>
      <c r="F245" s="81">
        <f>SUMIFS(input_enduse!D:D,input_enduse!A:A,C245,input_enduse!B:B,$A$2,input_enduse!C:C,$A245)</f>
        <v>1</v>
      </c>
      <c r="G245" s="81">
        <v>1</v>
      </c>
      <c r="H245" s="81">
        <v>0</v>
      </c>
      <c r="I245" s="81">
        <v>0</v>
      </c>
      <c r="J245" s="82"/>
      <c r="K245" s="19"/>
    </row>
    <row r="246" spans="1:11" s="1" customFormat="1" ht="15" x14ac:dyDescent="0.2">
      <c r="A246" s="1" t="s">
        <v>23</v>
      </c>
      <c r="C246" s="1" t="s">
        <v>10</v>
      </c>
      <c r="E246" s="43" t="s">
        <v>114</v>
      </c>
      <c r="F246" s="81">
        <f>SUMIFS(input_enduse!D:D,input_enduse!A:A,C246,input_enduse!B:B,$A$2,input_enduse!C:C,$A246)</f>
        <v>1</v>
      </c>
      <c r="G246" s="81">
        <v>1</v>
      </c>
      <c r="H246" s="81">
        <v>0</v>
      </c>
      <c r="I246" s="81">
        <v>0</v>
      </c>
      <c r="J246" s="82"/>
      <c r="K246" s="19"/>
    </row>
    <row r="247" spans="1:11" s="1" customFormat="1" ht="15" x14ac:dyDescent="0.2">
      <c r="A247" s="1" t="s">
        <v>23</v>
      </c>
      <c r="C247" s="1" t="s">
        <v>11</v>
      </c>
      <c r="E247" s="43" t="s">
        <v>11</v>
      </c>
      <c r="F247" s="81">
        <f>SUMIFS(input_enduse!D:D,input_enduse!A:A,C247,input_enduse!B:B,$A$2,input_enduse!C:C,$A247)</f>
        <v>0.110535951833686</v>
      </c>
      <c r="G247" s="81">
        <v>1</v>
      </c>
      <c r="H247" s="81">
        <v>0</v>
      </c>
      <c r="I247" s="81">
        <v>0</v>
      </c>
      <c r="J247" s="82"/>
      <c r="K247" s="19"/>
    </row>
    <row r="248" spans="1:11" s="1" customFormat="1" ht="15" x14ac:dyDescent="0.2">
      <c r="A248" s="1" t="s">
        <v>23</v>
      </c>
      <c r="C248" s="1" t="s">
        <v>1</v>
      </c>
      <c r="E248" s="43" t="s">
        <v>1</v>
      </c>
      <c r="F248" s="81">
        <f>SUMIFS(input_enduse!D:D,input_enduse!A:A,C248,input_enduse!B:B,$A$2,input_enduse!C:C,$A248)</f>
        <v>6.1595896863259197E-2</v>
      </c>
      <c r="G248" s="81">
        <v>1</v>
      </c>
      <c r="H248" s="81">
        <v>0</v>
      </c>
      <c r="I248" s="81">
        <v>0</v>
      </c>
      <c r="J248" s="82"/>
      <c r="K248" s="19"/>
    </row>
    <row r="249" spans="1:11" s="1" customFormat="1" ht="15" x14ac:dyDescent="0.2">
      <c r="E249" s="83"/>
      <c r="F249" s="83"/>
      <c r="G249" s="83"/>
      <c r="H249" s="83"/>
      <c r="I249" s="83"/>
      <c r="J249" s="83"/>
      <c r="K249" s="8"/>
    </row>
    <row r="250" spans="1:11" s="1" customFormat="1" ht="15" x14ac:dyDescent="0.25">
      <c r="E250" s="95" t="s">
        <v>288</v>
      </c>
      <c r="F250" s="96"/>
      <c r="G250" s="96"/>
      <c r="H250" s="96"/>
      <c r="I250" s="97"/>
      <c r="J250" s="76"/>
      <c r="K250" s="18"/>
    </row>
    <row r="251" spans="1:11" s="1" customFormat="1" ht="15" x14ac:dyDescent="0.2">
      <c r="C251" s="1" t="s">
        <v>43</v>
      </c>
      <c r="E251" s="28" t="s">
        <v>43</v>
      </c>
      <c r="F251" s="28" t="s">
        <v>44</v>
      </c>
      <c r="G251" s="28" t="s">
        <v>40</v>
      </c>
      <c r="H251" s="28" t="s">
        <v>41</v>
      </c>
      <c r="I251" s="28" t="s">
        <v>42</v>
      </c>
      <c r="J251" s="80"/>
      <c r="K251" s="3"/>
    </row>
    <row r="252" spans="1:11" s="1" customFormat="1" ht="15" x14ac:dyDescent="0.2">
      <c r="A252" s="1" t="s">
        <v>115</v>
      </c>
      <c r="C252" s="1" t="s">
        <v>9</v>
      </c>
      <c r="E252" s="43" t="s">
        <v>9</v>
      </c>
      <c r="F252" s="81">
        <f>SUMIFS(input_enduse!D:D,input_enduse!A:A,C252,input_enduse!B:B,$A$2,input_enduse!C:C,$A252)</f>
        <v>0.13183542410226801</v>
      </c>
      <c r="G252" s="81">
        <f>SUMIFS(input_enduse!E:E,input_enduse!A:A,C252,input_enduse!B:B,$A$2,input_enduse!C:C,$A252)</f>
        <v>0.71558179235809705</v>
      </c>
      <c r="H252" s="81">
        <f>SUMIFS(input_enduse!F:F,input_enduse!A:A,C252,input_enduse!B:B,$A$2,input_enduse!C:C,$A252)</f>
        <v>0.28441820764190301</v>
      </c>
      <c r="I252" s="81">
        <f>SUMIFS(input_enduse!G:G,input_enduse!A:A,C252,input_enduse!B:B,$A$2,input_enduse!C:C,$A252)</f>
        <v>0</v>
      </c>
      <c r="J252" s="82"/>
      <c r="K252" s="19"/>
    </row>
    <row r="253" spans="1:11" s="1" customFormat="1" ht="15" x14ac:dyDescent="0.2">
      <c r="A253" s="1" t="s">
        <v>115</v>
      </c>
      <c r="C253" s="1" t="s">
        <v>7</v>
      </c>
      <c r="E253" s="43" t="s">
        <v>7</v>
      </c>
      <c r="F253" s="81">
        <f>SUMIFS(input_enduse!D:D,input_enduse!A:A,C253,input_enduse!B:B,$A$2,input_enduse!C:C,$A253)</f>
        <v>0.15196852730841401</v>
      </c>
      <c r="G253" s="81">
        <f>SUMIFS(input_enduse!E:E,input_enduse!A:A,C253,input_enduse!B:B,$A$2,input_enduse!C:C,$A253)</f>
        <v>1</v>
      </c>
      <c r="H253" s="81">
        <f>SUMIFS(input_enduse!F:F,input_enduse!A:A,C253,input_enduse!B:B,$A$2,input_enduse!C:C,$A253)</f>
        <v>0</v>
      </c>
      <c r="I253" s="81">
        <f>SUMIFS(input_enduse!G:G,input_enduse!A:A,C253,input_enduse!B:B,$A$2,input_enduse!C:C,$A253)</f>
        <v>0</v>
      </c>
      <c r="J253" s="82"/>
      <c r="K253" s="19"/>
    </row>
    <row r="254" spans="1:11" s="1" customFormat="1" ht="15" x14ac:dyDescent="0.2">
      <c r="A254" s="1" t="s">
        <v>115</v>
      </c>
      <c r="C254" s="1" t="s">
        <v>13</v>
      </c>
      <c r="E254" s="43" t="s">
        <v>13</v>
      </c>
      <c r="F254" s="81">
        <f>SUMIFS(input_enduse!D:D,input_enduse!A:A,C254,input_enduse!B:B,$A$2,input_enduse!C:C,$A254)</f>
        <v>0.34522359293493998</v>
      </c>
      <c r="G254" s="81">
        <v>1</v>
      </c>
      <c r="H254" s="81">
        <v>0</v>
      </c>
      <c r="I254" s="81">
        <v>0</v>
      </c>
      <c r="J254" s="82"/>
      <c r="K254" s="19"/>
    </row>
    <row r="255" spans="1:11" s="1" customFormat="1" ht="15" x14ac:dyDescent="0.2">
      <c r="A255" s="1" t="s">
        <v>115</v>
      </c>
      <c r="C255" s="1" t="s">
        <v>108</v>
      </c>
      <c r="E255" s="43" t="s">
        <v>108</v>
      </c>
      <c r="F255" s="81">
        <f>SUMIFS(input_enduse!D:D,input_enduse!A:A,C255,input_enduse!B:B,$A$2,input_enduse!C:C,$A255)</f>
        <v>0.32735962869134499</v>
      </c>
      <c r="G255" s="81">
        <v>1</v>
      </c>
      <c r="H255" s="81">
        <v>0</v>
      </c>
      <c r="I255" s="81">
        <v>0</v>
      </c>
      <c r="J255" s="82"/>
      <c r="K255" s="19"/>
    </row>
    <row r="256" spans="1:11" s="1" customFormat="1" ht="15" x14ac:dyDescent="0.2">
      <c r="A256" s="1" t="s">
        <v>115</v>
      </c>
      <c r="C256" s="1" t="s">
        <v>107</v>
      </c>
      <c r="E256" s="43" t="s">
        <v>107</v>
      </c>
      <c r="F256" s="81">
        <f>SUMIFS(input_enduse!D:D,input_enduse!A:A,C256,input_enduse!B:B,$A$2,input_enduse!C:C,$A256)</f>
        <v>0.27070338022336399</v>
      </c>
      <c r="G256" s="81">
        <v>1</v>
      </c>
      <c r="H256" s="81">
        <v>0</v>
      </c>
      <c r="I256" s="81">
        <v>0</v>
      </c>
      <c r="J256" s="82"/>
      <c r="K256" s="19"/>
    </row>
    <row r="257" spans="1:11" s="1" customFormat="1" ht="15" x14ac:dyDescent="0.2">
      <c r="A257" s="1" t="s">
        <v>115</v>
      </c>
      <c r="C257" s="1" t="s">
        <v>5</v>
      </c>
      <c r="E257" s="43" t="s">
        <v>99</v>
      </c>
      <c r="F257" s="81">
        <f>SUMIFS(input_enduse!D:D,input_enduse!A:A,C257,input_enduse!B:B,$A$2,input_enduse!C:C,$A257)</f>
        <v>1.27149794245117E-3</v>
      </c>
      <c r="G257" s="81">
        <f>SUMIFS(input_enduse!E:E,input_enduse!A:A,C257,input_enduse!B:B,$A$2,input_enduse!C:C,$A257)</f>
        <v>0.332117013025722</v>
      </c>
      <c r="H257" s="81">
        <f>SUMIFS(input_enduse!F:F,input_enduse!A:A,C257,input_enduse!B:B,$A$2,input_enduse!C:C,$A257)</f>
        <v>0.66788298697427795</v>
      </c>
      <c r="I257" s="81">
        <f>SUMIFS(input_enduse!G:G,input_enduse!A:A,C257,input_enduse!B:B,$A$2,input_enduse!C:C,$A257)</f>
        <v>0</v>
      </c>
      <c r="J257" s="82"/>
      <c r="K257" s="19"/>
    </row>
    <row r="258" spans="1:11" s="1" customFormat="1" ht="15" x14ac:dyDescent="0.2">
      <c r="A258" s="1" t="s">
        <v>115</v>
      </c>
      <c r="C258" s="1" t="s">
        <v>14</v>
      </c>
      <c r="E258" s="43" t="s">
        <v>14</v>
      </c>
      <c r="F258" s="81">
        <f>SUMIFS(input_enduse!D:D,input_enduse!A:A,C258,input_enduse!B:B,$A$2,input_enduse!C:C,$A258)</f>
        <v>1</v>
      </c>
      <c r="G258" s="81">
        <f>SUMIFS(input_enduse!E:E,input_enduse!A:A,C258,input_enduse!B:B,$A$2,input_enduse!C:C,$A258)</f>
        <v>0.59436334301910299</v>
      </c>
      <c r="H258" s="81">
        <f>SUMIFS(input_enduse!F:F,input_enduse!A:A,C258,input_enduse!B:B,$A$2,input_enduse!C:C,$A258)</f>
        <v>0.40563665698089701</v>
      </c>
      <c r="I258" s="81">
        <f>SUMIFS(input_enduse!G:G,input_enduse!A:A,C258,input_enduse!B:B,$A$2,input_enduse!C:C,$A258)</f>
        <v>0</v>
      </c>
      <c r="J258" s="82"/>
      <c r="K258" s="19"/>
    </row>
    <row r="259" spans="1:11" s="1" customFormat="1" ht="15" x14ac:dyDescent="0.2">
      <c r="A259" s="1" t="s">
        <v>115</v>
      </c>
      <c r="E259" s="28" t="s">
        <v>43</v>
      </c>
      <c r="F259" s="28" t="s">
        <v>101</v>
      </c>
      <c r="G259" s="28" t="s">
        <v>40</v>
      </c>
      <c r="H259" s="28" t="s">
        <v>41</v>
      </c>
      <c r="I259" s="28" t="s">
        <v>42</v>
      </c>
      <c r="J259" s="80"/>
      <c r="K259" s="3"/>
    </row>
    <row r="260" spans="1:11" s="1" customFormat="1" ht="15" x14ac:dyDescent="0.2">
      <c r="A260" s="1" t="s">
        <v>115</v>
      </c>
      <c r="C260" s="1" t="s">
        <v>98</v>
      </c>
      <c r="E260" s="43" t="s">
        <v>98</v>
      </c>
      <c r="F260" s="81">
        <v>1</v>
      </c>
      <c r="G260" s="81">
        <v>1</v>
      </c>
      <c r="H260" s="81">
        <v>0</v>
      </c>
      <c r="I260" s="81">
        <v>0</v>
      </c>
      <c r="J260" s="82"/>
      <c r="K260" s="19"/>
    </row>
    <row r="261" spans="1:11" s="1" customFormat="1" ht="15" x14ac:dyDescent="0.2">
      <c r="A261" s="1" t="s">
        <v>115</v>
      </c>
      <c r="C261" s="1" t="s">
        <v>8</v>
      </c>
      <c r="E261" s="43" t="s">
        <v>8</v>
      </c>
      <c r="F261" s="81">
        <f>SUMIFS(input_enduse!D:D,input_enduse!A:A,C261,input_enduse!B:B,$A$2,input_enduse!C:C,$A261)</f>
        <v>1</v>
      </c>
      <c r="G261" s="81">
        <v>1</v>
      </c>
      <c r="H261" s="81">
        <v>0</v>
      </c>
      <c r="I261" s="81">
        <v>0</v>
      </c>
      <c r="J261" s="82"/>
      <c r="K261" s="19"/>
    </row>
    <row r="262" spans="1:11" s="1" customFormat="1" ht="15" x14ac:dyDescent="0.2">
      <c r="A262" s="1" t="s">
        <v>115</v>
      </c>
      <c r="C262" s="1" t="s">
        <v>12</v>
      </c>
      <c r="E262" s="43" t="s">
        <v>12</v>
      </c>
      <c r="F262" s="81">
        <f>SUMIFS(input_enduse!D:D,input_enduse!A:A,C262,input_enduse!B:B,$A$2,input_enduse!C:C,$A262)</f>
        <v>1</v>
      </c>
      <c r="G262" s="81">
        <v>1</v>
      </c>
      <c r="H262" s="81">
        <v>0</v>
      </c>
      <c r="I262" s="81">
        <v>0</v>
      </c>
      <c r="J262" s="82"/>
      <c r="K262" s="19"/>
    </row>
    <row r="263" spans="1:11" s="1" customFormat="1" ht="15" x14ac:dyDescent="0.2">
      <c r="A263" s="1" t="s">
        <v>115</v>
      </c>
      <c r="C263" s="1" t="s">
        <v>6</v>
      </c>
      <c r="E263" s="43" t="s">
        <v>109</v>
      </c>
      <c r="F263" s="81">
        <f>SUMIFS(input_enduse!D:D,input_enduse!A:A,C263,input_enduse!B:B,$A$2,input_enduse!C:C,$A263)</f>
        <v>1</v>
      </c>
      <c r="G263" s="81">
        <f>SUMIFS(input_enduse!E:E,input_enduse!A:A,C263,input_enduse!B:B,$A$2,input_enduse!C:C,$A263)</f>
        <v>1</v>
      </c>
      <c r="H263" s="81">
        <f>SUMIFS(input_enduse!F:F,input_enduse!A:A,C263,input_enduse!B:B,$A$2,input_enduse!C:C,$A263)</f>
        <v>0</v>
      </c>
      <c r="I263" s="81">
        <f>SUMIFS(input_enduse!G:G,input_enduse!A:A,C263,input_enduse!B:B,$A$2,input_enduse!C:C,$A263)</f>
        <v>0</v>
      </c>
      <c r="J263" s="82"/>
      <c r="K263" s="19"/>
    </row>
    <row r="264" spans="1:11" s="1" customFormat="1" ht="15" x14ac:dyDescent="0.2">
      <c r="A264" s="1" t="s">
        <v>115</v>
      </c>
      <c r="C264" s="1" t="s">
        <v>104</v>
      </c>
      <c r="E264" s="43" t="s">
        <v>110</v>
      </c>
      <c r="F264" s="81">
        <f>SUMIFS(input_enduse!D:D,input_enduse!A:A,C264,input_enduse!B:B,$A$2,input_enduse!C:C,$A264)</f>
        <v>0.127541754191238</v>
      </c>
      <c r="G264" s="81">
        <v>1</v>
      </c>
      <c r="H264" s="81">
        <v>0</v>
      </c>
      <c r="I264" s="81">
        <v>0</v>
      </c>
      <c r="J264" s="82"/>
      <c r="K264" s="19"/>
    </row>
    <row r="265" spans="1:11" s="1" customFormat="1" ht="15" x14ac:dyDescent="0.2">
      <c r="A265" s="1" t="s">
        <v>115</v>
      </c>
      <c r="C265" s="1" t="s">
        <v>106</v>
      </c>
      <c r="E265" s="43" t="s">
        <v>111</v>
      </c>
      <c r="F265" s="81">
        <f>SUMIFS(input_enduse!D:D,input_enduse!A:A,C265,input_enduse!B:B,$A$2,input_enduse!C:C,$A265)</f>
        <v>1</v>
      </c>
      <c r="G265" s="81">
        <v>1</v>
      </c>
      <c r="H265" s="81">
        <v>0</v>
      </c>
      <c r="I265" s="81">
        <v>0</v>
      </c>
      <c r="J265" s="82"/>
      <c r="K265" s="19"/>
    </row>
    <row r="266" spans="1:11" s="1" customFormat="1" ht="15" x14ac:dyDescent="0.2">
      <c r="A266" s="1" t="s">
        <v>115</v>
      </c>
      <c r="C266" s="1" t="s">
        <v>105</v>
      </c>
      <c r="E266" s="43" t="s">
        <v>112</v>
      </c>
      <c r="F266" s="81">
        <f>SUMIFS(input_enduse!D:D,input_enduse!A:A,C266,input_enduse!B:B,$A$2,input_enduse!C:C,$A266)</f>
        <v>1</v>
      </c>
      <c r="G266" s="81">
        <v>1</v>
      </c>
      <c r="H266" s="81">
        <v>0</v>
      </c>
      <c r="I266" s="81">
        <v>0</v>
      </c>
      <c r="J266" s="82"/>
      <c r="K266" s="19"/>
    </row>
    <row r="267" spans="1:11" s="1" customFormat="1" ht="15" x14ac:dyDescent="0.2">
      <c r="A267" s="1" t="s">
        <v>115</v>
      </c>
      <c r="C267" s="1" t="s">
        <v>10</v>
      </c>
      <c r="E267" s="43" t="s">
        <v>114</v>
      </c>
      <c r="F267" s="81">
        <f>SUMIFS(input_enduse!D:D,input_enduse!A:A,C267,input_enduse!B:B,$A$2,input_enduse!C:C,$A267)</f>
        <v>1</v>
      </c>
      <c r="G267" s="81">
        <v>1</v>
      </c>
      <c r="H267" s="81">
        <v>0</v>
      </c>
      <c r="I267" s="81">
        <v>0</v>
      </c>
      <c r="J267" s="82"/>
      <c r="K267" s="19"/>
    </row>
    <row r="268" spans="1:11" s="1" customFormat="1" ht="15" x14ac:dyDescent="0.2">
      <c r="A268" s="1" t="s">
        <v>115</v>
      </c>
      <c r="C268" s="1" t="s">
        <v>11</v>
      </c>
      <c r="E268" s="43" t="s">
        <v>11</v>
      </c>
      <c r="F268" s="81">
        <f>SUMIFS(input_enduse!D:D,input_enduse!A:A,C268,input_enduse!B:B,$A$2,input_enduse!C:C,$A268)</f>
        <v>0.61216509551963805</v>
      </c>
      <c r="G268" s="81">
        <v>1</v>
      </c>
      <c r="H268" s="81">
        <v>0</v>
      </c>
      <c r="I268" s="81">
        <v>0</v>
      </c>
      <c r="J268" s="82"/>
      <c r="K268" s="19"/>
    </row>
    <row r="269" spans="1:11" s="1" customFormat="1" ht="15" x14ac:dyDescent="0.2">
      <c r="A269" s="1" t="s">
        <v>115</v>
      </c>
      <c r="C269" s="1" t="s">
        <v>1</v>
      </c>
      <c r="E269" s="43" t="s">
        <v>1</v>
      </c>
      <c r="F269" s="81">
        <f>SUMIFS(input_enduse!D:D,input_enduse!A:A,C269,input_enduse!B:B,$A$2,input_enduse!C:C,$A269)</f>
        <v>0.53458957178777</v>
      </c>
      <c r="G269" s="81">
        <v>1</v>
      </c>
      <c r="H269" s="81">
        <v>0</v>
      </c>
      <c r="I269" s="81">
        <v>0</v>
      </c>
      <c r="J269" s="82"/>
      <c r="K269" s="19"/>
    </row>
    <row r="270" spans="1:11" s="1" customFormat="1" ht="15" x14ac:dyDescent="0.2">
      <c r="E270" s="83"/>
      <c r="F270" s="83"/>
      <c r="G270" s="83"/>
      <c r="H270" s="83"/>
      <c r="I270" s="83"/>
      <c r="J270" s="83"/>
      <c r="K270" s="8"/>
    </row>
    <row r="271" spans="1:11" s="1" customFormat="1" ht="15" x14ac:dyDescent="0.25">
      <c r="E271" s="95" t="s">
        <v>289</v>
      </c>
      <c r="F271" s="96"/>
      <c r="G271" s="96"/>
      <c r="H271" s="96"/>
      <c r="I271" s="97"/>
      <c r="J271" s="76"/>
      <c r="K271" s="18"/>
    </row>
    <row r="272" spans="1:11" s="1" customFormat="1" ht="15" x14ac:dyDescent="0.2">
      <c r="C272" s="1" t="s">
        <v>43</v>
      </c>
      <c r="E272" s="28" t="s">
        <v>43</v>
      </c>
      <c r="F272" s="28" t="s">
        <v>44</v>
      </c>
      <c r="G272" s="28" t="s">
        <v>40</v>
      </c>
      <c r="H272" s="28" t="s">
        <v>41</v>
      </c>
      <c r="I272" s="28" t="s">
        <v>42</v>
      </c>
      <c r="J272" s="80"/>
      <c r="K272" s="3"/>
    </row>
    <row r="273" spans="1:11" s="1" customFormat="1" ht="15" x14ac:dyDescent="0.2">
      <c r="A273" s="1" t="s">
        <v>24</v>
      </c>
      <c r="C273" s="1" t="s">
        <v>9</v>
      </c>
      <c r="E273" s="43" t="s">
        <v>9</v>
      </c>
      <c r="F273" s="81">
        <f>SUMIFS(input_enduse!D:D,input_enduse!A:A,C273,input_enduse!B:B,$A$2,input_enduse!C:C,$A273)</f>
        <v>0.23481932002893099</v>
      </c>
      <c r="G273" s="81">
        <f>SUMIFS(input_enduse!E:E,input_enduse!A:A,C273,input_enduse!B:B,$A$2,input_enduse!C:C,$A273)</f>
        <v>0.37613357299231498</v>
      </c>
      <c r="H273" s="81">
        <f>SUMIFS(input_enduse!F:F,input_enduse!A:A,C273,input_enduse!B:B,$A$2,input_enduse!C:C,$A273)</f>
        <v>0.61364434532709899</v>
      </c>
      <c r="I273" s="81">
        <f>SUMIFS(input_enduse!G:G,input_enduse!A:A,C273,input_enduse!B:B,$A$2,input_enduse!C:C,$A273)</f>
        <v>1.02220816805863E-2</v>
      </c>
      <c r="J273" s="82"/>
      <c r="K273" s="19"/>
    </row>
    <row r="274" spans="1:11" s="1" customFormat="1" ht="15" x14ac:dyDescent="0.2">
      <c r="A274" s="1" t="s">
        <v>24</v>
      </c>
      <c r="C274" s="1" t="s">
        <v>7</v>
      </c>
      <c r="E274" s="43" t="s">
        <v>7</v>
      </c>
      <c r="F274" s="81">
        <f>SUMIFS(input_enduse!D:D,input_enduse!A:A,C274,input_enduse!B:B,$A$2,input_enduse!C:C,$A274)</f>
        <v>0.200368060921431</v>
      </c>
      <c r="G274" s="81">
        <f>SUMIFS(input_enduse!E:E,input_enduse!A:A,C274,input_enduse!B:B,$A$2,input_enduse!C:C,$A274)</f>
        <v>1</v>
      </c>
      <c r="H274" s="81">
        <f>SUMIFS(input_enduse!F:F,input_enduse!A:A,C274,input_enduse!B:B,$A$2,input_enduse!C:C,$A274)</f>
        <v>0</v>
      </c>
      <c r="I274" s="81">
        <f>SUMIFS(input_enduse!G:G,input_enduse!A:A,C274,input_enduse!B:B,$A$2,input_enduse!C:C,$A274)</f>
        <v>0</v>
      </c>
      <c r="J274" s="82"/>
      <c r="K274" s="19"/>
    </row>
    <row r="275" spans="1:11" s="1" customFormat="1" ht="15" x14ac:dyDescent="0.2">
      <c r="A275" s="1" t="s">
        <v>24</v>
      </c>
      <c r="C275" s="1" t="s">
        <v>13</v>
      </c>
      <c r="E275" s="43" t="s">
        <v>13</v>
      </c>
      <c r="F275" s="81">
        <f>SUMIFS(input_enduse!D:D,input_enduse!A:A,C275,input_enduse!B:B,$A$2,input_enduse!C:C,$A275)</f>
        <v>0.23959485850517501</v>
      </c>
      <c r="G275" s="81">
        <v>1</v>
      </c>
      <c r="H275" s="81">
        <v>0</v>
      </c>
      <c r="I275" s="81">
        <v>0</v>
      </c>
      <c r="J275" s="82"/>
      <c r="K275" s="19"/>
    </row>
    <row r="276" spans="1:11" s="1" customFormat="1" ht="15" x14ac:dyDescent="0.2">
      <c r="A276" s="1" t="s">
        <v>24</v>
      </c>
      <c r="C276" s="1" t="s">
        <v>108</v>
      </c>
      <c r="E276" s="43" t="s">
        <v>108</v>
      </c>
      <c r="F276" s="81">
        <f>SUMIFS(input_enduse!D:D,input_enduse!A:A,C276,input_enduse!B:B,$A$2,input_enduse!C:C,$A276)</f>
        <v>3.05621246573278E-3</v>
      </c>
      <c r="G276" s="81">
        <v>1</v>
      </c>
      <c r="H276" s="81">
        <v>0</v>
      </c>
      <c r="I276" s="81">
        <v>0</v>
      </c>
      <c r="J276" s="82"/>
      <c r="K276" s="19"/>
    </row>
    <row r="277" spans="1:11" s="1" customFormat="1" ht="15" x14ac:dyDescent="0.2">
      <c r="A277" s="1" t="s">
        <v>24</v>
      </c>
      <c r="C277" s="1" t="s">
        <v>107</v>
      </c>
      <c r="E277" s="43" t="s">
        <v>107</v>
      </c>
      <c r="F277" s="81">
        <f>SUMIFS(input_enduse!D:D,input_enduse!A:A,C277,input_enduse!B:B,$A$2,input_enduse!C:C,$A277)</f>
        <v>3.2825781122103399E-3</v>
      </c>
      <c r="G277" s="81">
        <v>1</v>
      </c>
      <c r="H277" s="81">
        <v>0</v>
      </c>
      <c r="I277" s="81">
        <v>0</v>
      </c>
      <c r="J277" s="82"/>
      <c r="K277" s="19"/>
    </row>
    <row r="278" spans="1:11" s="1" customFormat="1" ht="15" x14ac:dyDescent="0.2">
      <c r="A278" s="1" t="s">
        <v>24</v>
      </c>
      <c r="C278" s="1" t="s">
        <v>5</v>
      </c>
      <c r="E278" s="43" t="s">
        <v>99</v>
      </c>
      <c r="F278" s="81">
        <f>SUMIFS(input_enduse!D:D,input_enduse!A:A,C278,input_enduse!B:B,$A$2,input_enduse!C:C,$A278)</f>
        <v>0</v>
      </c>
      <c r="G278" s="81">
        <f>SUMIFS(input_enduse!E:E,input_enduse!A:A,C278,input_enduse!B:B,$A$2,input_enduse!C:C,$A278)</f>
        <v>0</v>
      </c>
      <c r="H278" s="81">
        <f>SUMIFS(input_enduse!F:F,input_enduse!A:A,C278,input_enduse!B:B,$A$2,input_enduse!C:C,$A278)</f>
        <v>0</v>
      </c>
      <c r="I278" s="81">
        <f>SUMIFS(input_enduse!G:G,input_enduse!A:A,C278,input_enduse!B:B,$A$2,input_enduse!C:C,$A278)</f>
        <v>0</v>
      </c>
      <c r="J278" s="82"/>
      <c r="K278" s="19"/>
    </row>
    <row r="279" spans="1:11" s="1" customFormat="1" ht="15" x14ac:dyDescent="0.2">
      <c r="A279" s="1" t="s">
        <v>24</v>
      </c>
      <c r="C279" s="1" t="s">
        <v>14</v>
      </c>
      <c r="E279" s="43" t="s">
        <v>14</v>
      </c>
      <c r="F279" s="81">
        <f>SUMIFS(input_enduse!D:D,input_enduse!A:A,C279,input_enduse!B:B,$A$2,input_enduse!C:C,$A279)</f>
        <v>0.96118460207393597</v>
      </c>
      <c r="G279" s="81">
        <f>SUMIFS(input_enduse!E:E,input_enduse!A:A,C279,input_enduse!B:B,$A$2,input_enduse!C:C,$A279)</f>
        <v>0.70350742730985705</v>
      </c>
      <c r="H279" s="81">
        <f>SUMIFS(input_enduse!F:F,input_enduse!A:A,C279,input_enduse!B:B,$A$2,input_enduse!C:C,$A279)</f>
        <v>0.29649257269014301</v>
      </c>
      <c r="I279" s="81">
        <f>SUMIFS(input_enduse!G:G,input_enduse!A:A,C279,input_enduse!B:B,$A$2,input_enduse!C:C,$A279)</f>
        <v>0</v>
      </c>
      <c r="J279" s="82"/>
      <c r="K279" s="19"/>
    </row>
    <row r="280" spans="1:11" s="1" customFormat="1" ht="15" x14ac:dyDescent="0.2">
      <c r="A280" s="1" t="s">
        <v>24</v>
      </c>
      <c r="E280" s="28" t="s">
        <v>43</v>
      </c>
      <c r="F280" s="28" t="s">
        <v>101</v>
      </c>
      <c r="G280" s="28" t="s">
        <v>40</v>
      </c>
      <c r="H280" s="28" t="s">
        <v>41</v>
      </c>
      <c r="I280" s="28" t="s">
        <v>42</v>
      </c>
      <c r="J280" s="80"/>
      <c r="K280" s="3"/>
    </row>
    <row r="281" spans="1:11" s="1" customFormat="1" ht="15" x14ac:dyDescent="0.2">
      <c r="A281" s="1" t="s">
        <v>24</v>
      </c>
      <c r="C281" s="1" t="s">
        <v>98</v>
      </c>
      <c r="E281" s="43" t="s">
        <v>98</v>
      </c>
      <c r="F281" s="81">
        <v>1</v>
      </c>
      <c r="G281" s="81">
        <v>1</v>
      </c>
      <c r="H281" s="81">
        <v>0</v>
      </c>
      <c r="I281" s="81">
        <v>0</v>
      </c>
      <c r="J281" s="82"/>
      <c r="K281" s="19"/>
    </row>
    <row r="282" spans="1:11" s="1" customFormat="1" ht="15" x14ac:dyDescent="0.2">
      <c r="A282" s="1" t="s">
        <v>24</v>
      </c>
      <c r="C282" s="1" t="s">
        <v>8</v>
      </c>
      <c r="E282" s="43" t="s">
        <v>8</v>
      </c>
      <c r="F282" s="81">
        <f>SUMIFS(input_enduse!D:D,input_enduse!A:A,C282,input_enduse!B:B,$A$2,input_enduse!C:C,$A282)</f>
        <v>0.94160510243225004</v>
      </c>
      <c r="G282" s="81">
        <v>1</v>
      </c>
      <c r="H282" s="81">
        <v>0</v>
      </c>
      <c r="I282" s="81">
        <v>0</v>
      </c>
      <c r="J282" s="82"/>
      <c r="K282" s="19"/>
    </row>
    <row r="283" spans="1:11" s="1" customFormat="1" ht="15" x14ac:dyDescent="0.2">
      <c r="A283" s="1" t="s">
        <v>24</v>
      </c>
      <c r="C283" s="1" t="s">
        <v>12</v>
      </c>
      <c r="E283" s="43" t="s">
        <v>12</v>
      </c>
      <c r="F283" s="81">
        <f>SUMIFS(input_enduse!D:D,input_enduse!A:A,C283,input_enduse!B:B,$A$2,input_enduse!C:C,$A283)</f>
        <v>1</v>
      </c>
      <c r="G283" s="81">
        <v>1</v>
      </c>
      <c r="H283" s="81">
        <v>0</v>
      </c>
      <c r="I283" s="81">
        <v>0</v>
      </c>
      <c r="J283" s="82"/>
      <c r="K283" s="19"/>
    </row>
    <row r="284" spans="1:11" s="1" customFormat="1" ht="15" x14ac:dyDescent="0.2">
      <c r="A284" s="1" t="s">
        <v>24</v>
      </c>
      <c r="C284" s="1" t="s">
        <v>6</v>
      </c>
      <c r="E284" s="43" t="s">
        <v>109</v>
      </c>
      <c r="F284" s="81">
        <f>SUMIFS(input_enduse!D:D,input_enduse!A:A,C284,input_enduse!B:B,$A$2,input_enduse!C:C,$A284)</f>
        <v>0.949529494279168</v>
      </c>
      <c r="G284" s="81">
        <f>SUMIFS(input_enduse!E:E,input_enduse!A:A,C284,input_enduse!B:B,$A$2,input_enduse!C:C,$A284)</f>
        <v>0.99008751410922202</v>
      </c>
      <c r="H284" s="81">
        <f>SUMIFS(input_enduse!F:F,input_enduse!A:A,C284,input_enduse!B:B,$A$2,input_enduse!C:C,$A284)</f>
        <v>9.9124858907775996E-3</v>
      </c>
      <c r="I284" s="81">
        <f>SUMIFS(input_enduse!G:G,input_enduse!A:A,C284,input_enduse!B:B,$A$2,input_enduse!C:C,$A284)</f>
        <v>0</v>
      </c>
      <c r="J284" s="82"/>
      <c r="K284" s="19"/>
    </row>
    <row r="285" spans="1:11" s="1" customFormat="1" ht="15" x14ac:dyDescent="0.2">
      <c r="A285" s="1" t="s">
        <v>24</v>
      </c>
      <c r="C285" s="1" t="s">
        <v>104</v>
      </c>
      <c r="E285" s="43" t="s">
        <v>110</v>
      </c>
      <c r="F285" s="81">
        <f>SUMIFS(input_enduse!D:D,input_enduse!A:A,C285,input_enduse!B:B,$A$2,input_enduse!C:C,$A285)</f>
        <v>5.5901896497542E-2</v>
      </c>
      <c r="G285" s="81">
        <v>1</v>
      </c>
      <c r="H285" s="81">
        <v>0</v>
      </c>
      <c r="I285" s="81">
        <v>0</v>
      </c>
      <c r="J285" s="82"/>
      <c r="K285" s="19"/>
    </row>
    <row r="286" spans="1:11" s="1" customFormat="1" ht="15" x14ac:dyDescent="0.2">
      <c r="A286" s="1" t="s">
        <v>24</v>
      </c>
      <c r="C286" s="1" t="s">
        <v>106</v>
      </c>
      <c r="E286" s="43" t="s">
        <v>111</v>
      </c>
      <c r="F286" s="81">
        <f>SUMIFS(input_enduse!D:D,input_enduse!A:A,C286,input_enduse!B:B,$A$2,input_enduse!C:C,$A286)</f>
        <v>0.91752071810539704</v>
      </c>
      <c r="G286" s="81">
        <v>1</v>
      </c>
      <c r="H286" s="81">
        <v>0</v>
      </c>
      <c r="I286" s="81">
        <v>0</v>
      </c>
      <c r="J286" s="82"/>
      <c r="K286" s="19"/>
    </row>
    <row r="287" spans="1:11" s="1" customFormat="1" ht="15" x14ac:dyDescent="0.2">
      <c r="A287" s="1" t="s">
        <v>24</v>
      </c>
      <c r="C287" s="1" t="s">
        <v>105</v>
      </c>
      <c r="E287" s="43" t="s">
        <v>112</v>
      </c>
      <c r="F287" s="81">
        <f>SUMIFS(input_enduse!D:D,input_enduse!A:A,C287,input_enduse!B:B,$A$2,input_enduse!C:C,$A287)</f>
        <v>0.91752071810539704</v>
      </c>
      <c r="G287" s="81">
        <v>1</v>
      </c>
      <c r="H287" s="81">
        <v>0</v>
      </c>
      <c r="I287" s="81">
        <v>0</v>
      </c>
      <c r="J287" s="82"/>
      <c r="K287" s="19"/>
    </row>
    <row r="288" spans="1:11" s="1" customFormat="1" ht="15" x14ac:dyDescent="0.2">
      <c r="A288" s="1" t="s">
        <v>24</v>
      </c>
      <c r="C288" s="1" t="s">
        <v>10</v>
      </c>
      <c r="E288" s="43" t="s">
        <v>114</v>
      </c>
      <c r="F288" s="81">
        <f>SUMIFS(input_enduse!D:D,input_enduse!A:A,C288,input_enduse!B:B,$A$2,input_enduse!C:C,$A288)</f>
        <v>0.99512727932980005</v>
      </c>
      <c r="G288" s="81">
        <v>1</v>
      </c>
      <c r="H288" s="81">
        <v>0</v>
      </c>
      <c r="I288" s="81">
        <v>0</v>
      </c>
      <c r="J288" s="82"/>
      <c r="K288" s="19"/>
    </row>
    <row r="289" spans="1:11" s="1" customFormat="1" ht="15" x14ac:dyDescent="0.2">
      <c r="A289" s="1" t="s">
        <v>24</v>
      </c>
      <c r="C289" s="1" t="s">
        <v>11</v>
      </c>
      <c r="E289" s="43" t="s">
        <v>11</v>
      </c>
      <c r="F289" s="81">
        <f>SUMIFS(input_enduse!D:D,input_enduse!A:A,C289,input_enduse!B:B,$A$2,input_enduse!C:C,$A289)</f>
        <v>0.26885149901414002</v>
      </c>
      <c r="G289" s="81">
        <v>1</v>
      </c>
      <c r="H289" s="81">
        <v>0</v>
      </c>
      <c r="I289" s="81">
        <v>0</v>
      </c>
      <c r="J289" s="82"/>
      <c r="K289" s="19"/>
    </row>
    <row r="290" spans="1:11" s="1" customFormat="1" ht="15" x14ac:dyDescent="0.2">
      <c r="A290" s="1" t="s">
        <v>24</v>
      </c>
      <c r="C290" s="1" t="s">
        <v>1</v>
      </c>
      <c r="E290" s="43" t="s">
        <v>1</v>
      </c>
      <c r="F290" s="81">
        <f>SUMIFS(input_enduse!D:D,input_enduse!A:A,C290,input_enduse!B:B,$A$2,input_enduse!C:C,$A290)</f>
        <v>0.42185089870752501</v>
      </c>
      <c r="G290" s="81">
        <v>1</v>
      </c>
      <c r="H290" s="81">
        <v>0</v>
      </c>
      <c r="I290" s="81">
        <v>0</v>
      </c>
      <c r="J290" s="82"/>
      <c r="K290" s="19"/>
    </row>
    <row r="291" spans="1:11" ht="15.6" x14ac:dyDescent="0.3">
      <c r="E291" s="79"/>
      <c r="F291" s="79"/>
      <c r="G291" s="79"/>
      <c r="H291" s="79"/>
      <c r="I291" s="79"/>
      <c r="J291" s="79"/>
    </row>
    <row r="292" spans="1:11" ht="15.6" x14ac:dyDescent="0.3">
      <c r="E292" s="79"/>
      <c r="F292" s="79"/>
      <c r="G292" s="79"/>
      <c r="H292" s="79"/>
      <c r="I292" s="79"/>
      <c r="J292" s="79"/>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3EAAA-B7C5-4C72-A6D9-6C5ED0C4C9E1}">
  <sheetPr codeName="Sheet7">
    <tabColor theme="1"/>
  </sheetPr>
  <dimension ref="A1:G1249"/>
  <sheetViews>
    <sheetView workbookViewId="0">
      <pane ySplit="1" topLeftCell="A2" activePane="bottomLeft" state="frozen"/>
      <selection pane="bottomLeft"/>
    </sheetView>
  </sheetViews>
  <sheetFormatPr defaultRowHeight="14.4" x14ac:dyDescent="0.3"/>
  <cols>
    <col min="1" max="1" width="24.5546875" bestFit="1" customWidth="1"/>
    <col min="2" max="2" width="12" customWidth="1"/>
    <col min="3" max="3" width="15.21875" customWidth="1"/>
    <col min="4" max="4" width="19.44140625" style="115" customWidth="1"/>
    <col min="5" max="7" width="9.21875" style="115"/>
  </cols>
  <sheetData>
    <row r="1" spans="1:7" ht="43.2" x14ac:dyDescent="0.3">
      <c r="A1" s="111" t="s">
        <v>313</v>
      </c>
      <c r="B1" s="111" t="s">
        <v>318</v>
      </c>
      <c r="C1" s="111" t="s">
        <v>0</v>
      </c>
      <c r="D1" s="113" t="s">
        <v>314</v>
      </c>
      <c r="E1" s="113" t="s">
        <v>315</v>
      </c>
      <c r="F1" s="113" t="s">
        <v>316</v>
      </c>
      <c r="G1" s="113" t="s">
        <v>317</v>
      </c>
    </row>
    <row r="2" spans="1:7" x14ac:dyDescent="0.3">
      <c r="A2" s="24" t="s">
        <v>1</v>
      </c>
      <c r="B2" s="112" t="s">
        <v>3</v>
      </c>
      <c r="C2" s="24" t="s">
        <v>4</v>
      </c>
      <c r="D2" s="114">
        <v>0.21968966257797201</v>
      </c>
      <c r="E2" s="114" t="s">
        <v>2</v>
      </c>
      <c r="F2" s="114" t="s">
        <v>2</v>
      </c>
      <c r="G2" s="114" t="s">
        <v>2</v>
      </c>
    </row>
    <row r="3" spans="1:7" x14ac:dyDescent="0.3">
      <c r="A3" s="24" t="s">
        <v>5</v>
      </c>
      <c r="B3" s="112" t="s">
        <v>3</v>
      </c>
      <c r="C3" s="24" t="s">
        <v>4</v>
      </c>
      <c r="D3" s="114">
        <v>3.7725213233161498E-2</v>
      </c>
      <c r="E3" s="114">
        <v>0.289643536711295</v>
      </c>
      <c r="F3" s="114">
        <v>0.68906204753622902</v>
      </c>
      <c r="G3" s="114">
        <v>2.1294415752476099E-2</v>
      </c>
    </row>
    <row r="4" spans="1:7" x14ac:dyDescent="0.3">
      <c r="A4" s="24" t="s">
        <v>6</v>
      </c>
      <c r="B4" s="112" t="s">
        <v>3</v>
      </c>
      <c r="C4" s="24" t="s">
        <v>4</v>
      </c>
      <c r="D4" s="114">
        <v>0.95927884964797605</v>
      </c>
      <c r="E4" s="114">
        <v>0.98805645734551895</v>
      </c>
      <c r="F4" s="114">
        <v>1.19435426544813E-2</v>
      </c>
      <c r="G4" s="114">
        <v>0</v>
      </c>
    </row>
    <row r="5" spans="1:7" x14ac:dyDescent="0.3">
      <c r="A5" s="24" t="s">
        <v>7</v>
      </c>
      <c r="B5" s="112" t="s">
        <v>3</v>
      </c>
      <c r="C5" s="24" t="s">
        <v>4</v>
      </c>
      <c r="D5" s="114">
        <v>0.762430160126366</v>
      </c>
      <c r="E5" s="114">
        <v>0.99920045982138705</v>
      </c>
      <c r="F5" s="114">
        <v>6.3071726922754297E-4</v>
      </c>
      <c r="G5" s="114">
        <v>1.6882290938487101E-4</v>
      </c>
    </row>
    <row r="6" spans="1:7" x14ac:dyDescent="0.3">
      <c r="A6" s="24" t="s">
        <v>8</v>
      </c>
      <c r="B6" s="112" t="s">
        <v>3</v>
      </c>
      <c r="C6" s="24" t="s">
        <v>4</v>
      </c>
      <c r="D6" s="114">
        <v>0.77503827847343199</v>
      </c>
      <c r="E6" s="114" t="s">
        <v>2</v>
      </c>
      <c r="F6" s="114" t="s">
        <v>2</v>
      </c>
      <c r="G6" s="114" t="s">
        <v>2</v>
      </c>
    </row>
    <row r="7" spans="1:7" x14ac:dyDescent="0.3">
      <c r="A7" s="24" t="s">
        <v>104</v>
      </c>
      <c r="B7" s="112" t="s">
        <v>3</v>
      </c>
      <c r="C7" s="24" t="s">
        <v>4</v>
      </c>
      <c r="D7" s="114">
        <v>0.26157902948728601</v>
      </c>
      <c r="E7" s="114" t="s">
        <v>2</v>
      </c>
      <c r="F7" s="114" t="s">
        <v>2</v>
      </c>
      <c r="G7" s="114" t="s">
        <v>2</v>
      </c>
    </row>
    <row r="8" spans="1:7" x14ac:dyDescent="0.3">
      <c r="A8" s="24" t="s">
        <v>107</v>
      </c>
      <c r="B8" s="112" t="s">
        <v>3</v>
      </c>
      <c r="C8" s="24" t="s">
        <v>4</v>
      </c>
      <c r="D8" s="114">
        <v>4.5893828611840203E-3</v>
      </c>
      <c r="E8" s="114" t="s">
        <v>2</v>
      </c>
      <c r="F8" s="114" t="s">
        <v>2</v>
      </c>
      <c r="G8" s="114" t="s">
        <v>2</v>
      </c>
    </row>
    <row r="9" spans="1:7" x14ac:dyDescent="0.3">
      <c r="A9" s="24" t="s">
        <v>9</v>
      </c>
      <c r="B9" s="112" t="s">
        <v>3</v>
      </c>
      <c r="C9" s="24" t="s">
        <v>4</v>
      </c>
      <c r="D9" s="114">
        <v>0.76895809498902201</v>
      </c>
      <c r="E9" s="114">
        <v>0.287495781640979</v>
      </c>
      <c r="F9" s="114">
        <v>0.69472470261714603</v>
      </c>
      <c r="G9" s="114">
        <v>1.7779515741874599E-2</v>
      </c>
    </row>
    <row r="10" spans="1:7" x14ac:dyDescent="0.3">
      <c r="A10" s="24" t="s">
        <v>10</v>
      </c>
      <c r="B10" s="112" t="s">
        <v>3</v>
      </c>
      <c r="C10" s="24" t="s">
        <v>4</v>
      </c>
      <c r="D10" s="114">
        <v>0.96728677942332497</v>
      </c>
      <c r="E10" s="114" t="s">
        <v>2</v>
      </c>
      <c r="F10" s="114" t="s">
        <v>2</v>
      </c>
      <c r="G10" s="114" t="s">
        <v>2</v>
      </c>
    </row>
    <row r="11" spans="1:7" x14ac:dyDescent="0.3">
      <c r="A11" s="24" t="s">
        <v>11</v>
      </c>
      <c r="B11" s="112" t="s">
        <v>3</v>
      </c>
      <c r="C11" s="24" t="s">
        <v>4</v>
      </c>
      <c r="D11" s="114">
        <v>0.20024104564426401</v>
      </c>
      <c r="E11" s="114" t="s">
        <v>2</v>
      </c>
      <c r="F11" s="114" t="s">
        <v>2</v>
      </c>
      <c r="G11" s="114" t="s">
        <v>2</v>
      </c>
    </row>
    <row r="12" spans="1:7" x14ac:dyDescent="0.3">
      <c r="A12" s="24" t="s">
        <v>12</v>
      </c>
      <c r="B12" s="112" t="s">
        <v>3</v>
      </c>
      <c r="C12" s="24" t="s">
        <v>4</v>
      </c>
      <c r="D12" s="114">
        <v>0.99812641401376501</v>
      </c>
      <c r="E12" s="114" t="s">
        <v>2</v>
      </c>
      <c r="F12" s="114" t="s">
        <v>2</v>
      </c>
      <c r="G12" s="114" t="s">
        <v>2</v>
      </c>
    </row>
    <row r="13" spans="1:7" x14ac:dyDescent="0.3">
      <c r="A13" s="24" t="s">
        <v>108</v>
      </c>
      <c r="B13" s="112" t="s">
        <v>3</v>
      </c>
      <c r="C13" s="24" t="s">
        <v>4</v>
      </c>
      <c r="D13" s="114">
        <v>1.1040699692554499E-2</v>
      </c>
      <c r="E13" s="114" t="s">
        <v>2</v>
      </c>
      <c r="F13" s="114" t="s">
        <v>2</v>
      </c>
      <c r="G13" s="114" t="s">
        <v>2</v>
      </c>
    </row>
    <row r="14" spans="1:7" x14ac:dyDescent="0.3">
      <c r="A14" s="24" t="s">
        <v>106</v>
      </c>
      <c r="B14" s="112" t="s">
        <v>3</v>
      </c>
      <c r="C14" s="24" t="s">
        <v>4</v>
      </c>
      <c r="D14" s="114">
        <v>0.89741596719512096</v>
      </c>
      <c r="E14" s="114" t="s">
        <v>2</v>
      </c>
      <c r="F14" s="114" t="s">
        <v>2</v>
      </c>
      <c r="G14" s="114" t="s">
        <v>2</v>
      </c>
    </row>
    <row r="15" spans="1:7" x14ac:dyDescent="0.3">
      <c r="A15" s="24" t="s">
        <v>105</v>
      </c>
      <c r="B15" s="112" t="s">
        <v>3</v>
      </c>
      <c r="C15" s="24" t="s">
        <v>4</v>
      </c>
      <c r="D15" s="114">
        <v>0.84238252837278005</v>
      </c>
      <c r="E15" s="114" t="s">
        <v>2</v>
      </c>
      <c r="F15" s="114" t="s">
        <v>2</v>
      </c>
      <c r="G15" s="114" t="s">
        <v>2</v>
      </c>
    </row>
    <row r="16" spans="1:7" x14ac:dyDescent="0.3">
      <c r="A16" s="24" t="s">
        <v>13</v>
      </c>
      <c r="B16" s="112" t="s">
        <v>3</v>
      </c>
      <c r="C16" s="24" t="s">
        <v>4</v>
      </c>
      <c r="D16" s="114">
        <v>0.79809429007171395</v>
      </c>
      <c r="E16" s="114" t="s">
        <v>2</v>
      </c>
      <c r="F16" s="114" t="s">
        <v>2</v>
      </c>
      <c r="G16" s="114" t="s">
        <v>2</v>
      </c>
    </row>
    <row r="17" spans="1:7" x14ac:dyDescent="0.3">
      <c r="A17" s="24" t="s">
        <v>14</v>
      </c>
      <c r="B17" s="112" t="s">
        <v>3</v>
      </c>
      <c r="C17" s="24" t="s">
        <v>4</v>
      </c>
      <c r="D17" s="114">
        <v>0.95297379248045799</v>
      </c>
      <c r="E17" s="114">
        <v>0.39956889076279101</v>
      </c>
      <c r="F17" s="114">
        <v>0.58180553679538705</v>
      </c>
      <c r="G17" s="114">
        <v>1.8625572441822499E-2</v>
      </c>
    </row>
    <row r="18" spans="1:7" x14ac:dyDescent="0.3">
      <c r="A18" s="24" t="s">
        <v>1</v>
      </c>
      <c r="B18" s="112" t="s">
        <v>3</v>
      </c>
      <c r="C18" s="24" t="s">
        <v>15</v>
      </c>
      <c r="D18" s="114">
        <v>4.93707180504145E-2</v>
      </c>
      <c r="E18" s="114" t="s">
        <v>2</v>
      </c>
      <c r="F18" s="114" t="s">
        <v>2</v>
      </c>
      <c r="G18" s="114" t="s">
        <v>2</v>
      </c>
    </row>
    <row r="19" spans="1:7" x14ac:dyDescent="0.3">
      <c r="A19" s="24" t="s">
        <v>5</v>
      </c>
      <c r="B19" s="112" t="s">
        <v>3</v>
      </c>
      <c r="C19" s="24" t="s">
        <v>15</v>
      </c>
      <c r="D19" s="114">
        <v>1.3710255817037401E-2</v>
      </c>
      <c r="E19" s="114">
        <v>0.25004313221826402</v>
      </c>
      <c r="F19" s="114">
        <v>0.749443029592613</v>
      </c>
      <c r="G19" s="114">
        <v>5.1383818912298905E-4</v>
      </c>
    </row>
    <row r="20" spans="1:7" x14ac:dyDescent="0.3">
      <c r="A20" s="24" t="s">
        <v>6</v>
      </c>
      <c r="B20" s="112" t="s">
        <v>3</v>
      </c>
      <c r="C20" s="24" t="s">
        <v>15</v>
      </c>
      <c r="D20" s="114">
        <v>0.87708088348362701</v>
      </c>
      <c r="E20" s="114">
        <v>0.98019317426243502</v>
      </c>
      <c r="F20" s="114">
        <v>1.9806825737564801E-2</v>
      </c>
      <c r="G20" s="114">
        <v>0</v>
      </c>
    </row>
    <row r="21" spans="1:7" x14ac:dyDescent="0.3">
      <c r="A21" s="24" t="s">
        <v>7</v>
      </c>
      <c r="B21" s="112" t="s">
        <v>3</v>
      </c>
      <c r="C21" s="24" t="s">
        <v>15</v>
      </c>
      <c r="D21" s="114">
        <v>0.92326511106451803</v>
      </c>
      <c r="E21" s="114">
        <v>1</v>
      </c>
      <c r="F21" s="114">
        <v>0</v>
      </c>
      <c r="G21" s="114">
        <v>0</v>
      </c>
    </row>
    <row r="22" spans="1:7" x14ac:dyDescent="0.3">
      <c r="A22" s="24" t="s">
        <v>8</v>
      </c>
      <c r="B22" s="112" t="s">
        <v>3</v>
      </c>
      <c r="C22" s="24" t="s">
        <v>15</v>
      </c>
      <c r="D22" s="114">
        <v>0.76209830413731205</v>
      </c>
      <c r="E22" s="114" t="s">
        <v>2</v>
      </c>
      <c r="F22" s="114" t="s">
        <v>2</v>
      </c>
      <c r="G22" s="114" t="s">
        <v>2</v>
      </c>
    </row>
    <row r="23" spans="1:7" x14ac:dyDescent="0.3">
      <c r="A23" s="24" t="s">
        <v>104</v>
      </c>
      <c r="B23" s="112" t="s">
        <v>3</v>
      </c>
      <c r="C23" s="24" t="s">
        <v>15</v>
      </c>
      <c r="D23" s="114">
        <v>7.7121524317241494E-2</v>
      </c>
      <c r="E23" s="114" t="s">
        <v>2</v>
      </c>
      <c r="F23" s="114" t="s">
        <v>2</v>
      </c>
      <c r="G23" s="114" t="s">
        <v>2</v>
      </c>
    </row>
    <row r="24" spans="1:7" x14ac:dyDescent="0.3">
      <c r="A24" s="24" t="s">
        <v>107</v>
      </c>
      <c r="B24" s="112" t="s">
        <v>3</v>
      </c>
      <c r="C24" s="24" t="s">
        <v>15</v>
      </c>
      <c r="D24" s="114">
        <v>0</v>
      </c>
      <c r="E24" s="114" t="s">
        <v>2</v>
      </c>
      <c r="F24" s="114" t="s">
        <v>2</v>
      </c>
      <c r="G24" s="114" t="s">
        <v>2</v>
      </c>
    </row>
    <row r="25" spans="1:7" x14ac:dyDescent="0.3">
      <c r="A25" s="24" t="s">
        <v>9</v>
      </c>
      <c r="B25" s="112" t="s">
        <v>3</v>
      </c>
      <c r="C25" s="24" t="s">
        <v>15</v>
      </c>
      <c r="D25" s="114">
        <v>0.98282916180751001</v>
      </c>
      <c r="E25" s="114">
        <v>0.121869202863927</v>
      </c>
      <c r="F25" s="114">
        <v>0.870128734442422</v>
      </c>
      <c r="G25" s="114">
        <v>8.0020626936506394E-3</v>
      </c>
    </row>
    <row r="26" spans="1:7" x14ac:dyDescent="0.3">
      <c r="A26" s="24" t="s">
        <v>10</v>
      </c>
      <c r="B26" s="112" t="s">
        <v>3</v>
      </c>
      <c r="C26" s="24" t="s">
        <v>15</v>
      </c>
      <c r="D26" s="114">
        <v>0.96066452265679403</v>
      </c>
      <c r="E26" s="114" t="s">
        <v>2</v>
      </c>
      <c r="F26" s="114" t="s">
        <v>2</v>
      </c>
      <c r="G26" s="114" t="s">
        <v>2</v>
      </c>
    </row>
    <row r="27" spans="1:7" x14ac:dyDescent="0.3">
      <c r="A27" s="24" t="s">
        <v>11</v>
      </c>
      <c r="B27" s="112" t="s">
        <v>3</v>
      </c>
      <c r="C27" s="24" t="s">
        <v>15</v>
      </c>
      <c r="D27" s="114">
        <v>0.121186444800311</v>
      </c>
      <c r="E27" s="114" t="s">
        <v>2</v>
      </c>
      <c r="F27" s="114" t="s">
        <v>2</v>
      </c>
      <c r="G27" s="114" t="s">
        <v>2</v>
      </c>
    </row>
    <row r="28" spans="1:7" x14ac:dyDescent="0.3">
      <c r="A28" s="24" t="s">
        <v>12</v>
      </c>
      <c r="B28" s="112" t="s">
        <v>3</v>
      </c>
      <c r="C28" s="24" t="s">
        <v>15</v>
      </c>
      <c r="D28" s="114">
        <v>1</v>
      </c>
      <c r="E28" s="114" t="s">
        <v>2</v>
      </c>
      <c r="F28" s="114" t="s">
        <v>2</v>
      </c>
      <c r="G28" s="114" t="s">
        <v>2</v>
      </c>
    </row>
    <row r="29" spans="1:7" x14ac:dyDescent="0.3">
      <c r="A29" s="24" t="s">
        <v>108</v>
      </c>
      <c r="B29" s="112" t="s">
        <v>3</v>
      </c>
      <c r="C29" s="24" t="s">
        <v>15</v>
      </c>
      <c r="D29" s="114">
        <v>0</v>
      </c>
      <c r="E29" s="114" t="s">
        <v>2</v>
      </c>
      <c r="F29" s="114" t="s">
        <v>2</v>
      </c>
      <c r="G29" s="114" t="s">
        <v>2</v>
      </c>
    </row>
    <row r="30" spans="1:7" x14ac:dyDescent="0.3">
      <c r="A30" s="24" t="s">
        <v>106</v>
      </c>
      <c r="B30" s="112" t="s">
        <v>3</v>
      </c>
      <c r="C30" s="24" t="s">
        <v>15</v>
      </c>
      <c r="D30" s="114">
        <v>0.79153508686455398</v>
      </c>
      <c r="E30" s="114" t="s">
        <v>2</v>
      </c>
      <c r="F30" s="114" t="s">
        <v>2</v>
      </c>
      <c r="G30" s="114" t="s">
        <v>2</v>
      </c>
    </row>
    <row r="31" spans="1:7" x14ac:dyDescent="0.3">
      <c r="A31" s="24" t="s">
        <v>105</v>
      </c>
      <c r="B31" s="112" t="s">
        <v>3</v>
      </c>
      <c r="C31" s="24" t="s">
        <v>15</v>
      </c>
      <c r="D31" s="114">
        <v>0.83592904505667698</v>
      </c>
      <c r="E31" s="114" t="s">
        <v>2</v>
      </c>
      <c r="F31" s="114" t="s">
        <v>2</v>
      </c>
      <c r="G31" s="114" t="s">
        <v>2</v>
      </c>
    </row>
    <row r="32" spans="1:7" x14ac:dyDescent="0.3">
      <c r="A32" s="24" t="s">
        <v>13</v>
      </c>
      <c r="B32" s="112" t="s">
        <v>3</v>
      </c>
      <c r="C32" s="24" t="s">
        <v>15</v>
      </c>
      <c r="D32" s="114">
        <v>0.98888172037941702</v>
      </c>
      <c r="E32" s="114" t="s">
        <v>2</v>
      </c>
      <c r="F32" s="114" t="s">
        <v>2</v>
      </c>
      <c r="G32" s="114" t="s">
        <v>2</v>
      </c>
    </row>
    <row r="33" spans="1:7" x14ac:dyDescent="0.3">
      <c r="A33" s="24" t="s">
        <v>14</v>
      </c>
      <c r="B33" s="112" t="s">
        <v>3</v>
      </c>
      <c r="C33" s="24" t="s">
        <v>15</v>
      </c>
      <c r="D33" s="114">
        <v>0.98547553158905399</v>
      </c>
      <c r="E33" s="114">
        <v>0.136475422346897</v>
      </c>
      <c r="F33" s="114">
        <v>0.77911050967167395</v>
      </c>
      <c r="G33" s="114">
        <v>8.4414067981429003E-2</v>
      </c>
    </row>
    <row r="34" spans="1:7" x14ac:dyDescent="0.3">
      <c r="A34" s="24" t="s">
        <v>1</v>
      </c>
      <c r="B34" s="112" t="s">
        <v>3</v>
      </c>
      <c r="C34" s="24" t="s">
        <v>16</v>
      </c>
      <c r="D34" s="114">
        <v>0.30965349267800002</v>
      </c>
      <c r="E34" s="114" t="s">
        <v>2</v>
      </c>
      <c r="F34" s="114" t="s">
        <v>2</v>
      </c>
      <c r="G34" s="114" t="s">
        <v>2</v>
      </c>
    </row>
    <row r="35" spans="1:7" x14ac:dyDescent="0.3">
      <c r="A35" s="24" t="s">
        <v>5</v>
      </c>
      <c r="B35" s="112" t="s">
        <v>3</v>
      </c>
      <c r="C35" s="24" t="s">
        <v>16</v>
      </c>
      <c r="D35" s="114">
        <v>4.2859583126968401E-2</v>
      </c>
      <c r="E35" s="114">
        <v>0.30695781621254098</v>
      </c>
      <c r="F35" s="114">
        <v>0.66994546032674496</v>
      </c>
      <c r="G35" s="114">
        <v>2.3096723460713901E-2</v>
      </c>
    </row>
    <row r="36" spans="1:7" x14ac:dyDescent="0.3">
      <c r="A36" s="24" t="s">
        <v>6</v>
      </c>
      <c r="B36" s="112" t="s">
        <v>3</v>
      </c>
      <c r="C36" s="24" t="s">
        <v>16</v>
      </c>
      <c r="D36" s="114">
        <v>1</v>
      </c>
      <c r="E36" s="114">
        <v>0.99295612006166301</v>
      </c>
      <c r="F36" s="114">
        <v>7.0438799383374098E-3</v>
      </c>
      <c r="G36" s="114">
        <v>0</v>
      </c>
    </row>
    <row r="37" spans="1:7" x14ac:dyDescent="0.3">
      <c r="A37" s="24" t="s">
        <v>7</v>
      </c>
      <c r="B37" s="112" t="s">
        <v>3</v>
      </c>
      <c r="C37" s="24" t="s">
        <v>16</v>
      </c>
      <c r="D37" s="114">
        <v>0.82493746832387105</v>
      </c>
      <c r="E37" s="114">
        <v>1</v>
      </c>
      <c r="F37" s="114">
        <v>0</v>
      </c>
      <c r="G37" s="114">
        <v>0</v>
      </c>
    </row>
    <row r="38" spans="1:7" x14ac:dyDescent="0.3">
      <c r="A38" s="24" t="s">
        <v>8</v>
      </c>
      <c r="B38" s="112" t="s">
        <v>3</v>
      </c>
      <c r="C38" s="24" t="s">
        <v>16</v>
      </c>
      <c r="D38" s="114">
        <v>0.89510974393355902</v>
      </c>
      <c r="E38" s="114" t="s">
        <v>2</v>
      </c>
      <c r="F38" s="114" t="s">
        <v>2</v>
      </c>
      <c r="G38" s="114" t="s">
        <v>2</v>
      </c>
    </row>
    <row r="39" spans="1:7" x14ac:dyDescent="0.3">
      <c r="A39" s="24" t="s">
        <v>104</v>
      </c>
      <c r="B39" s="112" t="s">
        <v>3</v>
      </c>
      <c r="C39" s="24" t="s">
        <v>16</v>
      </c>
      <c r="D39" s="114">
        <v>0.87063518580327504</v>
      </c>
      <c r="E39" s="114" t="s">
        <v>2</v>
      </c>
      <c r="F39" s="114" t="s">
        <v>2</v>
      </c>
      <c r="G39" s="114" t="s">
        <v>2</v>
      </c>
    </row>
    <row r="40" spans="1:7" x14ac:dyDescent="0.3">
      <c r="A40" s="24" t="s">
        <v>107</v>
      </c>
      <c r="B40" s="112" t="s">
        <v>3</v>
      </c>
      <c r="C40" s="24" t="s">
        <v>16</v>
      </c>
      <c r="D40" s="114">
        <v>3.8196989051486198E-2</v>
      </c>
      <c r="E40" s="114" t="s">
        <v>2</v>
      </c>
      <c r="F40" s="114" t="s">
        <v>2</v>
      </c>
      <c r="G40" s="114" t="s">
        <v>2</v>
      </c>
    </row>
    <row r="41" spans="1:7" x14ac:dyDescent="0.3">
      <c r="A41" s="24" t="s">
        <v>9</v>
      </c>
      <c r="B41" s="112" t="s">
        <v>3</v>
      </c>
      <c r="C41" s="24" t="s">
        <v>16</v>
      </c>
      <c r="D41" s="114">
        <v>0.80916781462524301</v>
      </c>
      <c r="E41" s="114">
        <v>0.35364696083200198</v>
      </c>
      <c r="F41" s="114">
        <v>0.63632150529373999</v>
      </c>
      <c r="G41" s="114">
        <v>1.0031533874257001E-2</v>
      </c>
    </row>
    <row r="42" spans="1:7" x14ac:dyDescent="0.3">
      <c r="A42" s="24" t="s">
        <v>10</v>
      </c>
      <c r="B42" s="112" t="s">
        <v>3</v>
      </c>
      <c r="C42" s="24" t="s">
        <v>16</v>
      </c>
      <c r="D42" s="114">
        <v>0.98409214686874003</v>
      </c>
      <c r="E42" s="114" t="s">
        <v>2</v>
      </c>
      <c r="F42" s="114" t="s">
        <v>2</v>
      </c>
      <c r="G42" s="114" t="s">
        <v>2</v>
      </c>
    </row>
    <row r="43" spans="1:7" x14ac:dyDescent="0.3">
      <c r="A43" s="24" t="s">
        <v>11</v>
      </c>
      <c r="B43" s="112" t="s">
        <v>3</v>
      </c>
      <c r="C43" s="24" t="s">
        <v>16</v>
      </c>
      <c r="D43" s="114">
        <v>0.239514540751191</v>
      </c>
      <c r="E43" s="114" t="s">
        <v>2</v>
      </c>
      <c r="F43" s="114" t="s">
        <v>2</v>
      </c>
      <c r="G43" s="114" t="s">
        <v>2</v>
      </c>
    </row>
    <row r="44" spans="1:7" x14ac:dyDescent="0.3">
      <c r="A44" s="24" t="s">
        <v>12</v>
      </c>
      <c r="B44" s="112" t="s">
        <v>3</v>
      </c>
      <c r="C44" s="24" t="s">
        <v>16</v>
      </c>
      <c r="D44" s="114">
        <v>1</v>
      </c>
      <c r="E44" s="114" t="s">
        <v>2</v>
      </c>
      <c r="F44" s="114" t="s">
        <v>2</v>
      </c>
      <c r="G44" s="114" t="s">
        <v>2</v>
      </c>
    </row>
    <row r="45" spans="1:7" x14ac:dyDescent="0.3">
      <c r="A45" s="24" t="s">
        <v>108</v>
      </c>
      <c r="B45" s="112" t="s">
        <v>3</v>
      </c>
      <c r="C45" s="24" t="s">
        <v>16</v>
      </c>
      <c r="D45" s="114">
        <v>4.0635278803544499E-2</v>
      </c>
      <c r="E45" s="114" t="s">
        <v>2</v>
      </c>
      <c r="F45" s="114" t="s">
        <v>2</v>
      </c>
      <c r="G45" s="114" t="s">
        <v>2</v>
      </c>
    </row>
    <row r="46" spans="1:7" x14ac:dyDescent="0.3">
      <c r="A46" s="24" t="s">
        <v>106</v>
      </c>
      <c r="B46" s="112" t="s">
        <v>3</v>
      </c>
      <c r="C46" s="24" t="s">
        <v>16</v>
      </c>
      <c r="D46" s="114">
        <v>0.99623222500817599</v>
      </c>
      <c r="E46" s="114" t="s">
        <v>2</v>
      </c>
      <c r="F46" s="114" t="s">
        <v>2</v>
      </c>
      <c r="G46" s="114" t="s">
        <v>2</v>
      </c>
    </row>
    <row r="47" spans="1:7" x14ac:dyDescent="0.3">
      <c r="A47" s="24" t="s">
        <v>105</v>
      </c>
      <c r="B47" s="112" t="s">
        <v>3</v>
      </c>
      <c r="C47" s="24" t="s">
        <v>16</v>
      </c>
      <c r="D47" s="114">
        <v>0.99942631044489505</v>
      </c>
      <c r="E47" s="114" t="s">
        <v>2</v>
      </c>
      <c r="F47" s="114" t="s">
        <v>2</v>
      </c>
      <c r="G47" s="114" t="s">
        <v>2</v>
      </c>
    </row>
    <row r="48" spans="1:7" x14ac:dyDescent="0.3">
      <c r="A48" s="24" t="s">
        <v>13</v>
      </c>
      <c r="B48" s="112" t="s">
        <v>3</v>
      </c>
      <c r="C48" s="24" t="s">
        <v>16</v>
      </c>
      <c r="D48" s="114">
        <v>0.84692255249400505</v>
      </c>
      <c r="E48" s="114" t="s">
        <v>2</v>
      </c>
      <c r="F48" s="114" t="s">
        <v>2</v>
      </c>
      <c r="G48" s="114" t="s">
        <v>2</v>
      </c>
    </row>
    <row r="49" spans="1:7" x14ac:dyDescent="0.3">
      <c r="A49" s="24" t="s">
        <v>14</v>
      </c>
      <c r="B49" s="112" t="s">
        <v>3</v>
      </c>
      <c r="C49" s="24" t="s">
        <v>16</v>
      </c>
      <c r="D49" s="114">
        <v>0.98569125871241303</v>
      </c>
      <c r="E49" s="114">
        <v>0.30886197045105301</v>
      </c>
      <c r="F49" s="114">
        <v>0.66993517295800398</v>
      </c>
      <c r="G49" s="114">
        <v>2.1202856590942901E-2</v>
      </c>
    </row>
    <row r="50" spans="1:7" x14ac:dyDescent="0.3">
      <c r="A50" s="24" t="s">
        <v>1</v>
      </c>
      <c r="B50" s="112" t="s">
        <v>3</v>
      </c>
      <c r="C50" s="24" t="s">
        <v>17</v>
      </c>
      <c r="D50" s="114">
        <v>0.13557855739285399</v>
      </c>
      <c r="E50" s="114" t="s">
        <v>2</v>
      </c>
      <c r="F50" s="114" t="s">
        <v>2</v>
      </c>
      <c r="G50" s="114" t="s">
        <v>2</v>
      </c>
    </row>
    <row r="51" spans="1:7" x14ac:dyDescent="0.3">
      <c r="A51" s="24" t="s">
        <v>5</v>
      </c>
      <c r="B51" s="112" t="s">
        <v>3</v>
      </c>
      <c r="C51" s="24" t="s">
        <v>17</v>
      </c>
      <c r="D51" s="114">
        <v>1.9549334294015602E-2</v>
      </c>
      <c r="E51" s="114">
        <v>0.26637240493535902</v>
      </c>
      <c r="F51" s="114">
        <v>0.71337656027325902</v>
      </c>
      <c r="G51" s="114">
        <v>2.02510347913821E-2</v>
      </c>
    </row>
    <row r="52" spans="1:7" x14ac:dyDescent="0.3">
      <c r="A52" s="24" t="s">
        <v>6</v>
      </c>
      <c r="B52" s="112" t="s">
        <v>3</v>
      </c>
      <c r="C52" s="24" t="s">
        <v>17</v>
      </c>
      <c r="D52" s="114">
        <v>0.99803251887891298</v>
      </c>
      <c r="E52" s="114">
        <v>0.98235445824488499</v>
      </c>
      <c r="F52" s="114">
        <v>1.76455417551152E-2</v>
      </c>
      <c r="G52" s="114">
        <v>0</v>
      </c>
    </row>
    <row r="53" spans="1:7" x14ac:dyDescent="0.3">
      <c r="A53" s="24" t="s">
        <v>7</v>
      </c>
      <c r="B53" s="112" t="s">
        <v>3</v>
      </c>
      <c r="C53" s="24" t="s">
        <v>17</v>
      </c>
      <c r="D53" s="114">
        <v>0.97829024047660396</v>
      </c>
      <c r="E53" s="114">
        <v>0.99861652113215005</v>
      </c>
      <c r="F53" s="114">
        <v>1.3834788678500499E-3</v>
      </c>
      <c r="G53" s="114">
        <v>0</v>
      </c>
    </row>
    <row r="54" spans="1:7" x14ac:dyDescent="0.3">
      <c r="A54" s="24" t="s">
        <v>8</v>
      </c>
      <c r="B54" s="112" t="s">
        <v>3</v>
      </c>
      <c r="C54" s="24" t="s">
        <v>17</v>
      </c>
      <c r="D54" s="114">
        <v>0.87170765269295303</v>
      </c>
      <c r="E54" s="114" t="s">
        <v>2</v>
      </c>
      <c r="F54" s="114" t="s">
        <v>2</v>
      </c>
      <c r="G54" s="114" t="s">
        <v>2</v>
      </c>
    </row>
    <row r="55" spans="1:7" x14ac:dyDescent="0.3">
      <c r="A55" s="24" t="s">
        <v>104</v>
      </c>
      <c r="B55" s="112" t="s">
        <v>3</v>
      </c>
      <c r="C55" s="24" t="s">
        <v>17</v>
      </c>
      <c r="D55" s="114">
        <v>0.38577508224719098</v>
      </c>
      <c r="E55" s="114" t="s">
        <v>2</v>
      </c>
      <c r="F55" s="114" t="s">
        <v>2</v>
      </c>
      <c r="G55" s="114" t="s">
        <v>2</v>
      </c>
    </row>
    <row r="56" spans="1:7" x14ac:dyDescent="0.3">
      <c r="A56" s="24" t="s">
        <v>107</v>
      </c>
      <c r="B56" s="112" t="s">
        <v>3</v>
      </c>
      <c r="C56" s="24" t="s">
        <v>17</v>
      </c>
      <c r="D56" s="114">
        <v>0</v>
      </c>
      <c r="E56" s="114" t="s">
        <v>2</v>
      </c>
      <c r="F56" s="114" t="s">
        <v>2</v>
      </c>
      <c r="G56" s="114" t="s">
        <v>2</v>
      </c>
    </row>
    <row r="57" spans="1:7" x14ac:dyDescent="0.3">
      <c r="A57" s="24" t="s">
        <v>9</v>
      </c>
      <c r="B57" s="112" t="s">
        <v>3</v>
      </c>
      <c r="C57" s="24" t="s">
        <v>17</v>
      </c>
      <c r="D57" s="114">
        <v>0.98671609295643603</v>
      </c>
      <c r="E57" s="114">
        <v>0.176859402585065</v>
      </c>
      <c r="F57" s="114">
        <v>0.81235333867977</v>
      </c>
      <c r="G57" s="114">
        <v>1.0787258735165201E-2</v>
      </c>
    </row>
    <row r="58" spans="1:7" x14ac:dyDescent="0.3">
      <c r="A58" s="24" t="s">
        <v>10</v>
      </c>
      <c r="B58" s="112" t="s">
        <v>3</v>
      </c>
      <c r="C58" s="24" t="s">
        <v>17</v>
      </c>
      <c r="D58" s="114">
        <v>0.977699484610009</v>
      </c>
      <c r="E58" s="114" t="s">
        <v>2</v>
      </c>
      <c r="F58" s="114" t="s">
        <v>2</v>
      </c>
      <c r="G58" s="114" t="s">
        <v>2</v>
      </c>
    </row>
    <row r="59" spans="1:7" x14ac:dyDescent="0.3">
      <c r="A59" s="24" t="s">
        <v>11</v>
      </c>
      <c r="B59" s="112" t="s">
        <v>3</v>
      </c>
      <c r="C59" s="24" t="s">
        <v>17</v>
      </c>
      <c r="D59" s="114">
        <v>0.29978957717985599</v>
      </c>
      <c r="E59" s="114" t="s">
        <v>2</v>
      </c>
      <c r="F59" s="114" t="s">
        <v>2</v>
      </c>
      <c r="G59" s="114" t="s">
        <v>2</v>
      </c>
    </row>
    <row r="60" spans="1:7" x14ac:dyDescent="0.3">
      <c r="A60" s="24" t="s">
        <v>12</v>
      </c>
      <c r="B60" s="112" t="s">
        <v>3</v>
      </c>
      <c r="C60" s="24" t="s">
        <v>17</v>
      </c>
      <c r="D60" s="114">
        <v>1</v>
      </c>
      <c r="E60" s="114" t="s">
        <v>2</v>
      </c>
      <c r="F60" s="114" t="s">
        <v>2</v>
      </c>
      <c r="G60" s="114" t="s">
        <v>2</v>
      </c>
    </row>
    <row r="61" spans="1:7" x14ac:dyDescent="0.3">
      <c r="A61" s="24" t="s">
        <v>108</v>
      </c>
      <c r="B61" s="112" t="s">
        <v>3</v>
      </c>
      <c r="C61" s="24" t="s">
        <v>17</v>
      </c>
      <c r="D61" s="114">
        <v>0</v>
      </c>
      <c r="E61" s="114" t="s">
        <v>2</v>
      </c>
      <c r="F61" s="114" t="s">
        <v>2</v>
      </c>
      <c r="G61" s="114" t="s">
        <v>2</v>
      </c>
    </row>
    <row r="62" spans="1:7" x14ac:dyDescent="0.3">
      <c r="A62" s="24" t="s">
        <v>106</v>
      </c>
      <c r="B62" s="112" t="s">
        <v>3</v>
      </c>
      <c r="C62" s="24" t="s">
        <v>17</v>
      </c>
      <c r="D62" s="114">
        <v>0.96984747706207997</v>
      </c>
      <c r="E62" s="114" t="s">
        <v>2</v>
      </c>
      <c r="F62" s="114" t="s">
        <v>2</v>
      </c>
      <c r="G62" s="114" t="s">
        <v>2</v>
      </c>
    </row>
    <row r="63" spans="1:7" x14ac:dyDescent="0.3">
      <c r="A63" s="24" t="s">
        <v>105</v>
      </c>
      <c r="B63" s="112" t="s">
        <v>3</v>
      </c>
      <c r="C63" s="24" t="s">
        <v>17</v>
      </c>
      <c r="D63" s="114">
        <v>0.99409861401300503</v>
      </c>
      <c r="E63" s="114" t="s">
        <v>2</v>
      </c>
      <c r="F63" s="114" t="s">
        <v>2</v>
      </c>
      <c r="G63" s="114" t="s">
        <v>2</v>
      </c>
    </row>
    <row r="64" spans="1:7" x14ac:dyDescent="0.3">
      <c r="A64" s="24" t="s">
        <v>13</v>
      </c>
      <c r="B64" s="112" t="s">
        <v>3</v>
      </c>
      <c r="C64" s="24" t="s">
        <v>17</v>
      </c>
      <c r="D64" s="114">
        <v>0.99119170243282795</v>
      </c>
      <c r="E64" s="114" t="s">
        <v>2</v>
      </c>
      <c r="F64" s="114" t="s">
        <v>2</v>
      </c>
      <c r="G64" s="114" t="s">
        <v>2</v>
      </c>
    </row>
    <row r="65" spans="1:7" x14ac:dyDescent="0.3">
      <c r="A65" s="24" t="s">
        <v>14</v>
      </c>
      <c r="B65" s="112" t="s">
        <v>3</v>
      </c>
      <c r="C65" s="24" t="s">
        <v>17</v>
      </c>
      <c r="D65" s="114">
        <v>0.99983015390652497</v>
      </c>
      <c r="E65" s="114">
        <v>0.112526676267621</v>
      </c>
      <c r="F65" s="114">
        <v>0.87447997528857502</v>
      </c>
      <c r="G65" s="114">
        <v>1.29933484438044E-2</v>
      </c>
    </row>
    <row r="66" spans="1:7" x14ac:dyDescent="0.3">
      <c r="A66" s="24" t="s">
        <v>1</v>
      </c>
      <c r="B66" s="112" t="s">
        <v>3</v>
      </c>
      <c r="C66" s="24" t="s">
        <v>18</v>
      </c>
      <c r="D66" s="114">
        <v>0.11541757507887</v>
      </c>
      <c r="E66" s="114" t="s">
        <v>2</v>
      </c>
      <c r="F66" s="114" t="s">
        <v>2</v>
      </c>
      <c r="G66" s="114" t="s">
        <v>2</v>
      </c>
    </row>
    <row r="67" spans="1:7" x14ac:dyDescent="0.3">
      <c r="A67" s="24" t="s">
        <v>5</v>
      </c>
      <c r="B67" s="112" t="s">
        <v>3</v>
      </c>
      <c r="C67" s="24" t="s">
        <v>18</v>
      </c>
      <c r="D67" s="114">
        <v>1.47236954746913E-2</v>
      </c>
      <c r="E67" s="114">
        <v>0.299009132456105</v>
      </c>
      <c r="F67" s="114">
        <v>0.63731216431057602</v>
      </c>
      <c r="G67" s="114">
        <v>6.3678703233318396E-2</v>
      </c>
    </row>
    <row r="68" spans="1:7" x14ac:dyDescent="0.3">
      <c r="A68" s="24" t="s">
        <v>6</v>
      </c>
      <c r="B68" s="112" t="s">
        <v>3</v>
      </c>
      <c r="C68" s="24" t="s">
        <v>18</v>
      </c>
      <c r="D68" s="114">
        <v>0.99565190052355501</v>
      </c>
      <c r="E68" s="114">
        <v>0.987269677397145</v>
      </c>
      <c r="F68" s="114">
        <v>1.27303226028552E-2</v>
      </c>
      <c r="G68" s="114">
        <v>0</v>
      </c>
    </row>
    <row r="69" spans="1:7" x14ac:dyDescent="0.3">
      <c r="A69" s="24" t="s">
        <v>7</v>
      </c>
      <c r="B69" s="112" t="s">
        <v>3</v>
      </c>
      <c r="C69" s="24" t="s">
        <v>18</v>
      </c>
      <c r="D69" s="114">
        <v>0.97409893042385998</v>
      </c>
      <c r="E69" s="114">
        <v>1</v>
      </c>
      <c r="F69" s="114">
        <v>0</v>
      </c>
      <c r="G69" s="114">
        <v>0</v>
      </c>
    </row>
    <row r="70" spans="1:7" x14ac:dyDescent="0.3">
      <c r="A70" s="24" t="s">
        <v>8</v>
      </c>
      <c r="B70" s="112" t="s">
        <v>3</v>
      </c>
      <c r="C70" s="24" t="s">
        <v>18</v>
      </c>
      <c r="D70" s="114">
        <v>0.99564100552041901</v>
      </c>
      <c r="E70" s="114" t="s">
        <v>2</v>
      </c>
      <c r="F70" s="114" t="s">
        <v>2</v>
      </c>
      <c r="G70" s="114" t="s">
        <v>2</v>
      </c>
    </row>
    <row r="71" spans="1:7" x14ac:dyDescent="0.3">
      <c r="A71" s="24" t="s">
        <v>104</v>
      </c>
      <c r="B71" s="112" t="s">
        <v>3</v>
      </c>
      <c r="C71" s="24" t="s">
        <v>18</v>
      </c>
      <c r="D71" s="114">
        <v>0.66260636131866502</v>
      </c>
      <c r="E71" s="114" t="s">
        <v>2</v>
      </c>
      <c r="F71" s="114" t="s">
        <v>2</v>
      </c>
      <c r="G71" s="114" t="s">
        <v>2</v>
      </c>
    </row>
    <row r="72" spans="1:7" x14ac:dyDescent="0.3">
      <c r="A72" s="24" t="s">
        <v>107</v>
      </c>
      <c r="B72" s="112" t="s">
        <v>3</v>
      </c>
      <c r="C72" s="24" t="s">
        <v>18</v>
      </c>
      <c r="D72" s="114">
        <v>0</v>
      </c>
      <c r="E72" s="114" t="s">
        <v>2</v>
      </c>
      <c r="F72" s="114" t="s">
        <v>2</v>
      </c>
      <c r="G72" s="114" t="s">
        <v>2</v>
      </c>
    </row>
    <row r="73" spans="1:7" x14ac:dyDescent="0.3">
      <c r="A73" s="24" t="s">
        <v>9</v>
      </c>
      <c r="B73" s="112" t="s">
        <v>3</v>
      </c>
      <c r="C73" s="24" t="s">
        <v>18</v>
      </c>
      <c r="D73" s="114">
        <v>0.99071774092089304</v>
      </c>
      <c r="E73" s="114">
        <v>0.39459753021407701</v>
      </c>
      <c r="F73" s="114">
        <v>0.57183319792116805</v>
      </c>
      <c r="G73" s="114">
        <v>3.3569271864755001E-2</v>
      </c>
    </row>
    <row r="74" spans="1:7" x14ac:dyDescent="0.3">
      <c r="A74" s="24" t="s">
        <v>10</v>
      </c>
      <c r="B74" s="112" t="s">
        <v>3</v>
      </c>
      <c r="C74" s="24" t="s">
        <v>18</v>
      </c>
      <c r="D74" s="114">
        <v>0.99534875714005999</v>
      </c>
      <c r="E74" s="114" t="s">
        <v>2</v>
      </c>
      <c r="F74" s="114" t="s">
        <v>2</v>
      </c>
      <c r="G74" s="114" t="s">
        <v>2</v>
      </c>
    </row>
    <row r="75" spans="1:7" x14ac:dyDescent="0.3">
      <c r="A75" s="24" t="s">
        <v>11</v>
      </c>
      <c r="B75" s="112" t="s">
        <v>3</v>
      </c>
      <c r="C75" s="24" t="s">
        <v>18</v>
      </c>
      <c r="D75" s="114">
        <v>0.61678966832944204</v>
      </c>
      <c r="E75" s="114" t="s">
        <v>2</v>
      </c>
      <c r="F75" s="114" t="s">
        <v>2</v>
      </c>
      <c r="G75" s="114" t="s">
        <v>2</v>
      </c>
    </row>
    <row r="76" spans="1:7" x14ac:dyDescent="0.3">
      <c r="A76" s="24" t="s">
        <v>12</v>
      </c>
      <c r="B76" s="112" t="s">
        <v>3</v>
      </c>
      <c r="C76" s="24" t="s">
        <v>18</v>
      </c>
      <c r="D76" s="114">
        <v>1</v>
      </c>
      <c r="E76" s="114" t="s">
        <v>2</v>
      </c>
      <c r="F76" s="114" t="s">
        <v>2</v>
      </c>
      <c r="G76" s="114" t="s">
        <v>2</v>
      </c>
    </row>
    <row r="77" spans="1:7" x14ac:dyDescent="0.3">
      <c r="A77" s="24" t="s">
        <v>108</v>
      </c>
      <c r="B77" s="112" t="s">
        <v>3</v>
      </c>
      <c r="C77" s="24" t="s">
        <v>18</v>
      </c>
      <c r="D77" s="114">
        <v>0</v>
      </c>
      <c r="E77" s="114" t="s">
        <v>2</v>
      </c>
      <c r="F77" s="114" t="s">
        <v>2</v>
      </c>
      <c r="G77" s="114" t="s">
        <v>2</v>
      </c>
    </row>
    <row r="78" spans="1:7" x14ac:dyDescent="0.3">
      <c r="A78" s="24" t="s">
        <v>106</v>
      </c>
      <c r="B78" s="112" t="s">
        <v>3</v>
      </c>
      <c r="C78" s="24" t="s">
        <v>18</v>
      </c>
      <c r="D78" s="114">
        <v>0.98898962325562401</v>
      </c>
      <c r="E78" s="114" t="s">
        <v>2</v>
      </c>
      <c r="F78" s="114" t="s">
        <v>2</v>
      </c>
      <c r="G78" s="114" t="s">
        <v>2</v>
      </c>
    </row>
    <row r="79" spans="1:7" x14ac:dyDescent="0.3">
      <c r="A79" s="24" t="s">
        <v>105</v>
      </c>
      <c r="B79" s="112" t="s">
        <v>3</v>
      </c>
      <c r="C79" s="24" t="s">
        <v>18</v>
      </c>
      <c r="D79" s="114">
        <v>0.99477015076278497</v>
      </c>
      <c r="E79" s="114" t="s">
        <v>2</v>
      </c>
      <c r="F79" s="114" t="s">
        <v>2</v>
      </c>
      <c r="G79" s="114" t="s">
        <v>2</v>
      </c>
    </row>
    <row r="80" spans="1:7" x14ac:dyDescent="0.3">
      <c r="A80" s="24" t="s">
        <v>13</v>
      </c>
      <c r="B80" s="112" t="s">
        <v>3</v>
      </c>
      <c r="C80" s="24" t="s">
        <v>18</v>
      </c>
      <c r="D80" s="114">
        <v>0.99219834060243906</v>
      </c>
      <c r="E80" s="114" t="s">
        <v>2</v>
      </c>
      <c r="F80" s="114" t="s">
        <v>2</v>
      </c>
      <c r="G80" s="114" t="s">
        <v>2</v>
      </c>
    </row>
    <row r="81" spans="1:7" x14ac:dyDescent="0.3">
      <c r="A81" s="24" t="s">
        <v>14</v>
      </c>
      <c r="B81" s="112" t="s">
        <v>3</v>
      </c>
      <c r="C81" s="24" t="s">
        <v>18</v>
      </c>
      <c r="D81" s="114">
        <v>1</v>
      </c>
      <c r="E81" s="114">
        <v>5.39942626589862E-2</v>
      </c>
      <c r="F81" s="114">
        <v>0.89780303528564298</v>
      </c>
      <c r="G81" s="114">
        <v>4.82027020553705E-2</v>
      </c>
    </row>
    <row r="82" spans="1:7" x14ac:dyDescent="0.3">
      <c r="A82" s="24" t="s">
        <v>1</v>
      </c>
      <c r="B82" s="112" t="s">
        <v>3</v>
      </c>
      <c r="C82" s="24" t="s">
        <v>10</v>
      </c>
      <c r="D82" s="114">
        <v>0.49078463363982999</v>
      </c>
      <c r="E82" s="114" t="s">
        <v>2</v>
      </c>
      <c r="F82" s="114" t="s">
        <v>2</v>
      </c>
      <c r="G82" s="114" t="s">
        <v>2</v>
      </c>
    </row>
    <row r="83" spans="1:7" x14ac:dyDescent="0.3">
      <c r="A83" s="24" t="s">
        <v>5</v>
      </c>
      <c r="B83" s="112" t="s">
        <v>3</v>
      </c>
      <c r="C83" s="24" t="s">
        <v>10</v>
      </c>
      <c r="D83" s="114">
        <v>1.2528991465681301E-2</v>
      </c>
      <c r="E83" s="114">
        <v>0.326771932318772</v>
      </c>
      <c r="F83" s="114">
        <v>0.59732312371937202</v>
      </c>
      <c r="G83" s="114">
        <v>7.5904943961856694E-2</v>
      </c>
    </row>
    <row r="84" spans="1:7" x14ac:dyDescent="0.3">
      <c r="A84" s="24" t="s">
        <v>6</v>
      </c>
      <c r="B84" s="112" t="s">
        <v>3</v>
      </c>
      <c r="C84" s="24" t="s">
        <v>10</v>
      </c>
      <c r="D84" s="114">
        <v>0.94025997638058401</v>
      </c>
      <c r="E84" s="114">
        <v>0.98051770760155199</v>
      </c>
      <c r="F84" s="114">
        <v>1.9482292398447901E-2</v>
      </c>
      <c r="G84" s="114">
        <v>0</v>
      </c>
    </row>
    <row r="85" spans="1:7" x14ac:dyDescent="0.3">
      <c r="A85" s="24" t="s">
        <v>7</v>
      </c>
      <c r="B85" s="112" t="s">
        <v>3</v>
      </c>
      <c r="C85" s="24" t="s">
        <v>10</v>
      </c>
      <c r="D85" s="114">
        <v>0.63462532969200502</v>
      </c>
      <c r="E85" s="114">
        <v>0.99992133017561102</v>
      </c>
      <c r="F85" s="114">
        <v>3.16276131635802E-5</v>
      </c>
      <c r="G85" s="114">
        <v>4.7042211225453098E-5</v>
      </c>
    </row>
    <row r="86" spans="1:7" x14ac:dyDescent="0.3">
      <c r="A86" s="24" t="s">
        <v>8</v>
      </c>
      <c r="B86" s="112" t="s">
        <v>3</v>
      </c>
      <c r="C86" s="24" t="s">
        <v>10</v>
      </c>
      <c r="D86" s="114">
        <v>0.85862525615115104</v>
      </c>
      <c r="E86" s="114" t="s">
        <v>2</v>
      </c>
      <c r="F86" s="114" t="s">
        <v>2</v>
      </c>
      <c r="G86" s="114" t="s">
        <v>2</v>
      </c>
    </row>
    <row r="87" spans="1:7" x14ac:dyDescent="0.3">
      <c r="A87" s="24" t="s">
        <v>104</v>
      </c>
      <c r="B87" s="112" t="s">
        <v>3</v>
      </c>
      <c r="C87" s="24" t="s">
        <v>10</v>
      </c>
      <c r="D87" s="114">
        <v>0.138234768814262</v>
      </c>
      <c r="E87" s="114" t="s">
        <v>2</v>
      </c>
      <c r="F87" s="114" t="s">
        <v>2</v>
      </c>
      <c r="G87" s="114" t="s">
        <v>2</v>
      </c>
    </row>
    <row r="88" spans="1:7" x14ac:dyDescent="0.3">
      <c r="A88" s="24" t="s">
        <v>107</v>
      </c>
      <c r="B88" s="112" t="s">
        <v>3</v>
      </c>
      <c r="C88" s="24" t="s">
        <v>10</v>
      </c>
      <c r="D88" s="114">
        <v>1.25254579762837E-5</v>
      </c>
      <c r="E88" s="114" t="s">
        <v>2</v>
      </c>
      <c r="F88" s="114" t="s">
        <v>2</v>
      </c>
      <c r="G88" s="114" t="s">
        <v>2</v>
      </c>
    </row>
    <row r="89" spans="1:7" x14ac:dyDescent="0.3">
      <c r="A89" s="24" t="s">
        <v>9</v>
      </c>
      <c r="B89" s="112" t="s">
        <v>3</v>
      </c>
      <c r="C89" s="24" t="s">
        <v>10</v>
      </c>
      <c r="D89" s="114">
        <v>0.65024330192007396</v>
      </c>
      <c r="E89" s="114">
        <v>0.27087882634632898</v>
      </c>
      <c r="F89" s="114">
        <v>0.69296136547647802</v>
      </c>
      <c r="G89" s="114">
        <v>3.6159808177192401E-2</v>
      </c>
    </row>
    <row r="90" spans="1:7" x14ac:dyDescent="0.3">
      <c r="A90" s="24" t="s">
        <v>10</v>
      </c>
      <c r="B90" s="112" t="s">
        <v>3</v>
      </c>
      <c r="C90" s="24" t="s">
        <v>10</v>
      </c>
      <c r="D90" s="114">
        <v>0.98266359846079798</v>
      </c>
      <c r="E90" s="114" t="s">
        <v>2</v>
      </c>
      <c r="F90" s="114" t="s">
        <v>2</v>
      </c>
      <c r="G90" s="114" t="s">
        <v>2</v>
      </c>
    </row>
    <row r="91" spans="1:7" x14ac:dyDescent="0.3">
      <c r="A91" s="24" t="s">
        <v>11</v>
      </c>
      <c r="B91" s="112" t="s">
        <v>3</v>
      </c>
      <c r="C91" s="24" t="s">
        <v>10</v>
      </c>
      <c r="D91" s="114">
        <v>0.406438234589315</v>
      </c>
      <c r="E91" s="114" t="s">
        <v>2</v>
      </c>
      <c r="F91" s="114" t="s">
        <v>2</v>
      </c>
      <c r="G91" s="114" t="s">
        <v>2</v>
      </c>
    </row>
    <row r="92" spans="1:7" x14ac:dyDescent="0.3">
      <c r="A92" s="24" t="s">
        <v>12</v>
      </c>
      <c r="B92" s="112" t="s">
        <v>3</v>
      </c>
      <c r="C92" s="24" t="s">
        <v>10</v>
      </c>
      <c r="D92" s="114">
        <v>0.98860133703768105</v>
      </c>
      <c r="E92" s="114" t="s">
        <v>2</v>
      </c>
      <c r="F92" s="114" t="s">
        <v>2</v>
      </c>
      <c r="G92" s="114" t="s">
        <v>2</v>
      </c>
    </row>
    <row r="93" spans="1:7" x14ac:dyDescent="0.3">
      <c r="A93" s="24" t="s">
        <v>108</v>
      </c>
      <c r="B93" s="112" t="s">
        <v>3</v>
      </c>
      <c r="C93" s="24" t="s">
        <v>10</v>
      </c>
      <c r="D93" s="114">
        <v>1.7700182303072001E-5</v>
      </c>
      <c r="E93" s="114" t="s">
        <v>2</v>
      </c>
      <c r="F93" s="114" t="s">
        <v>2</v>
      </c>
      <c r="G93" s="114" t="s">
        <v>2</v>
      </c>
    </row>
    <row r="94" spans="1:7" x14ac:dyDescent="0.3">
      <c r="A94" s="24" t="s">
        <v>106</v>
      </c>
      <c r="B94" s="112" t="s">
        <v>3</v>
      </c>
      <c r="C94" s="24" t="s">
        <v>10</v>
      </c>
      <c r="D94" s="114">
        <v>0.88832865666143201</v>
      </c>
      <c r="E94" s="114" t="s">
        <v>2</v>
      </c>
      <c r="F94" s="114" t="s">
        <v>2</v>
      </c>
      <c r="G94" s="114" t="s">
        <v>2</v>
      </c>
    </row>
    <row r="95" spans="1:7" x14ac:dyDescent="0.3">
      <c r="A95" s="24" t="s">
        <v>105</v>
      </c>
      <c r="B95" s="112" t="s">
        <v>3</v>
      </c>
      <c r="C95" s="24" t="s">
        <v>10</v>
      </c>
      <c r="D95" s="114">
        <v>0.91299810990560404</v>
      </c>
      <c r="E95" s="114" t="s">
        <v>2</v>
      </c>
      <c r="F95" s="114" t="s">
        <v>2</v>
      </c>
      <c r="G95" s="114" t="s">
        <v>2</v>
      </c>
    </row>
    <row r="96" spans="1:7" x14ac:dyDescent="0.3">
      <c r="A96" s="24" t="s">
        <v>13</v>
      </c>
      <c r="B96" s="112" t="s">
        <v>3</v>
      </c>
      <c r="C96" s="24" t="s">
        <v>10</v>
      </c>
      <c r="D96" s="114">
        <v>0.69143950698508605</v>
      </c>
      <c r="E96" s="114" t="s">
        <v>2</v>
      </c>
      <c r="F96" s="114" t="s">
        <v>2</v>
      </c>
      <c r="G96" s="114" t="s">
        <v>2</v>
      </c>
    </row>
    <row r="97" spans="1:7" x14ac:dyDescent="0.3">
      <c r="A97" s="24" t="s">
        <v>14</v>
      </c>
      <c r="B97" s="112" t="s">
        <v>3</v>
      </c>
      <c r="C97" s="24" t="s">
        <v>10</v>
      </c>
      <c r="D97" s="114">
        <v>0.924673217806258</v>
      </c>
      <c r="E97" s="114">
        <v>0.39722845674503598</v>
      </c>
      <c r="F97" s="114">
        <v>0.579821450021477</v>
      </c>
      <c r="G97" s="114">
        <v>2.2950093233487099E-2</v>
      </c>
    </row>
    <row r="98" spans="1:7" x14ac:dyDescent="0.3">
      <c r="A98" s="24" t="s">
        <v>1</v>
      </c>
      <c r="B98" s="112" t="s">
        <v>3</v>
      </c>
      <c r="C98" s="24" t="s">
        <v>19</v>
      </c>
      <c r="D98" s="114">
        <v>0.27522335982396501</v>
      </c>
      <c r="E98" s="114" t="s">
        <v>2</v>
      </c>
      <c r="F98" s="114" t="s">
        <v>2</v>
      </c>
      <c r="G98" s="114" t="s">
        <v>2</v>
      </c>
    </row>
    <row r="99" spans="1:7" x14ac:dyDescent="0.3">
      <c r="A99" s="24" t="s">
        <v>5</v>
      </c>
      <c r="B99" s="112" t="s">
        <v>3</v>
      </c>
      <c r="C99" s="24" t="s">
        <v>19</v>
      </c>
      <c r="D99" s="114">
        <v>5.1236523005636402E-3</v>
      </c>
      <c r="E99" s="114">
        <v>0.30869635928882</v>
      </c>
      <c r="F99" s="114">
        <v>0.68740884091120602</v>
      </c>
      <c r="G99" s="114">
        <v>3.8947997999736299E-3</v>
      </c>
    </row>
    <row r="100" spans="1:7" x14ac:dyDescent="0.3">
      <c r="A100" s="24" t="s">
        <v>6</v>
      </c>
      <c r="B100" s="112" t="s">
        <v>3</v>
      </c>
      <c r="C100" s="24" t="s">
        <v>19</v>
      </c>
      <c r="D100" s="114">
        <v>0.99367682391378298</v>
      </c>
      <c r="E100" s="114">
        <v>0.98796553240912699</v>
      </c>
      <c r="F100" s="114">
        <v>1.2034467590873E-2</v>
      </c>
      <c r="G100" s="114">
        <v>0</v>
      </c>
    </row>
    <row r="101" spans="1:7" x14ac:dyDescent="0.3">
      <c r="A101" s="24" t="s">
        <v>7</v>
      </c>
      <c r="B101" s="112" t="s">
        <v>3</v>
      </c>
      <c r="C101" s="24" t="s">
        <v>19</v>
      </c>
      <c r="D101" s="114">
        <v>0.91213679595031205</v>
      </c>
      <c r="E101" s="114">
        <v>1</v>
      </c>
      <c r="F101" s="114">
        <v>0</v>
      </c>
      <c r="G101" s="114">
        <v>0</v>
      </c>
    </row>
    <row r="102" spans="1:7" x14ac:dyDescent="0.3">
      <c r="A102" s="24" t="s">
        <v>8</v>
      </c>
      <c r="B102" s="112" t="s">
        <v>3</v>
      </c>
      <c r="C102" s="24" t="s">
        <v>19</v>
      </c>
      <c r="D102" s="114">
        <v>0.96394213012428798</v>
      </c>
      <c r="E102" s="114" t="s">
        <v>2</v>
      </c>
      <c r="F102" s="114" t="s">
        <v>2</v>
      </c>
      <c r="G102" s="114" t="s">
        <v>2</v>
      </c>
    </row>
    <row r="103" spans="1:7" x14ac:dyDescent="0.3">
      <c r="A103" s="24" t="s">
        <v>104</v>
      </c>
      <c r="B103" s="112" t="s">
        <v>3</v>
      </c>
      <c r="C103" s="24" t="s">
        <v>19</v>
      </c>
      <c r="D103" s="114">
        <v>0.34176785262072701</v>
      </c>
      <c r="E103" s="114" t="s">
        <v>2</v>
      </c>
      <c r="F103" s="114" t="s">
        <v>2</v>
      </c>
      <c r="G103" s="114" t="s">
        <v>2</v>
      </c>
    </row>
    <row r="104" spans="1:7" x14ac:dyDescent="0.3">
      <c r="A104" s="24" t="s">
        <v>107</v>
      </c>
      <c r="B104" s="112" t="s">
        <v>3</v>
      </c>
      <c r="C104" s="24" t="s">
        <v>19</v>
      </c>
      <c r="D104" s="114">
        <v>1.9598180221941299E-4</v>
      </c>
      <c r="E104" s="114" t="s">
        <v>2</v>
      </c>
      <c r="F104" s="114" t="s">
        <v>2</v>
      </c>
      <c r="G104" s="114" t="s">
        <v>2</v>
      </c>
    </row>
    <row r="105" spans="1:7" x14ac:dyDescent="0.3">
      <c r="A105" s="24" t="s">
        <v>9</v>
      </c>
      <c r="B105" s="112" t="s">
        <v>3</v>
      </c>
      <c r="C105" s="24" t="s">
        <v>19</v>
      </c>
      <c r="D105" s="114">
        <v>0.91450395759527603</v>
      </c>
      <c r="E105" s="114">
        <v>0.12954233768369999</v>
      </c>
      <c r="F105" s="114">
        <v>0.852156216315889</v>
      </c>
      <c r="G105" s="114">
        <v>1.8301446000410899E-2</v>
      </c>
    </row>
    <row r="106" spans="1:7" x14ac:dyDescent="0.3">
      <c r="A106" s="24" t="s">
        <v>10</v>
      </c>
      <c r="B106" s="112" t="s">
        <v>3</v>
      </c>
      <c r="C106" s="24" t="s">
        <v>19</v>
      </c>
      <c r="D106" s="114">
        <v>0.97794487475243597</v>
      </c>
      <c r="E106" s="114" t="s">
        <v>2</v>
      </c>
      <c r="F106" s="114" t="s">
        <v>2</v>
      </c>
      <c r="G106" s="114" t="s">
        <v>2</v>
      </c>
    </row>
    <row r="107" spans="1:7" x14ac:dyDescent="0.3">
      <c r="A107" s="24" t="s">
        <v>11</v>
      </c>
      <c r="B107" s="112" t="s">
        <v>3</v>
      </c>
      <c r="C107" s="24" t="s">
        <v>19</v>
      </c>
      <c r="D107" s="114">
        <v>0.78028086888050796</v>
      </c>
      <c r="E107" s="114" t="s">
        <v>2</v>
      </c>
      <c r="F107" s="114" t="s">
        <v>2</v>
      </c>
      <c r="G107" s="114" t="s">
        <v>2</v>
      </c>
    </row>
    <row r="108" spans="1:7" x14ac:dyDescent="0.3">
      <c r="A108" s="24" t="s">
        <v>12</v>
      </c>
      <c r="B108" s="112" t="s">
        <v>3</v>
      </c>
      <c r="C108" s="24" t="s">
        <v>19</v>
      </c>
      <c r="D108" s="114">
        <v>1</v>
      </c>
      <c r="E108" s="114" t="s">
        <v>2</v>
      </c>
      <c r="F108" s="114" t="s">
        <v>2</v>
      </c>
      <c r="G108" s="114" t="s">
        <v>2</v>
      </c>
    </row>
    <row r="109" spans="1:7" x14ac:dyDescent="0.3">
      <c r="A109" s="24" t="s">
        <v>108</v>
      </c>
      <c r="B109" s="112" t="s">
        <v>3</v>
      </c>
      <c r="C109" s="24" t="s">
        <v>19</v>
      </c>
      <c r="D109" s="114">
        <v>9.3670994433193804E-4</v>
      </c>
      <c r="E109" s="114" t="s">
        <v>2</v>
      </c>
      <c r="F109" s="114" t="s">
        <v>2</v>
      </c>
      <c r="G109" s="114" t="s">
        <v>2</v>
      </c>
    </row>
    <row r="110" spans="1:7" x14ac:dyDescent="0.3">
      <c r="A110" s="24" t="s">
        <v>106</v>
      </c>
      <c r="B110" s="112" t="s">
        <v>3</v>
      </c>
      <c r="C110" s="24" t="s">
        <v>19</v>
      </c>
      <c r="D110" s="114">
        <v>0.95285686237891498</v>
      </c>
      <c r="E110" s="114" t="s">
        <v>2</v>
      </c>
      <c r="F110" s="114" t="s">
        <v>2</v>
      </c>
      <c r="G110" s="114" t="s">
        <v>2</v>
      </c>
    </row>
    <row r="111" spans="1:7" x14ac:dyDescent="0.3">
      <c r="A111" s="24" t="s">
        <v>105</v>
      </c>
      <c r="B111" s="112" t="s">
        <v>3</v>
      </c>
      <c r="C111" s="24" t="s">
        <v>19</v>
      </c>
      <c r="D111" s="114">
        <v>0.99236392238121196</v>
      </c>
      <c r="E111" s="114" t="s">
        <v>2</v>
      </c>
      <c r="F111" s="114" t="s">
        <v>2</v>
      </c>
      <c r="G111" s="114" t="s">
        <v>2</v>
      </c>
    </row>
    <row r="112" spans="1:7" x14ac:dyDescent="0.3">
      <c r="A112" s="24" t="s">
        <v>13</v>
      </c>
      <c r="B112" s="112" t="s">
        <v>3</v>
      </c>
      <c r="C112" s="24" t="s">
        <v>19</v>
      </c>
      <c r="D112" s="114">
        <v>0.92361947910925202</v>
      </c>
      <c r="E112" s="114" t="s">
        <v>2</v>
      </c>
      <c r="F112" s="114" t="s">
        <v>2</v>
      </c>
      <c r="G112" s="114" t="s">
        <v>2</v>
      </c>
    </row>
    <row r="113" spans="1:7" x14ac:dyDescent="0.3">
      <c r="A113" s="24" t="s">
        <v>14</v>
      </c>
      <c r="B113" s="112" t="s">
        <v>3</v>
      </c>
      <c r="C113" s="24" t="s">
        <v>19</v>
      </c>
      <c r="D113" s="114">
        <v>0.99844758864112704</v>
      </c>
      <c r="E113" s="114">
        <v>0.36599919676430698</v>
      </c>
      <c r="F113" s="114">
        <v>0.61642516313121598</v>
      </c>
      <c r="G113" s="114">
        <v>1.7575640104477101E-2</v>
      </c>
    </row>
    <row r="114" spans="1:7" x14ac:dyDescent="0.3">
      <c r="A114" s="24" t="s">
        <v>1</v>
      </c>
      <c r="B114" s="112" t="s">
        <v>3</v>
      </c>
      <c r="C114" s="24" t="s">
        <v>20</v>
      </c>
      <c r="D114" s="114">
        <v>0.155528045048617</v>
      </c>
      <c r="E114" s="114" t="s">
        <v>2</v>
      </c>
      <c r="F114" s="114" t="s">
        <v>2</v>
      </c>
      <c r="G114" s="114" t="s">
        <v>2</v>
      </c>
    </row>
    <row r="115" spans="1:7" x14ac:dyDescent="0.3">
      <c r="A115" s="24" t="s">
        <v>5</v>
      </c>
      <c r="B115" s="112" t="s">
        <v>3</v>
      </c>
      <c r="C115" s="24" t="s">
        <v>20</v>
      </c>
      <c r="D115" s="114">
        <v>4.3442353511197202E-3</v>
      </c>
      <c r="E115" s="114">
        <v>0.37256054557805801</v>
      </c>
      <c r="F115" s="114">
        <v>0.62350611173157999</v>
      </c>
      <c r="G115" s="114">
        <v>3.9333426903612398E-3</v>
      </c>
    </row>
    <row r="116" spans="1:7" x14ac:dyDescent="0.3">
      <c r="A116" s="24" t="s">
        <v>6</v>
      </c>
      <c r="B116" s="112" t="s">
        <v>3</v>
      </c>
      <c r="C116" s="24" t="s">
        <v>20</v>
      </c>
      <c r="D116" s="114">
        <v>0.94855134296808297</v>
      </c>
      <c r="E116" s="114">
        <v>0.99015793646965999</v>
      </c>
      <c r="F116" s="114">
        <v>9.8420635303399593E-3</v>
      </c>
      <c r="G116" s="114">
        <v>0</v>
      </c>
    </row>
    <row r="117" spans="1:7" x14ac:dyDescent="0.3">
      <c r="A117" s="24" t="s">
        <v>7</v>
      </c>
      <c r="B117" s="112" t="s">
        <v>3</v>
      </c>
      <c r="C117" s="24" t="s">
        <v>20</v>
      </c>
      <c r="D117" s="114">
        <v>0.89858000953398198</v>
      </c>
      <c r="E117" s="114">
        <v>0.99945694917753403</v>
      </c>
      <c r="F117" s="114">
        <v>4.0526167886771201E-4</v>
      </c>
      <c r="G117" s="114">
        <v>1.37789143598748E-4</v>
      </c>
    </row>
    <row r="118" spans="1:7" x14ac:dyDescent="0.3">
      <c r="A118" s="24" t="s">
        <v>8</v>
      </c>
      <c r="B118" s="112" t="s">
        <v>3</v>
      </c>
      <c r="C118" s="24" t="s">
        <v>20</v>
      </c>
      <c r="D118" s="114">
        <v>0.664203733031411</v>
      </c>
      <c r="E118" s="114" t="s">
        <v>2</v>
      </c>
      <c r="F118" s="114" t="s">
        <v>2</v>
      </c>
      <c r="G118" s="114" t="s">
        <v>2</v>
      </c>
    </row>
    <row r="119" spans="1:7" x14ac:dyDescent="0.3">
      <c r="A119" s="24" t="s">
        <v>104</v>
      </c>
      <c r="B119" s="112" t="s">
        <v>3</v>
      </c>
      <c r="C119" s="24" t="s">
        <v>20</v>
      </c>
      <c r="D119" s="114">
        <v>6.0611905637402499E-2</v>
      </c>
      <c r="E119" s="114" t="s">
        <v>2</v>
      </c>
      <c r="F119" s="114" t="s">
        <v>2</v>
      </c>
      <c r="G119" s="114" t="s">
        <v>2</v>
      </c>
    </row>
    <row r="120" spans="1:7" x14ac:dyDescent="0.3">
      <c r="A120" s="24" t="s">
        <v>107</v>
      </c>
      <c r="B120" s="112" t="s">
        <v>3</v>
      </c>
      <c r="C120" s="24" t="s">
        <v>20</v>
      </c>
      <c r="D120" s="114">
        <v>3.4059834469150403E-4</v>
      </c>
      <c r="E120" s="114" t="s">
        <v>2</v>
      </c>
      <c r="F120" s="114" t="s">
        <v>2</v>
      </c>
      <c r="G120" s="114" t="s">
        <v>2</v>
      </c>
    </row>
    <row r="121" spans="1:7" x14ac:dyDescent="0.3">
      <c r="A121" s="24" t="s">
        <v>9</v>
      </c>
      <c r="B121" s="112" t="s">
        <v>3</v>
      </c>
      <c r="C121" s="24" t="s">
        <v>20</v>
      </c>
      <c r="D121" s="114">
        <v>0.91156221673954396</v>
      </c>
      <c r="E121" s="114">
        <v>0.42856251195883599</v>
      </c>
      <c r="F121" s="114">
        <v>0.56044787430853804</v>
      </c>
      <c r="G121" s="114">
        <v>1.09896137326256E-2</v>
      </c>
    </row>
    <row r="122" spans="1:7" x14ac:dyDescent="0.3">
      <c r="A122" s="24" t="s">
        <v>10</v>
      </c>
      <c r="B122" s="112" t="s">
        <v>3</v>
      </c>
      <c r="C122" s="24" t="s">
        <v>20</v>
      </c>
      <c r="D122" s="114">
        <v>0.93290670618238003</v>
      </c>
      <c r="E122" s="114" t="s">
        <v>2</v>
      </c>
      <c r="F122" s="114" t="s">
        <v>2</v>
      </c>
      <c r="G122" s="114" t="s">
        <v>2</v>
      </c>
    </row>
    <row r="123" spans="1:7" x14ac:dyDescent="0.3">
      <c r="A123" s="24" t="s">
        <v>11</v>
      </c>
      <c r="B123" s="112" t="s">
        <v>3</v>
      </c>
      <c r="C123" s="24" t="s">
        <v>20</v>
      </c>
      <c r="D123" s="114">
        <v>0.12934438925856201</v>
      </c>
      <c r="E123" s="114" t="s">
        <v>2</v>
      </c>
      <c r="F123" s="114" t="s">
        <v>2</v>
      </c>
      <c r="G123" s="114" t="s">
        <v>2</v>
      </c>
    </row>
    <row r="124" spans="1:7" x14ac:dyDescent="0.3">
      <c r="A124" s="24" t="s">
        <v>12</v>
      </c>
      <c r="B124" s="112" t="s">
        <v>3</v>
      </c>
      <c r="C124" s="24" t="s">
        <v>20</v>
      </c>
      <c r="D124" s="114">
        <v>1</v>
      </c>
      <c r="E124" s="114" t="s">
        <v>2</v>
      </c>
      <c r="F124" s="114" t="s">
        <v>2</v>
      </c>
      <c r="G124" s="114" t="s">
        <v>2</v>
      </c>
    </row>
    <row r="125" spans="1:7" x14ac:dyDescent="0.3">
      <c r="A125" s="24" t="s">
        <v>108</v>
      </c>
      <c r="B125" s="112" t="s">
        <v>3</v>
      </c>
      <c r="C125" s="24" t="s">
        <v>20</v>
      </c>
      <c r="D125" s="114">
        <v>9.0035525037873002E-5</v>
      </c>
      <c r="E125" s="114" t="s">
        <v>2</v>
      </c>
      <c r="F125" s="114" t="s">
        <v>2</v>
      </c>
      <c r="G125" s="114" t="s">
        <v>2</v>
      </c>
    </row>
    <row r="126" spans="1:7" x14ac:dyDescent="0.3">
      <c r="A126" s="24" t="s">
        <v>106</v>
      </c>
      <c r="B126" s="112" t="s">
        <v>3</v>
      </c>
      <c r="C126" s="24" t="s">
        <v>20</v>
      </c>
      <c r="D126" s="114">
        <v>0.84429729186197799</v>
      </c>
      <c r="E126" s="114" t="s">
        <v>2</v>
      </c>
      <c r="F126" s="114" t="s">
        <v>2</v>
      </c>
      <c r="G126" s="114" t="s">
        <v>2</v>
      </c>
    </row>
    <row r="127" spans="1:7" x14ac:dyDescent="0.3">
      <c r="A127" s="24" t="s">
        <v>105</v>
      </c>
      <c r="B127" s="112" t="s">
        <v>3</v>
      </c>
      <c r="C127" s="24" t="s">
        <v>20</v>
      </c>
      <c r="D127" s="114">
        <v>0.92566915818690598</v>
      </c>
      <c r="E127" s="114" t="s">
        <v>2</v>
      </c>
      <c r="F127" s="114" t="s">
        <v>2</v>
      </c>
      <c r="G127" s="114" t="s">
        <v>2</v>
      </c>
    </row>
    <row r="128" spans="1:7" x14ac:dyDescent="0.3">
      <c r="A128" s="24" t="s">
        <v>13</v>
      </c>
      <c r="B128" s="112" t="s">
        <v>3</v>
      </c>
      <c r="C128" s="24" t="s">
        <v>20</v>
      </c>
      <c r="D128" s="114">
        <v>0.92912370818068402</v>
      </c>
      <c r="E128" s="114" t="s">
        <v>2</v>
      </c>
      <c r="F128" s="114" t="s">
        <v>2</v>
      </c>
      <c r="G128" s="114" t="s">
        <v>2</v>
      </c>
    </row>
    <row r="129" spans="1:7" x14ac:dyDescent="0.3">
      <c r="A129" s="24" t="s">
        <v>14</v>
      </c>
      <c r="B129" s="112" t="s">
        <v>3</v>
      </c>
      <c r="C129" s="24" t="s">
        <v>20</v>
      </c>
      <c r="D129" s="114">
        <v>0.92678400754901402</v>
      </c>
      <c r="E129" s="114">
        <v>0.49924928918532002</v>
      </c>
      <c r="F129" s="114">
        <v>0.49125474681258802</v>
      </c>
      <c r="G129" s="114">
        <v>9.4959640020927192E-3</v>
      </c>
    </row>
    <row r="130" spans="1:7" x14ac:dyDescent="0.3">
      <c r="A130" s="24" t="s">
        <v>1</v>
      </c>
      <c r="B130" s="112" t="s">
        <v>3</v>
      </c>
      <c r="C130" s="24" t="s">
        <v>115</v>
      </c>
      <c r="D130" s="114">
        <v>0.38027787450707401</v>
      </c>
      <c r="E130" s="114" t="s">
        <v>2</v>
      </c>
      <c r="F130" s="114" t="s">
        <v>2</v>
      </c>
      <c r="G130" s="114" t="s">
        <v>2</v>
      </c>
    </row>
    <row r="131" spans="1:7" x14ac:dyDescent="0.3">
      <c r="A131" s="24" t="s">
        <v>5</v>
      </c>
      <c r="B131" s="112" t="s">
        <v>3</v>
      </c>
      <c r="C131" s="24" t="s">
        <v>115</v>
      </c>
      <c r="D131" s="114">
        <v>1.42995753879966E-3</v>
      </c>
      <c r="E131" s="114">
        <v>0.40383258614238599</v>
      </c>
      <c r="F131" s="114">
        <v>0.55430999892999799</v>
      </c>
      <c r="G131" s="114">
        <v>4.1857414927615903E-2</v>
      </c>
    </row>
    <row r="132" spans="1:7" x14ac:dyDescent="0.3">
      <c r="A132" s="24" t="s">
        <v>6</v>
      </c>
      <c r="B132" s="112" t="s">
        <v>3</v>
      </c>
      <c r="C132" s="24" t="s">
        <v>115</v>
      </c>
      <c r="D132" s="114">
        <v>0.99821170736447395</v>
      </c>
      <c r="E132" s="114">
        <v>0.99687565984525095</v>
      </c>
      <c r="F132" s="114">
        <v>3.1243401547494999E-3</v>
      </c>
      <c r="G132" s="114">
        <v>0</v>
      </c>
    </row>
    <row r="133" spans="1:7" x14ac:dyDescent="0.3">
      <c r="A133" s="24" t="s">
        <v>7</v>
      </c>
      <c r="B133" s="112" t="s">
        <v>3</v>
      </c>
      <c r="C133" s="24" t="s">
        <v>115</v>
      </c>
      <c r="D133" s="114">
        <v>0.190794682580219</v>
      </c>
      <c r="E133" s="114">
        <v>1</v>
      </c>
      <c r="F133" s="114">
        <v>0</v>
      </c>
      <c r="G133" s="114">
        <v>0</v>
      </c>
    </row>
    <row r="134" spans="1:7" x14ac:dyDescent="0.3">
      <c r="A134" s="24" t="s">
        <v>8</v>
      </c>
      <c r="B134" s="112" t="s">
        <v>3</v>
      </c>
      <c r="C134" s="24" t="s">
        <v>115</v>
      </c>
      <c r="D134" s="114">
        <v>0.95054711735141995</v>
      </c>
      <c r="E134" s="114" t="s">
        <v>2</v>
      </c>
      <c r="F134" s="114" t="s">
        <v>2</v>
      </c>
      <c r="G134" s="114" t="s">
        <v>2</v>
      </c>
    </row>
    <row r="135" spans="1:7" x14ac:dyDescent="0.3">
      <c r="A135" s="24" t="s">
        <v>104</v>
      </c>
      <c r="B135" s="112" t="s">
        <v>3</v>
      </c>
      <c r="C135" s="24" t="s">
        <v>115</v>
      </c>
      <c r="D135" s="114">
        <v>0.38911419346223602</v>
      </c>
      <c r="E135" s="114" t="s">
        <v>2</v>
      </c>
      <c r="F135" s="114" t="s">
        <v>2</v>
      </c>
      <c r="G135" s="114" t="s">
        <v>2</v>
      </c>
    </row>
    <row r="136" spans="1:7" x14ac:dyDescent="0.3">
      <c r="A136" s="24" t="s">
        <v>107</v>
      </c>
      <c r="B136" s="112" t="s">
        <v>3</v>
      </c>
      <c r="C136" s="24" t="s">
        <v>115</v>
      </c>
      <c r="D136" s="114">
        <v>0.14166626000545099</v>
      </c>
      <c r="E136" s="114" t="s">
        <v>2</v>
      </c>
      <c r="F136" s="114" t="s">
        <v>2</v>
      </c>
      <c r="G136" s="114" t="s">
        <v>2</v>
      </c>
    </row>
    <row r="137" spans="1:7" x14ac:dyDescent="0.3">
      <c r="A137" s="24" t="s">
        <v>9</v>
      </c>
      <c r="B137" s="112" t="s">
        <v>3</v>
      </c>
      <c r="C137" s="24" t="s">
        <v>115</v>
      </c>
      <c r="D137" s="114">
        <v>0.17507876182405999</v>
      </c>
      <c r="E137" s="114">
        <v>0.70199996251489405</v>
      </c>
      <c r="F137" s="114">
        <v>0.24711127770963301</v>
      </c>
      <c r="G137" s="114">
        <v>5.08887597754724E-2</v>
      </c>
    </row>
    <row r="138" spans="1:7" x14ac:dyDescent="0.3">
      <c r="A138" s="24" t="s">
        <v>10</v>
      </c>
      <c r="B138" s="112" t="s">
        <v>3</v>
      </c>
      <c r="C138" s="24" t="s">
        <v>115</v>
      </c>
      <c r="D138" s="114">
        <v>0.972857622496062</v>
      </c>
      <c r="E138" s="114" t="s">
        <v>2</v>
      </c>
      <c r="F138" s="114" t="s">
        <v>2</v>
      </c>
      <c r="G138" s="114" t="s">
        <v>2</v>
      </c>
    </row>
    <row r="139" spans="1:7" x14ac:dyDescent="0.3">
      <c r="A139" s="24" t="s">
        <v>11</v>
      </c>
      <c r="B139" s="112" t="s">
        <v>3</v>
      </c>
      <c r="C139" s="24" t="s">
        <v>115</v>
      </c>
      <c r="D139" s="114">
        <v>0.46586176119772998</v>
      </c>
      <c r="E139" s="114" t="s">
        <v>2</v>
      </c>
      <c r="F139" s="114" t="s">
        <v>2</v>
      </c>
      <c r="G139" s="114" t="s">
        <v>2</v>
      </c>
    </row>
    <row r="140" spans="1:7" x14ac:dyDescent="0.3">
      <c r="A140" s="24" t="s">
        <v>12</v>
      </c>
      <c r="B140" s="112" t="s">
        <v>3</v>
      </c>
      <c r="C140" s="24" t="s">
        <v>115</v>
      </c>
      <c r="D140" s="114">
        <v>1</v>
      </c>
      <c r="E140" s="114" t="s">
        <v>2</v>
      </c>
      <c r="F140" s="114" t="s">
        <v>2</v>
      </c>
      <c r="G140" s="114" t="s">
        <v>2</v>
      </c>
    </row>
    <row r="141" spans="1:7" x14ac:dyDescent="0.3">
      <c r="A141" s="24" t="s">
        <v>108</v>
      </c>
      <c r="B141" s="112" t="s">
        <v>3</v>
      </c>
      <c r="C141" s="24" t="s">
        <v>115</v>
      </c>
      <c r="D141" s="114">
        <v>0.44508282618230299</v>
      </c>
      <c r="E141" s="114" t="s">
        <v>2</v>
      </c>
      <c r="F141" s="114" t="s">
        <v>2</v>
      </c>
      <c r="G141" s="114" t="s">
        <v>2</v>
      </c>
    </row>
    <row r="142" spans="1:7" x14ac:dyDescent="0.3">
      <c r="A142" s="24" t="s">
        <v>106</v>
      </c>
      <c r="B142" s="112" t="s">
        <v>3</v>
      </c>
      <c r="C142" s="24" t="s">
        <v>115</v>
      </c>
      <c r="D142" s="114">
        <v>1</v>
      </c>
      <c r="E142" s="114" t="s">
        <v>2</v>
      </c>
      <c r="F142" s="114" t="s">
        <v>2</v>
      </c>
      <c r="G142" s="114" t="s">
        <v>2</v>
      </c>
    </row>
    <row r="143" spans="1:7" x14ac:dyDescent="0.3">
      <c r="A143" s="24" t="s">
        <v>105</v>
      </c>
      <c r="B143" s="112" t="s">
        <v>3</v>
      </c>
      <c r="C143" s="24" t="s">
        <v>115</v>
      </c>
      <c r="D143" s="114">
        <v>1</v>
      </c>
      <c r="E143" s="114" t="s">
        <v>2</v>
      </c>
      <c r="F143" s="114" t="s">
        <v>2</v>
      </c>
      <c r="G143" s="114" t="s">
        <v>2</v>
      </c>
    </row>
    <row r="144" spans="1:7" x14ac:dyDescent="0.3">
      <c r="A144" s="24" t="s">
        <v>13</v>
      </c>
      <c r="B144" s="112" t="s">
        <v>3</v>
      </c>
      <c r="C144" s="24" t="s">
        <v>115</v>
      </c>
      <c r="D144" s="114">
        <v>0.331493877939677</v>
      </c>
      <c r="E144" s="114" t="s">
        <v>2</v>
      </c>
      <c r="F144" s="114" t="s">
        <v>2</v>
      </c>
      <c r="G144" s="114" t="s">
        <v>2</v>
      </c>
    </row>
    <row r="145" spans="1:7" x14ac:dyDescent="0.3">
      <c r="A145" s="24" t="s">
        <v>14</v>
      </c>
      <c r="B145" s="112" t="s">
        <v>3</v>
      </c>
      <c r="C145" s="24" t="s">
        <v>115</v>
      </c>
      <c r="D145" s="114">
        <v>0.97569490114062896</v>
      </c>
      <c r="E145" s="114">
        <v>0.69824766818327599</v>
      </c>
      <c r="F145" s="114">
        <v>0.29209636454421301</v>
      </c>
      <c r="G145" s="114">
        <v>9.6559672725111401E-3</v>
      </c>
    </row>
    <row r="146" spans="1:7" x14ac:dyDescent="0.3">
      <c r="A146" s="24" t="s">
        <v>1</v>
      </c>
      <c r="B146" s="112" t="s">
        <v>3</v>
      </c>
      <c r="C146" s="24" t="s">
        <v>21</v>
      </c>
      <c r="D146" s="114">
        <v>5.5316943410432001E-2</v>
      </c>
      <c r="E146" s="114" t="s">
        <v>2</v>
      </c>
      <c r="F146" s="114" t="s">
        <v>2</v>
      </c>
      <c r="G146" s="114" t="s">
        <v>2</v>
      </c>
    </row>
    <row r="147" spans="1:7" x14ac:dyDescent="0.3">
      <c r="A147" s="24" t="s">
        <v>5</v>
      </c>
      <c r="B147" s="112" t="s">
        <v>3</v>
      </c>
      <c r="C147" s="24" t="s">
        <v>21</v>
      </c>
      <c r="D147" s="114">
        <v>1</v>
      </c>
      <c r="E147" s="114">
        <v>0.27384063489764299</v>
      </c>
      <c r="F147" s="114">
        <v>0.70996197923318205</v>
      </c>
      <c r="G147" s="114">
        <v>1.6197385869175299E-2</v>
      </c>
    </row>
    <row r="148" spans="1:7" x14ac:dyDescent="0.3">
      <c r="A148" s="24" t="s">
        <v>6</v>
      </c>
      <c r="B148" s="112" t="s">
        <v>3</v>
      </c>
      <c r="C148" s="24" t="s">
        <v>21</v>
      </c>
      <c r="D148" s="114">
        <v>1</v>
      </c>
      <c r="E148" s="114">
        <v>0.97762420983501497</v>
      </c>
      <c r="F148" s="114">
        <v>2.23757901649849E-2</v>
      </c>
      <c r="G148" s="114">
        <v>0</v>
      </c>
    </row>
    <row r="149" spans="1:7" x14ac:dyDescent="0.3">
      <c r="A149" s="24" t="s">
        <v>7</v>
      </c>
      <c r="B149" s="112" t="s">
        <v>3</v>
      </c>
      <c r="C149" s="24" t="s">
        <v>21</v>
      </c>
      <c r="D149" s="114">
        <v>0.90949963205846696</v>
      </c>
      <c r="E149" s="114">
        <v>0.99556592698835</v>
      </c>
      <c r="F149" s="114">
        <v>0</v>
      </c>
      <c r="G149" s="114">
        <v>4.4340730116503397E-3</v>
      </c>
    </row>
    <row r="150" spans="1:7" x14ac:dyDescent="0.3">
      <c r="A150" s="24" t="s">
        <v>8</v>
      </c>
      <c r="B150" s="112" t="s">
        <v>3</v>
      </c>
      <c r="C150" s="24" t="s">
        <v>21</v>
      </c>
      <c r="D150" s="114">
        <v>0.84461549937079805</v>
      </c>
      <c r="E150" s="114" t="s">
        <v>2</v>
      </c>
      <c r="F150" s="114" t="s">
        <v>2</v>
      </c>
      <c r="G150" s="114" t="s">
        <v>2</v>
      </c>
    </row>
    <row r="151" spans="1:7" x14ac:dyDescent="0.3">
      <c r="A151" s="24" t="s">
        <v>104</v>
      </c>
      <c r="B151" s="112" t="s">
        <v>3</v>
      </c>
      <c r="C151" s="24" t="s">
        <v>21</v>
      </c>
      <c r="D151" s="114">
        <v>0.91587291816849004</v>
      </c>
      <c r="E151" s="114" t="s">
        <v>2</v>
      </c>
      <c r="F151" s="114" t="s">
        <v>2</v>
      </c>
      <c r="G151" s="114" t="s">
        <v>2</v>
      </c>
    </row>
    <row r="152" spans="1:7" x14ac:dyDescent="0.3">
      <c r="A152" s="24" t="s">
        <v>107</v>
      </c>
      <c r="B152" s="112" t="s">
        <v>3</v>
      </c>
      <c r="C152" s="24" t="s">
        <v>21</v>
      </c>
      <c r="D152" s="114">
        <v>1.3938901991730699E-2</v>
      </c>
      <c r="E152" s="114" t="s">
        <v>2</v>
      </c>
      <c r="F152" s="114" t="s">
        <v>2</v>
      </c>
      <c r="G152" s="114" t="s">
        <v>2</v>
      </c>
    </row>
    <row r="153" spans="1:7" x14ac:dyDescent="0.3">
      <c r="A153" s="24" t="s">
        <v>9</v>
      </c>
      <c r="B153" s="112" t="s">
        <v>3</v>
      </c>
      <c r="C153" s="24" t="s">
        <v>21</v>
      </c>
      <c r="D153" s="114">
        <v>0.896936024130216</v>
      </c>
      <c r="E153" s="114">
        <v>0.32960121821372002</v>
      </c>
      <c r="F153" s="114">
        <v>0.65324266180377299</v>
      </c>
      <c r="G153" s="114">
        <v>1.7156119982506698E-2</v>
      </c>
    </row>
    <row r="154" spans="1:7" x14ac:dyDescent="0.3">
      <c r="A154" s="24" t="s">
        <v>10</v>
      </c>
      <c r="B154" s="112" t="s">
        <v>3</v>
      </c>
      <c r="C154" s="24" t="s">
        <v>21</v>
      </c>
      <c r="D154" s="114">
        <v>0.98292457728919103</v>
      </c>
      <c r="E154" s="114" t="s">
        <v>2</v>
      </c>
      <c r="F154" s="114" t="s">
        <v>2</v>
      </c>
      <c r="G154" s="114" t="s">
        <v>2</v>
      </c>
    </row>
    <row r="155" spans="1:7" x14ac:dyDescent="0.3">
      <c r="A155" s="24" t="s">
        <v>11</v>
      </c>
      <c r="B155" s="112" t="s">
        <v>3</v>
      </c>
      <c r="C155" s="24" t="s">
        <v>21</v>
      </c>
      <c r="D155" s="114">
        <v>6.1366336242688398E-2</v>
      </c>
      <c r="E155" s="114" t="s">
        <v>2</v>
      </c>
      <c r="F155" s="114" t="s">
        <v>2</v>
      </c>
      <c r="G155" s="114" t="s">
        <v>2</v>
      </c>
    </row>
    <row r="156" spans="1:7" x14ac:dyDescent="0.3">
      <c r="A156" s="24" t="s">
        <v>12</v>
      </c>
      <c r="B156" s="112" t="s">
        <v>3</v>
      </c>
      <c r="C156" s="24" t="s">
        <v>21</v>
      </c>
      <c r="D156" s="114">
        <v>1</v>
      </c>
      <c r="E156" s="114" t="s">
        <v>2</v>
      </c>
      <c r="F156" s="114" t="s">
        <v>2</v>
      </c>
      <c r="G156" s="114" t="s">
        <v>2</v>
      </c>
    </row>
    <row r="157" spans="1:7" x14ac:dyDescent="0.3">
      <c r="A157" s="24" t="s">
        <v>108</v>
      </c>
      <c r="B157" s="112" t="s">
        <v>3</v>
      </c>
      <c r="C157" s="24" t="s">
        <v>21</v>
      </c>
      <c r="D157" s="114">
        <v>2.1443155913642101E-2</v>
      </c>
      <c r="E157" s="114" t="s">
        <v>2</v>
      </c>
      <c r="F157" s="114" t="s">
        <v>2</v>
      </c>
      <c r="G157" s="114" t="s">
        <v>2</v>
      </c>
    </row>
    <row r="158" spans="1:7" x14ac:dyDescent="0.3">
      <c r="A158" s="24" t="s">
        <v>106</v>
      </c>
      <c r="B158" s="112" t="s">
        <v>3</v>
      </c>
      <c r="C158" s="24" t="s">
        <v>21</v>
      </c>
      <c r="D158" s="114">
        <v>0.99421152858098105</v>
      </c>
      <c r="E158" s="114" t="s">
        <v>2</v>
      </c>
      <c r="F158" s="114" t="s">
        <v>2</v>
      </c>
      <c r="G158" s="114" t="s">
        <v>2</v>
      </c>
    </row>
    <row r="159" spans="1:7" x14ac:dyDescent="0.3">
      <c r="A159" s="24" t="s">
        <v>105</v>
      </c>
      <c r="B159" s="112" t="s">
        <v>3</v>
      </c>
      <c r="C159" s="24" t="s">
        <v>21</v>
      </c>
      <c r="D159" s="114">
        <v>0.24707805327964699</v>
      </c>
      <c r="E159" s="114" t="s">
        <v>2</v>
      </c>
      <c r="F159" s="114" t="s">
        <v>2</v>
      </c>
      <c r="G159" s="114" t="s">
        <v>2</v>
      </c>
    </row>
    <row r="160" spans="1:7" x14ac:dyDescent="0.3">
      <c r="A160" s="24" t="s">
        <v>13</v>
      </c>
      <c r="B160" s="112" t="s">
        <v>3</v>
      </c>
      <c r="C160" s="24" t="s">
        <v>21</v>
      </c>
      <c r="D160" s="114">
        <v>0.92971541249002598</v>
      </c>
      <c r="E160" s="114" t="s">
        <v>2</v>
      </c>
      <c r="F160" s="114" t="s">
        <v>2</v>
      </c>
      <c r="G160" s="114" t="s">
        <v>2</v>
      </c>
    </row>
    <row r="161" spans="1:7" x14ac:dyDescent="0.3">
      <c r="A161" s="24" t="s">
        <v>14</v>
      </c>
      <c r="B161" s="112" t="s">
        <v>3</v>
      </c>
      <c r="C161" s="24" t="s">
        <v>21</v>
      </c>
      <c r="D161" s="114">
        <v>0.99978967630925697</v>
      </c>
      <c r="E161" s="114">
        <v>0.19184981090339601</v>
      </c>
      <c r="F161" s="114">
        <v>0.79235654984051496</v>
      </c>
      <c r="G161" s="114">
        <v>1.57936392560892E-2</v>
      </c>
    </row>
    <row r="162" spans="1:7" x14ac:dyDescent="0.3">
      <c r="A162" s="24" t="s">
        <v>1</v>
      </c>
      <c r="B162" s="112" t="s">
        <v>3</v>
      </c>
      <c r="C162" s="24" t="s">
        <v>22</v>
      </c>
      <c r="D162" s="114">
        <v>0.17537049027152801</v>
      </c>
      <c r="E162" s="114" t="s">
        <v>2</v>
      </c>
      <c r="F162" s="114" t="s">
        <v>2</v>
      </c>
      <c r="G162" s="114" t="s">
        <v>2</v>
      </c>
    </row>
    <row r="163" spans="1:7" x14ac:dyDescent="0.3">
      <c r="A163" s="24" t="s">
        <v>5</v>
      </c>
      <c r="B163" s="112" t="s">
        <v>3</v>
      </c>
      <c r="C163" s="24" t="s">
        <v>22</v>
      </c>
      <c r="D163" s="114">
        <v>1.00293583434025E-3</v>
      </c>
      <c r="E163" s="114">
        <v>0.64903707377367104</v>
      </c>
      <c r="F163" s="114">
        <v>0.347402507392572</v>
      </c>
      <c r="G163" s="114">
        <v>3.5604188337564199E-3</v>
      </c>
    </row>
    <row r="164" spans="1:7" x14ac:dyDescent="0.3">
      <c r="A164" s="24" t="s">
        <v>6</v>
      </c>
      <c r="B164" s="112" t="s">
        <v>3</v>
      </c>
      <c r="C164" s="24" t="s">
        <v>22</v>
      </c>
      <c r="D164" s="114">
        <v>0.94382838513545797</v>
      </c>
      <c r="E164" s="114">
        <v>0.99830790714551099</v>
      </c>
      <c r="F164" s="114">
        <v>1.6920928544889001E-3</v>
      </c>
      <c r="G164" s="114">
        <v>0</v>
      </c>
    </row>
    <row r="165" spans="1:7" x14ac:dyDescent="0.3">
      <c r="A165" s="24" t="s">
        <v>7</v>
      </c>
      <c r="B165" s="112" t="s">
        <v>3</v>
      </c>
      <c r="C165" s="24" t="s">
        <v>22</v>
      </c>
      <c r="D165" s="114">
        <v>0.80192854430384097</v>
      </c>
      <c r="E165" s="114">
        <v>0.99997859183323601</v>
      </c>
      <c r="F165" s="114">
        <v>0</v>
      </c>
      <c r="G165" s="114">
        <v>2.1408166763950301E-5</v>
      </c>
    </row>
    <row r="166" spans="1:7" x14ac:dyDescent="0.3">
      <c r="A166" s="24" t="s">
        <v>8</v>
      </c>
      <c r="B166" s="112" t="s">
        <v>3</v>
      </c>
      <c r="C166" s="24" t="s">
        <v>22</v>
      </c>
      <c r="D166" s="114">
        <v>0.72487319096534497</v>
      </c>
      <c r="E166" s="114" t="s">
        <v>2</v>
      </c>
      <c r="F166" s="114" t="s">
        <v>2</v>
      </c>
      <c r="G166" s="114" t="s">
        <v>2</v>
      </c>
    </row>
    <row r="167" spans="1:7" x14ac:dyDescent="0.3">
      <c r="A167" s="24" t="s">
        <v>104</v>
      </c>
      <c r="B167" s="112" t="s">
        <v>3</v>
      </c>
      <c r="C167" s="24" t="s">
        <v>22</v>
      </c>
      <c r="D167" s="114">
        <v>7.45459596065986E-2</v>
      </c>
      <c r="E167" s="114" t="s">
        <v>2</v>
      </c>
      <c r="F167" s="114" t="s">
        <v>2</v>
      </c>
      <c r="G167" s="114" t="s">
        <v>2</v>
      </c>
    </row>
    <row r="168" spans="1:7" x14ac:dyDescent="0.3">
      <c r="A168" s="24" t="s">
        <v>107</v>
      </c>
      <c r="B168" s="112" t="s">
        <v>3</v>
      </c>
      <c r="C168" s="24" t="s">
        <v>22</v>
      </c>
      <c r="D168" s="114">
        <v>0</v>
      </c>
      <c r="E168" s="114" t="s">
        <v>2</v>
      </c>
      <c r="F168" s="114" t="s">
        <v>2</v>
      </c>
      <c r="G168" s="114" t="s">
        <v>2</v>
      </c>
    </row>
    <row r="169" spans="1:7" x14ac:dyDescent="0.3">
      <c r="A169" s="24" t="s">
        <v>9</v>
      </c>
      <c r="B169" s="112" t="s">
        <v>3</v>
      </c>
      <c r="C169" s="24" t="s">
        <v>22</v>
      </c>
      <c r="D169" s="114">
        <v>0.79245020975336899</v>
      </c>
      <c r="E169" s="114">
        <v>0.401745043208391</v>
      </c>
      <c r="F169" s="114">
        <v>0.59368710800687297</v>
      </c>
      <c r="G169" s="114">
        <v>4.5678487847355797E-3</v>
      </c>
    </row>
    <row r="170" spans="1:7" x14ac:dyDescent="0.3">
      <c r="A170" s="24" t="s">
        <v>10</v>
      </c>
      <c r="B170" s="112" t="s">
        <v>3</v>
      </c>
      <c r="C170" s="24" t="s">
        <v>22</v>
      </c>
      <c r="D170" s="114">
        <v>0.97517484889876904</v>
      </c>
      <c r="E170" s="114" t="s">
        <v>2</v>
      </c>
      <c r="F170" s="114" t="s">
        <v>2</v>
      </c>
      <c r="G170" s="114" t="s">
        <v>2</v>
      </c>
    </row>
    <row r="171" spans="1:7" x14ac:dyDescent="0.3">
      <c r="A171" s="24" t="s">
        <v>11</v>
      </c>
      <c r="B171" s="112" t="s">
        <v>3</v>
      </c>
      <c r="C171" s="24" t="s">
        <v>22</v>
      </c>
      <c r="D171" s="114">
        <v>0.11774925872466301</v>
      </c>
      <c r="E171" s="114" t="s">
        <v>2</v>
      </c>
      <c r="F171" s="114" t="s">
        <v>2</v>
      </c>
      <c r="G171" s="114" t="s">
        <v>2</v>
      </c>
    </row>
    <row r="172" spans="1:7" x14ac:dyDescent="0.3">
      <c r="A172" s="24" t="s">
        <v>12</v>
      </c>
      <c r="B172" s="112" t="s">
        <v>3</v>
      </c>
      <c r="C172" s="24" t="s">
        <v>22</v>
      </c>
      <c r="D172" s="114">
        <v>1</v>
      </c>
      <c r="E172" s="114" t="s">
        <v>2</v>
      </c>
      <c r="F172" s="114" t="s">
        <v>2</v>
      </c>
      <c r="G172" s="114" t="s">
        <v>2</v>
      </c>
    </row>
    <row r="173" spans="1:7" x14ac:dyDescent="0.3">
      <c r="A173" s="24" t="s">
        <v>108</v>
      </c>
      <c r="B173" s="112" t="s">
        <v>3</v>
      </c>
      <c r="C173" s="24" t="s">
        <v>22</v>
      </c>
      <c r="D173" s="114">
        <v>5.54210912813367E-5</v>
      </c>
      <c r="E173" s="114" t="s">
        <v>2</v>
      </c>
      <c r="F173" s="114" t="s">
        <v>2</v>
      </c>
      <c r="G173" s="114" t="s">
        <v>2</v>
      </c>
    </row>
    <row r="174" spans="1:7" x14ac:dyDescent="0.3">
      <c r="A174" s="24" t="s">
        <v>106</v>
      </c>
      <c r="B174" s="112" t="s">
        <v>3</v>
      </c>
      <c r="C174" s="24" t="s">
        <v>22</v>
      </c>
      <c r="D174" s="114">
        <v>0.86704103628357898</v>
      </c>
      <c r="E174" s="114" t="s">
        <v>2</v>
      </c>
      <c r="F174" s="114" t="s">
        <v>2</v>
      </c>
      <c r="G174" s="114" t="s">
        <v>2</v>
      </c>
    </row>
    <row r="175" spans="1:7" x14ac:dyDescent="0.3">
      <c r="A175" s="24" t="s">
        <v>105</v>
      </c>
      <c r="B175" s="112" t="s">
        <v>3</v>
      </c>
      <c r="C175" s="24" t="s">
        <v>22</v>
      </c>
      <c r="D175" s="114">
        <v>0.90664935845607697</v>
      </c>
      <c r="E175" s="114" t="s">
        <v>2</v>
      </c>
      <c r="F175" s="114" t="s">
        <v>2</v>
      </c>
      <c r="G175" s="114" t="s">
        <v>2</v>
      </c>
    </row>
    <row r="176" spans="1:7" x14ac:dyDescent="0.3">
      <c r="A176" s="24" t="s">
        <v>13</v>
      </c>
      <c r="B176" s="112" t="s">
        <v>3</v>
      </c>
      <c r="C176" s="24" t="s">
        <v>22</v>
      </c>
      <c r="D176" s="114">
        <v>0.83559944156031496</v>
      </c>
      <c r="E176" s="114" t="s">
        <v>2</v>
      </c>
      <c r="F176" s="114" t="s">
        <v>2</v>
      </c>
      <c r="G176" s="114" t="s">
        <v>2</v>
      </c>
    </row>
    <row r="177" spans="1:7" x14ac:dyDescent="0.3">
      <c r="A177" s="24" t="s">
        <v>14</v>
      </c>
      <c r="B177" s="112" t="s">
        <v>3</v>
      </c>
      <c r="C177" s="24" t="s">
        <v>22</v>
      </c>
      <c r="D177" s="114">
        <v>0.89338290482298299</v>
      </c>
      <c r="E177" s="114">
        <v>0.58818711711534399</v>
      </c>
      <c r="F177" s="114">
        <v>0.40884186887431301</v>
      </c>
      <c r="G177" s="114">
        <v>2.9710140103432199E-3</v>
      </c>
    </row>
    <row r="178" spans="1:7" x14ac:dyDescent="0.3">
      <c r="A178" s="24" t="s">
        <v>1</v>
      </c>
      <c r="B178" s="112" t="s">
        <v>3</v>
      </c>
      <c r="C178" s="24" t="s">
        <v>23</v>
      </c>
      <c r="D178" s="114">
        <v>8.7234944812842705E-2</v>
      </c>
      <c r="E178" s="114" t="s">
        <v>2</v>
      </c>
      <c r="F178" s="114" t="s">
        <v>2</v>
      </c>
      <c r="G178" s="114" t="s">
        <v>2</v>
      </c>
    </row>
    <row r="179" spans="1:7" x14ac:dyDescent="0.3">
      <c r="A179" s="24" t="s">
        <v>5</v>
      </c>
      <c r="B179" s="112" t="s">
        <v>3</v>
      </c>
      <c r="C179" s="24" t="s">
        <v>23</v>
      </c>
      <c r="D179" s="114">
        <v>3.8069268815770899E-2</v>
      </c>
      <c r="E179" s="114">
        <v>0.37060194652110401</v>
      </c>
      <c r="F179" s="114">
        <v>0.60582471640739999</v>
      </c>
      <c r="G179" s="114">
        <v>2.3573337071496499E-2</v>
      </c>
    </row>
    <row r="180" spans="1:7" x14ac:dyDescent="0.3">
      <c r="A180" s="24" t="s">
        <v>6</v>
      </c>
      <c r="B180" s="112" t="s">
        <v>3</v>
      </c>
      <c r="C180" s="24" t="s">
        <v>23</v>
      </c>
      <c r="D180" s="114">
        <v>0.99971179326302495</v>
      </c>
      <c r="E180" s="114">
        <v>0.95764410318392401</v>
      </c>
      <c r="F180" s="114">
        <v>4.2355896816076398E-2</v>
      </c>
      <c r="G180" s="114">
        <v>0</v>
      </c>
    </row>
    <row r="181" spans="1:7" x14ac:dyDescent="0.3">
      <c r="A181" s="24" t="s">
        <v>7</v>
      </c>
      <c r="B181" s="112" t="s">
        <v>3</v>
      </c>
      <c r="C181" s="24" t="s">
        <v>23</v>
      </c>
      <c r="D181" s="114">
        <v>0.96296156468527605</v>
      </c>
      <c r="E181" s="114">
        <v>0.99529779665651696</v>
      </c>
      <c r="F181" s="114">
        <v>4.70220334348255E-3</v>
      </c>
      <c r="G181" s="114">
        <v>0</v>
      </c>
    </row>
    <row r="182" spans="1:7" x14ac:dyDescent="0.3">
      <c r="A182" s="24" t="s">
        <v>8</v>
      </c>
      <c r="B182" s="112" t="s">
        <v>3</v>
      </c>
      <c r="C182" s="24" t="s">
        <v>23</v>
      </c>
      <c r="D182" s="114">
        <v>0.95432207775042099</v>
      </c>
      <c r="E182" s="114" t="s">
        <v>2</v>
      </c>
      <c r="F182" s="114" t="s">
        <v>2</v>
      </c>
      <c r="G182" s="114" t="s">
        <v>2</v>
      </c>
    </row>
    <row r="183" spans="1:7" x14ac:dyDescent="0.3">
      <c r="A183" s="24" t="s">
        <v>104</v>
      </c>
      <c r="B183" s="112" t="s">
        <v>3</v>
      </c>
      <c r="C183" s="24" t="s">
        <v>23</v>
      </c>
      <c r="D183" s="114">
        <v>0.492845063949715</v>
      </c>
      <c r="E183" s="114" t="s">
        <v>2</v>
      </c>
      <c r="F183" s="114" t="s">
        <v>2</v>
      </c>
      <c r="G183" s="114" t="s">
        <v>2</v>
      </c>
    </row>
    <row r="184" spans="1:7" x14ac:dyDescent="0.3">
      <c r="A184" s="24" t="s">
        <v>107</v>
      </c>
      <c r="B184" s="112" t="s">
        <v>3</v>
      </c>
      <c r="C184" s="24" t="s">
        <v>23</v>
      </c>
      <c r="D184" s="114">
        <v>6.3688991278976203E-6</v>
      </c>
      <c r="E184" s="114" t="s">
        <v>2</v>
      </c>
      <c r="F184" s="114" t="s">
        <v>2</v>
      </c>
      <c r="G184" s="114" t="s">
        <v>2</v>
      </c>
    </row>
    <row r="185" spans="1:7" x14ac:dyDescent="0.3">
      <c r="A185" s="24" t="s">
        <v>9</v>
      </c>
      <c r="B185" s="112" t="s">
        <v>3</v>
      </c>
      <c r="C185" s="24" t="s">
        <v>23</v>
      </c>
      <c r="D185" s="114">
        <v>0.97789171824295695</v>
      </c>
      <c r="E185" s="114">
        <v>0.235013089868157</v>
      </c>
      <c r="F185" s="114">
        <v>0.74132440639285802</v>
      </c>
      <c r="G185" s="114">
        <v>2.3662503738984601E-2</v>
      </c>
    </row>
    <row r="186" spans="1:7" x14ac:dyDescent="0.3">
      <c r="A186" s="24" t="s">
        <v>10</v>
      </c>
      <c r="B186" s="112" t="s">
        <v>3</v>
      </c>
      <c r="C186" s="24" t="s">
        <v>23</v>
      </c>
      <c r="D186" s="114">
        <v>0.98637048243622105</v>
      </c>
      <c r="E186" s="114" t="s">
        <v>2</v>
      </c>
      <c r="F186" s="114" t="s">
        <v>2</v>
      </c>
      <c r="G186" s="114" t="s">
        <v>2</v>
      </c>
    </row>
    <row r="187" spans="1:7" x14ac:dyDescent="0.3">
      <c r="A187" s="24" t="s">
        <v>11</v>
      </c>
      <c r="B187" s="112" t="s">
        <v>3</v>
      </c>
      <c r="C187" s="24" t="s">
        <v>23</v>
      </c>
      <c r="D187" s="114">
        <v>0.22014573160652601</v>
      </c>
      <c r="E187" s="114" t="s">
        <v>2</v>
      </c>
      <c r="F187" s="114" t="s">
        <v>2</v>
      </c>
      <c r="G187" s="114" t="s">
        <v>2</v>
      </c>
    </row>
    <row r="188" spans="1:7" x14ac:dyDescent="0.3">
      <c r="A188" s="24" t="s">
        <v>12</v>
      </c>
      <c r="B188" s="112" t="s">
        <v>3</v>
      </c>
      <c r="C188" s="24" t="s">
        <v>23</v>
      </c>
      <c r="D188" s="114">
        <v>1</v>
      </c>
      <c r="E188" s="114" t="s">
        <v>2</v>
      </c>
      <c r="F188" s="114" t="s">
        <v>2</v>
      </c>
      <c r="G188" s="114" t="s">
        <v>2</v>
      </c>
    </row>
    <row r="189" spans="1:7" x14ac:dyDescent="0.3">
      <c r="A189" s="24" t="s">
        <v>108</v>
      </c>
      <c r="B189" s="112" t="s">
        <v>3</v>
      </c>
      <c r="C189" s="24" t="s">
        <v>23</v>
      </c>
      <c r="D189" s="114">
        <v>6.3688991278976203E-6</v>
      </c>
      <c r="E189" s="114" t="s">
        <v>2</v>
      </c>
      <c r="F189" s="114" t="s">
        <v>2</v>
      </c>
      <c r="G189" s="114" t="s">
        <v>2</v>
      </c>
    </row>
    <row r="190" spans="1:7" x14ac:dyDescent="0.3">
      <c r="A190" s="24" t="s">
        <v>106</v>
      </c>
      <c r="B190" s="112" t="s">
        <v>3</v>
      </c>
      <c r="C190" s="24" t="s">
        <v>23</v>
      </c>
      <c r="D190" s="114">
        <v>0.98024021097800496</v>
      </c>
      <c r="E190" s="114" t="s">
        <v>2</v>
      </c>
      <c r="F190" s="114" t="s">
        <v>2</v>
      </c>
      <c r="G190" s="114" t="s">
        <v>2</v>
      </c>
    </row>
    <row r="191" spans="1:7" x14ac:dyDescent="0.3">
      <c r="A191" s="24" t="s">
        <v>105</v>
      </c>
      <c r="B191" s="112" t="s">
        <v>3</v>
      </c>
      <c r="C191" s="24" t="s">
        <v>23</v>
      </c>
      <c r="D191" s="114">
        <v>0.995079887916682</v>
      </c>
      <c r="E191" s="114" t="s">
        <v>2</v>
      </c>
      <c r="F191" s="114" t="s">
        <v>2</v>
      </c>
      <c r="G191" s="114" t="s">
        <v>2</v>
      </c>
    </row>
    <row r="192" spans="1:7" x14ac:dyDescent="0.3">
      <c r="A192" s="24" t="s">
        <v>13</v>
      </c>
      <c r="B192" s="112" t="s">
        <v>3</v>
      </c>
      <c r="C192" s="24" t="s">
        <v>23</v>
      </c>
      <c r="D192" s="114">
        <v>0.98194286382639795</v>
      </c>
      <c r="E192" s="114" t="s">
        <v>2</v>
      </c>
      <c r="F192" s="114" t="s">
        <v>2</v>
      </c>
      <c r="G192" s="114" t="s">
        <v>2</v>
      </c>
    </row>
    <row r="193" spans="1:7" x14ac:dyDescent="0.3">
      <c r="A193" s="24" t="s">
        <v>14</v>
      </c>
      <c r="B193" s="112" t="s">
        <v>3</v>
      </c>
      <c r="C193" s="24" t="s">
        <v>23</v>
      </c>
      <c r="D193" s="114">
        <v>0.99667349611053202</v>
      </c>
      <c r="E193" s="114">
        <v>0.26106259515499403</v>
      </c>
      <c r="F193" s="114">
        <v>0.719516674506535</v>
      </c>
      <c r="G193" s="114">
        <v>1.9420730338470402E-2</v>
      </c>
    </row>
    <row r="194" spans="1:7" x14ac:dyDescent="0.3">
      <c r="A194" s="24" t="s">
        <v>1</v>
      </c>
      <c r="B194" s="112" t="s">
        <v>3</v>
      </c>
      <c r="C194" s="24" t="s">
        <v>24</v>
      </c>
      <c r="D194" s="114">
        <v>0.36501570362448499</v>
      </c>
      <c r="E194" s="114" t="s">
        <v>2</v>
      </c>
      <c r="F194" s="114" t="s">
        <v>2</v>
      </c>
      <c r="G194" s="114" t="s">
        <v>2</v>
      </c>
    </row>
    <row r="195" spans="1:7" x14ac:dyDescent="0.3">
      <c r="A195" s="24" t="s">
        <v>5</v>
      </c>
      <c r="B195" s="112" t="s">
        <v>3</v>
      </c>
      <c r="C195" s="24" t="s">
        <v>24</v>
      </c>
      <c r="D195" s="114">
        <v>4.3642580319254199E-4</v>
      </c>
      <c r="E195" s="114">
        <v>0.24818464698201601</v>
      </c>
      <c r="F195" s="114">
        <v>0.65878991396083897</v>
      </c>
      <c r="G195" s="114">
        <v>9.3025439057145304E-2</v>
      </c>
    </row>
    <row r="196" spans="1:7" x14ac:dyDescent="0.3">
      <c r="A196" s="24" t="s">
        <v>6</v>
      </c>
      <c r="B196" s="112" t="s">
        <v>3</v>
      </c>
      <c r="C196" s="24" t="s">
        <v>24</v>
      </c>
      <c r="D196" s="114">
        <v>0.97047340902558599</v>
      </c>
      <c r="E196" s="114">
        <v>0.99581718040865297</v>
      </c>
      <c r="F196" s="114">
        <v>4.1828195913474302E-3</v>
      </c>
      <c r="G196" s="114">
        <v>0</v>
      </c>
    </row>
    <row r="197" spans="1:7" x14ac:dyDescent="0.3">
      <c r="A197" s="24" t="s">
        <v>7</v>
      </c>
      <c r="B197" s="112" t="s">
        <v>3</v>
      </c>
      <c r="C197" s="24" t="s">
        <v>24</v>
      </c>
      <c r="D197" s="114">
        <v>0.303146621508813</v>
      </c>
      <c r="E197" s="114">
        <v>1</v>
      </c>
      <c r="F197" s="114">
        <v>0</v>
      </c>
      <c r="G197" s="114">
        <v>0</v>
      </c>
    </row>
    <row r="198" spans="1:7" x14ac:dyDescent="0.3">
      <c r="A198" s="24" t="s">
        <v>8</v>
      </c>
      <c r="B198" s="112" t="s">
        <v>3</v>
      </c>
      <c r="C198" s="24" t="s">
        <v>24</v>
      </c>
      <c r="D198" s="114">
        <v>0.77932742427470603</v>
      </c>
      <c r="E198" s="114" t="s">
        <v>2</v>
      </c>
      <c r="F198" s="114" t="s">
        <v>2</v>
      </c>
      <c r="G198" s="114" t="s">
        <v>2</v>
      </c>
    </row>
    <row r="199" spans="1:7" x14ac:dyDescent="0.3">
      <c r="A199" s="24" t="s">
        <v>104</v>
      </c>
      <c r="B199" s="112" t="s">
        <v>3</v>
      </c>
      <c r="C199" s="24" t="s">
        <v>24</v>
      </c>
      <c r="D199" s="114">
        <v>8.1282358575480204E-2</v>
      </c>
      <c r="E199" s="114" t="s">
        <v>2</v>
      </c>
      <c r="F199" s="114" t="s">
        <v>2</v>
      </c>
      <c r="G199" s="114" t="s">
        <v>2</v>
      </c>
    </row>
    <row r="200" spans="1:7" x14ac:dyDescent="0.3">
      <c r="A200" s="24" t="s">
        <v>107</v>
      </c>
      <c r="B200" s="112" t="s">
        <v>3</v>
      </c>
      <c r="C200" s="24" t="s">
        <v>24</v>
      </c>
      <c r="D200" s="114">
        <v>6.9378614936455897E-3</v>
      </c>
      <c r="E200" s="114" t="s">
        <v>2</v>
      </c>
      <c r="F200" s="114" t="s">
        <v>2</v>
      </c>
      <c r="G200" s="114" t="s">
        <v>2</v>
      </c>
    </row>
    <row r="201" spans="1:7" x14ac:dyDescent="0.3">
      <c r="A201" s="24" t="s">
        <v>9</v>
      </c>
      <c r="B201" s="112" t="s">
        <v>3</v>
      </c>
      <c r="C201" s="24" t="s">
        <v>24</v>
      </c>
      <c r="D201" s="114">
        <v>0.29814624603349998</v>
      </c>
      <c r="E201" s="114">
        <v>0.471658345722554</v>
      </c>
      <c r="F201" s="114">
        <v>0.52429994248952305</v>
      </c>
      <c r="G201" s="114">
        <v>4.0417117879229204E-3</v>
      </c>
    </row>
    <row r="202" spans="1:7" x14ac:dyDescent="0.3">
      <c r="A202" s="24" t="s">
        <v>10</v>
      </c>
      <c r="B202" s="112" t="s">
        <v>3</v>
      </c>
      <c r="C202" s="24" t="s">
        <v>24</v>
      </c>
      <c r="D202" s="114">
        <v>0.98582675981080103</v>
      </c>
      <c r="E202" s="114" t="s">
        <v>2</v>
      </c>
      <c r="F202" s="114" t="s">
        <v>2</v>
      </c>
      <c r="G202" s="114" t="s">
        <v>2</v>
      </c>
    </row>
    <row r="203" spans="1:7" x14ac:dyDescent="0.3">
      <c r="A203" s="24" t="s">
        <v>11</v>
      </c>
      <c r="B203" s="112" t="s">
        <v>3</v>
      </c>
      <c r="C203" s="24" t="s">
        <v>24</v>
      </c>
      <c r="D203" s="114">
        <v>0.27654182318577702</v>
      </c>
      <c r="E203" s="114" t="s">
        <v>2</v>
      </c>
      <c r="F203" s="114" t="s">
        <v>2</v>
      </c>
      <c r="G203" s="114" t="s">
        <v>2</v>
      </c>
    </row>
    <row r="204" spans="1:7" x14ac:dyDescent="0.3">
      <c r="A204" s="24" t="s">
        <v>12</v>
      </c>
      <c r="B204" s="112" t="s">
        <v>3</v>
      </c>
      <c r="C204" s="24" t="s">
        <v>24</v>
      </c>
      <c r="D204" s="114">
        <v>0.99978223169799696</v>
      </c>
      <c r="E204" s="114" t="s">
        <v>2</v>
      </c>
      <c r="F204" s="114" t="s">
        <v>2</v>
      </c>
      <c r="G204" s="114" t="s">
        <v>2</v>
      </c>
    </row>
    <row r="205" spans="1:7" x14ac:dyDescent="0.3">
      <c r="A205" s="24" t="s">
        <v>108</v>
      </c>
      <c r="B205" s="112" t="s">
        <v>3</v>
      </c>
      <c r="C205" s="24" t="s">
        <v>24</v>
      </c>
      <c r="D205" s="114">
        <v>1.8973839678433298E-2</v>
      </c>
      <c r="E205" s="114" t="s">
        <v>2</v>
      </c>
      <c r="F205" s="114" t="s">
        <v>2</v>
      </c>
      <c r="G205" s="114" t="s">
        <v>2</v>
      </c>
    </row>
    <row r="206" spans="1:7" x14ac:dyDescent="0.3">
      <c r="A206" s="24" t="s">
        <v>106</v>
      </c>
      <c r="B206" s="112" t="s">
        <v>3</v>
      </c>
      <c r="C206" s="24" t="s">
        <v>24</v>
      </c>
      <c r="D206" s="114">
        <v>0.918426221541911</v>
      </c>
      <c r="E206" s="114" t="s">
        <v>2</v>
      </c>
      <c r="F206" s="114" t="s">
        <v>2</v>
      </c>
      <c r="G206" s="114" t="s">
        <v>2</v>
      </c>
    </row>
    <row r="207" spans="1:7" x14ac:dyDescent="0.3">
      <c r="A207" s="24" t="s">
        <v>105</v>
      </c>
      <c r="B207" s="112" t="s">
        <v>3</v>
      </c>
      <c r="C207" s="24" t="s">
        <v>24</v>
      </c>
      <c r="D207" s="114">
        <v>0.94771139490788403</v>
      </c>
      <c r="E207" s="114" t="s">
        <v>2</v>
      </c>
      <c r="F207" s="114" t="s">
        <v>2</v>
      </c>
      <c r="G207" s="114" t="s">
        <v>2</v>
      </c>
    </row>
    <row r="208" spans="1:7" x14ac:dyDescent="0.3">
      <c r="A208" s="24" t="s">
        <v>13</v>
      </c>
      <c r="B208" s="112" t="s">
        <v>3</v>
      </c>
      <c r="C208" s="24" t="s">
        <v>24</v>
      </c>
      <c r="D208" s="114">
        <v>0.35592042735664903</v>
      </c>
      <c r="E208" s="114" t="s">
        <v>2</v>
      </c>
      <c r="F208" s="114" t="s">
        <v>2</v>
      </c>
      <c r="G208" s="114" t="s">
        <v>2</v>
      </c>
    </row>
    <row r="209" spans="1:7" x14ac:dyDescent="0.3">
      <c r="A209" s="24" t="s">
        <v>14</v>
      </c>
      <c r="B209" s="112" t="s">
        <v>3</v>
      </c>
      <c r="C209" s="24" t="s">
        <v>24</v>
      </c>
      <c r="D209" s="114">
        <v>0.92047723619109301</v>
      </c>
      <c r="E209" s="114">
        <v>0.690950798332574</v>
      </c>
      <c r="F209" s="114">
        <v>0.30665943126018202</v>
      </c>
      <c r="G209" s="114">
        <v>2.3897704072437E-3</v>
      </c>
    </row>
    <row r="210" spans="1:7" x14ac:dyDescent="0.3">
      <c r="A210" s="24" t="s">
        <v>1</v>
      </c>
      <c r="B210" s="112" t="s">
        <v>25</v>
      </c>
      <c r="C210" s="24" t="s">
        <v>4</v>
      </c>
      <c r="D210" s="114">
        <v>0.22201193870402999</v>
      </c>
      <c r="E210" s="114" t="s">
        <v>2</v>
      </c>
      <c r="F210" s="114" t="s">
        <v>2</v>
      </c>
      <c r="G210" s="114" t="s">
        <v>2</v>
      </c>
    </row>
    <row r="211" spans="1:7" x14ac:dyDescent="0.3">
      <c r="A211" s="24" t="s">
        <v>5</v>
      </c>
      <c r="B211" s="112" t="s">
        <v>25</v>
      </c>
      <c r="C211" s="24" t="s">
        <v>4</v>
      </c>
      <c r="D211" s="114">
        <v>3.7977387216243601E-2</v>
      </c>
      <c r="E211" s="114">
        <v>0.33626412655899701</v>
      </c>
      <c r="F211" s="114">
        <v>0.62816735273869295</v>
      </c>
      <c r="G211" s="114">
        <v>3.5568520702310202E-2</v>
      </c>
    </row>
    <row r="212" spans="1:7" x14ac:dyDescent="0.3">
      <c r="A212" s="24" t="s">
        <v>6</v>
      </c>
      <c r="B212" s="112" t="s">
        <v>25</v>
      </c>
      <c r="C212" s="24" t="s">
        <v>4</v>
      </c>
      <c r="D212" s="114">
        <v>0.95345801898710303</v>
      </c>
      <c r="E212" s="114">
        <v>0.98706613565163703</v>
      </c>
      <c r="F212" s="114">
        <v>1.29338643483634E-2</v>
      </c>
      <c r="G212" s="114">
        <v>0</v>
      </c>
    </row>
    <row r="213" spans="1:7" x14ac:dyDescent="0.3">
      <c r="A213" s="24" t="s">
        <v>7</v>
      </c>
      <c r="B213" s="112" t="s">
        <v>25</v>
      </c>
      <c r="C213" s="24" t="s">
        <v>4</v>
      </c>
      <c r="D213" s="114">
        <v>0.77558645340534604</v>
      </c>
      <c r="E213" s="114">
        <v>0.99951628561703498</v>
      </c>
      <c r="F213" s="114">
        <v>1.28401541488613E-4</v>
      </c>
      <c r="G213" s="114">
        <v>3.5531284147624902E-4</v>
      </c>
    </row>
    <row r="214" spans="1:7" x14ac:dyDescent="0.3">
      <c r="A214" s="24" t="s">
        <v>8</v>
      </c>
      <c r="B214" s="112" t="s">
        <v>25</v>
      </c>
      <c r="C214" s="24" t="s">
        <v>4</v>
      </c>
      <c r="D214" s="114">
        <v>0.78130111185881501</v>
      </c>
      <c r="E214" s="114" t="s">
        <v>2</v>
      </c>
      <c r="F214" s="114" t="s">
        <v>2</v>
      </c>
      <c r="G214" s="114" t="s">
        <v>2</v>
      </c>
    </row>
    <row r="215" spans="1:7" x14ac:dyDescent="0.3">
      <c r="A215" s="24" t="s">
        <v>104</v>
      </c>
      <c r="B215" s="112" t="s">
        <v>25</v>
      </c>
      <c r="C215" s="24" t="s">
        <v>4</v>
      </c>
      <c r="D215" s="114">
        <v>0.276527351406824</v>
      </c>
      <c r="E215" s="114" t="s">
        <v>2</v>
      </c>
      <c r="F215" s="114" t="s">
        <v>2</v>
      </c>
      <c r="G215" s="114" t="s">
        <v>2</v>
      </c>
    </row>
    <row r="216" spans="1:7" x14ac:dyDescent="0.3">
      <c r="A216" s="24" t="s">
        <v>107</v>
      </c>
      <c r="B216" s="112" t="s">
        <v>25</v>
      </c>
      <c r="C216" s="24" t="s">
        <v>4</v>
      </c>
      <c r="D216" s="114">
        <v>5.9769873976669302E-3</v>
      </c>
      <c r="E216" s="114" t="s">
        <v>2</v>
      </c>
      <c r="F216" s="114" t="s">
        <v>2</v>
      </c>
      <c r="G216" s="114" t="s">
        <v>2</v>
      </c>
    </row>
    <row r="217" spans="1:7" x14ac:dyDescent="0.3">
      <c r="A217" s="24" t="s">
        <v>9</v>
      </c>
      <c r="B217" s="112" t="s">
        <v>25</v>
      </c>
      <c r="C217" s="24" t="s">
        <v>4</v>
      </c>
      <c r="D217" s="114">
        <v>0.80225463671962605</v>
      </c>
      <c r="E217" s="114">
        <v>0.18347581414327799</v>
      </c>
      <c r="F217" s="114">
        <v>0.77668628368644999</v>
      </c>
      <c r="G217" s="114">
        <v>3.9837902170272201E-2</v>
      </c>
    </row>
    <row r="218" spans="1:7" x14ac:dyDescent="0.3">
      <c r="A218" s="24" t="s">
        <v>10</v>
      </c>
      <c r="B218" s="112" t="s">
        <v>25</v>
      </c>
      <c r="C218" s="24" t="s">
        <v>4</v>
      </c>
      <c r="D218" s="114">
        <v>0.959776304060458</v>
      </c>
      <c r="E218" s="114" t="s">
        <v>2</v>
      </c>
      <c r="F218" s="114" t="s">
        <v>2</v>
      </c>
      <c r="G218" s="114" t="s">
        <v>2</v>
      </c>
    </row>
    <row r="219" spans="1:7" x14ac:dyDescent="0.3">
      <c r="A219" s="24" t="s">
        <v>11</v>
      </c>
      <c r="B219" s="112" t="s">
        <v>25</v>
      </c>
      <c r="C219" s="24" t="s">
        <v>4</v>
      </c>
      <c r="D219" s="114">
        <v>0.19988982873706501</v>
      </c>
      <c r="E219" s="114" t="s">
        <v>2</v>
      </c>
      <c r="F219" s="114" t="s">
        <v>2</v>
      </c>
      <c r="G219" s="114" t="s">
        <v>2</v>
      </c>
    </row>
    <row r="220" spans="1:7" x14ac:dyDescent="0.3">
      <c r="A220" s="24" t="s">
        <v>12</v>
      </c>
      <c r="B220" s="112" t="s">
        <v>25</v>
      </c>
      <c r="C220" s="24" t="s">
        <v>4</v>
      </c>
      <c r="D220" s="114">
        <v>0.99828415038515195</v>
      </c>
      <c r="E220" s="114" t="s">
        <v>2</v>
      </c>
      <c r="F220" s="114" t="s">
        <v>2</v>
      </c>
      <c r="G220" s="114" t="s">
        <v>2</v>
      </c>
    </row>
    <row r="221" spans="1:7" x14ac:dyDescent="0.3">
      <c r="A221" s="24" t="s">
        <v>108</v>
      </c>
      <c r="B221" s="112" t="s">
        <v>25</v>
      </c>
      <c r="C221" s="24" t="s">
        <v>4</v>
      </c>
      <c r="D221" s="114">
        <v>1.4674662107057101E-2</v>
      </c>
      <c r="E221" s="114" t="s">
        <v>2</v>
      </c>
      <c r="F221" s="114" t="s">
        <v>2</v>
      </c>
      <c r="G221" s="114" t="s">
        <v>2</v>
      </c>
    </row>
    <row r="222" spans="1:7" x14ac:dyDescent="0.3">
      <c r="A222" s="24" t="s">
        <v>106</v>
      </c>
      <c r="B222" s="112" t="s">
        <v>25</v>
      </c>
      <c r="C222" s="24" t="s">
        <v>4</v>
      </c>
      <c r="D222" s="114">
        <v>0.88601731014963103</v>
      </c>
      <c r="E222" s="114" t="s">
        <v>2</v>
      </c>
      <c r="F222" s="114" t="s">
        <v>2</v>
      </c>
      <c r="G222" s="114" t="s">
        <v>2</v>
      </c>
    </row>
    <row r="223" spans="1:7" x14ac:dyDescent="0.3">
      <c r="A223" s="24" t="s">
        <v>105</v>
      </c>
      <c r="B223" s="112" t="s">
        <v>25</v>
      </c>
      <c r="C223" s="24" t="s">
        <v>4</v>
      </c>
      <c r="D223" s="114">
        <v>0.832371565788808</v>
      </c>
      <c r="E223" s="114" t="s">
        <v>2</v>
      </c>
      <c r="F223" s="114" t="s">
        <v>2</v>
      </c>
      <c r="G223" s="114" t="s">
        <v>2</v>
      </c>
    </row>
    <row r="224" spans="1:7" x14ac:dyDescent="0.3">
      <c r="A224" s="24" t="s">
        <v>13</v>
      </c>
      <c r="B224" s="112" t="s">
        <v>25</v>
      </c>
      <c r="C224" s="24" t="s">
        <v>4</v>
      </c>
      <c r="D224" s="114">
        <v>0.832526574025518</v>
      </c>
      <c r="E224" s="114" t="s">
        <v>2</v>
      </c>
      <c r="F224" s="114" t="s">
        <v>2</v>
      </c>
      <c r="G224" s="114" t="s">
        <v>2</v>
      </c>
    </row>
    <row r="225" spans="1:7" x14ac:dyDescent="0.3">
      <c r="A225" s="24" t="s">
        <v>14</v>
      </c>
      <c r="B225" s="112" t="s">
        <v>25</v>
      </c>
      <c r="C225" s="24" t="s">
        <v>4</v>
      </c>
      <c r="D225" s="114">
        <v>0.96558340450916802</v>
      </c>
      <c r="E225" s="114">
        <v>0.36429712982886697</v>
      </c>
      <c r="F225" s="114">
        <v>0.60183631372382396</v>
      </c>
      <c r="G225" s="114">
        <v>3.3866556447308301E-2</v>
      </c>
    </row>
    <row r="226" spans="1:7" x14ac:dyDescent="0.3">
      <c r="A226" s="24" t="s">
        <v>1</v>
      </c>
      <c r="B226" s="112" t="s">
        <v>25</v>
      </c>
      <c r="C226" s="24" t="s">
        <v>15</v>
      </c>
      <c r="D226" s="114">
        <v>6.0784847356843801E-2</v>
      </c>
      <c r="E226" s="114" t="s">
        <v>2</v>
      </c>
      <c r="F226" s="114" t="s">
        <v>2</v>
      </c>
      <c r="G226" s="114" t="s">
        <v>2</v>
      </c>
    </row>
    <row r="227" spans="1:7" x14ac:dyDescent="0.3">
      <c r="A227" s="24" t="s">
        <v>5</v>
      </c>
      <c r="B227" s="112" t="s">
        <v>25</v>
      </c>
      <c r="C227" s="24" t="s">
        <v>15</v>
      </c>
      <c r="D227" s="114">
        <v>1.6078753005634099E-2</v>
      </c>
      <c r="E227" s="114">
        <v>0.25146442000090702</v>
      </c>
      <c r="F227" s="114">
        <v>0.74728262712590598</v>
      </c>
      <c r="G227" s="114">
        <v>1.25295287318692E-3</v>
      </c>
    </row>
    <row r="228" spans="1:7" x14ac:dyDescent="0.3">
      <c r="A228" s="24" t="s">
        <v>6</v>
      </c>
      <c r="B228" s="112" t="s">
        <v>25</v>
      </c>
      <c r="C228" s="24" t="s">
        <v>15</v>
      </c>
      <c r="D228" s="114">
        <v>0.83448260637858696</v>
      </c>
      <c r="E228" s="114">
        <v>0.954531501917948</v>
      </c>
      <c r="F228" s="114">
        <v>4.5468498082052403E-2</v>
      </c>
      <c r="G228" s="114">
        <v>0</v>
      </c>
    </row>
    <row r="229" spans="1:7" x14ac:dyDescent="0.3">
      <c r="A229" s="24" t="s">
        <v>7</v>
      </c>
      <c r="B229" s="112" t="s">
        <v>25</v>
      </c>
      <c r="C229" s="24" t="s">
        <v>15</v>
      </c>
      <c r="D229" s="114">
        <v>0.90169381279596905</v>
      </c>
      <c r="E229" s="114">
        <v>1</v>
      </c>
      <c r="F229" s="114">
        <v>0</v>
      </c>
      <c r="G229" s="114">
        <v>0</v>
      </c>
    </row>
    <row r="230" spans="1:7" x14ac:dyDescent="0.3">
      <c r="A230" s="24" t="s">
        <v>8</v>
      </c>
      <c r="B230" s="112" t="s">
        <v>25</v>
      </c>
      <c r="C230" s="24" t="s">
        <v>15</v>
      </c>
      <c r="D230" s="114">
        <v>0.72226001275696405</v>
      </c>
      <c r="E230" s="114" t="s">
        <v>2</v>
      </c>
      <c r="F230" s="114" t="s">
        <v>2</v>
      </c>
      <c r="G230" s="114" t="s">
        <v>2</v>
      </c>
    </row>
    <row r="231" spans="1:7" x14ac:dyDescent="0.3">
      <c r="A231" s="24" t="s">
        <v>104</v>
      </c>
      <c r="B231" s="112" t="s">
        <v>25</v>
      </c>
      <c r="C231" s="24" t="s">
        <v>15</v>
      </c>
      <c r="D231" s="114">
        <v>8.0374480119118796E-2</v>
      </c>
      <c r="E231" s="114" t="s">
        <v>2</v>
      </c>
      <c r="F231" s="114" t="s">
        <v>2</v>
      </c>
      <c r="G231" s="114" t="s">
        <v>2</v>
      </c>
    </row>
    <row r="232" spans="1:7" x14ac:dyDescent="0.3">
      <c r="A232" s="24" t="s">
        <v>107</v>
      </c>
      <c r="B232" s="112" t="s">
        <v>25</v>
      </c>
      <c r="C232" s="24" t="s">
        <v>15</v>
      </c>
      <c r="D232" s="114">
        <v>0</v>
      </c>
      <c r="E232" s="114" t="s">
        <v>2</v>
      </c>
      <c r="F232" s="114" t="s">
        <v>2</v>
      </c>
      <c r="G232" s="114" t="s">
        <v>2</v>
      </c>
    </row>
    <row r="233" spans="1:7" x14ac:dyDescent="0.3">
      <c r="A233" s="24" t="s">
        <v>9</v>
      </c>
      <c r="B233" s="112" t="s">
        <v>25</v>
      </c>
      <c r="C233" s="24" t="s">
        <v>15</v>
      </c>
      <c r="D233" s="114">
        <v>0.98197328057734001</v>
      </c>
      <c r="E233" s="114">
        <v>9.8465493016439601E-2</v>
      </c>
      <c r="F233" s="114">
        <v>0.87863134333104098</v>
      </c>
      <c r="G233" s="114">
        <v>2.2903163652519699E-2</v>
      </c>
    </row>
    <row r="234" spans="1:7" x14ac:dyDescent="0.3">
      <c r="A234" s="24" t="s">
        <v>10</v>
      </c>
      <c r="B234" s="112" t="s">
        <v>25</v>
      </c>
      <c r="C234" s="24" t="s">
        <v>15</v>
      </c>
      <c r="D234" s="114">
        <v>0.94774639615919298</v>
      </c>
      <c r="E234" s="114" t="s">
        <v>2</v>
      </c>
      <c r="F234" s="114" t="s">
        <v>2</v>
      </c>
      <c r="G234" s="114" t="s">
        <v>2</v>
      </c>
    </row>
    <row r="235" spans="1:7" x14ac:dyDescent="0.3">
      <c r="A235" s="24" t="s">
        <v>11</v>
      </c>
      <c r="B235" s="112" t="s">
        <v>25</v>
      </c>
      <c r="C235" s="24" t="s">
        <v>15</v>
      </c>
      <c r="D235" s="114">
        <v>0.12819326367379799</v>
      </c>
      <c r="E235" s="114" t="s">
        <v>2</v>
      </c>
      <c r="F235" s="114" t="s">
        <v>2</v>
      </c>
      <c r="G235" s="114" t="s">
        <v>2</v>
      </c>
    </row>
    <row r="236" spans="1:7" x14ac:dyDescent="0.3">
      <c r="A236" s="24" t="s">
        <v>12</v>
      </c>
      <c r="B236" s="112" t="s">
        <v>25</v>
      </c>
      <c r="C236" s="24" t="s">
        <v>15</v>
      </c>
      <c r="D236" s="114">
        <v>1</v>
      </c>
      <c r="E236" s="114" t="s">
        <v>2</v>
      </c>
      <c r="F236" s="114" t="s">
        <v>2</v>
      </c>
      <c r="G236" s="114" t="s">
        <v>2</v>
      </c>
    </row>
    <row r="237" spans="1:7" x14ac:dyDescent="0.3">
      <c r="A237" s="24" t="s">
        <v>108</v>
      </c>
      <c r="B237" s="112" t="s">
        <v>25</v>
      </c>
      <c r="C237" s="24" t="s">
        <v>15</v>
      </c>
      <c r="D237" s="114">
        <v>0</v>
      </c>
      <c r="E237" s="114" t="s">
        <v>2</v>
      </c>
      <c r="F237" s="114" t="s">
        <v>2</v>
      </c>
      <c r="G237" s="114" t="s">
        <v>2</v>
      </c>
    </row>
    <row r="238" spans="1:7" x14ac:dyDescent="0.3">
      <c r="A238" s="24" t="s">
        <v>106</v>
      </c>
      <c r="B238" s="112" t="s">
        <v>25</v>
      </c>
      <c r="C238" s="24" t="s">
        <v>15</v>
      </c>
      <c r="D238" s="114">
        <v>0.67511194036829403</v>
      </c>
      <c r="E238" s="114" t="s">
        <v>2</v>
      </c>
      <c r="F238" s="114" t="s">
        <v>2</v>
      </c>
      <c r="G238" s="114" t="s">
        <v>2</v>
      </c>
    </row>
    <row r="239" spans="1:7" x14ac:dyDescent="0.3">
      <c r="A239" s="24" t="s">
        <v>105</v>
      </c>
      <c r="B239" s="112" t="s">
        <v>25</v>
      </c>
      <c r="C239" s="24" t="s">
        <v>15</v>
      </c>
      <c r="D239" s="114">
        <v>0.76280089584952404</v>
      </c>
      <c r="E239" s="114" t="s">
        <v>2</v>
      </c>
      <c r="F239" s="114" t="s">
        <v>2</v>
      </c>
      <c r="G239" s="114" t="s">
        <v>2</v>
      </c>
    </row>
    <row r="240" spans="1:7" x14ac:dyDescent="0.3">
      <c r="A240" s="24" t="s">
        <v>13</v>
      </c>
      <c r="B240" s="112" t="s">
        <v>25</v>
      </c>
      <c r="C240" s="24" t="s">
        <v>15</v>
      </c>
      <c r="D240" s="114">
        <v>0.99061810134536599</v>
      </c>
      <c r="E240" s="114" t="s">
        <v>2</v>
      </c>
      <c r="F240" s="114" t="s">
        <v>2</v>
      </c>
      <c r="G240" s="114" t="s">
        <v>2</v>
      </c>
    </row>
    <row r="241" spans="1:7" x14ac:dyDescent="0.3">
      <c r="A241" s="24" t="s">
        <v>14</v>
      </c>
      <c r="B241" s="112" t="s">
        <v>25</v>
      </c>
      <c r="C241" s="24" t="s">
        <v>15</v>
      </c>
      <c r="D241" s="114">
        <v>0.99148305057919295</v>
      </c>
      <c r="E241" s="114">
        <v>0.142080891611578</v>
      </c>
      <c r="F241" s="114">
        <v>0.74635900924506704</v>
      </c>
      <c r="G241" s="114">
        <v>0.111560099143355</v>
      </c>
    </row>
    <row r="242" spans="1:7" x14ac:dyDescent="0.3">
      <c r="A242" s="24" t="s">
        <v>1</v>
      </c>
      <c r="B242" s="112" t="s">
        <v>25</v>
      </c>
      <c r="C242" s="24" t="s">
        <v>16</v>
      </c>
      <c r="D242" s="114">
        <v>0.34398003596201199</v>
      </c>
      <c r="E242" s="114" t="s">
        <v>2</v>
      </c>
      <c r="F242" s="114" t="s">
        <v>2</v>
      </c>
      <c r="G242" s="114" t="s">
        <v>2</v>
      </c>
    </row>
    <row r="243" spans="1:7" x14ac:dyDescent="0.3">
      <c r="A243" s="24" t="s">
        <v>5</v>
      </c>
      <c r="B243" s="112" t="s">
        <v>25</v>
      </c>
      <c r="C243" s="24" t="s">
        <v>16</v>
      </c>
      <c r="D243" s="114">
        <v>4.1252108111361499E-2</v>
      </c>
      <c r="E243" s="114">
        <v>0.40153931063987902</v>
      </c>
      <c r="F243" s="114">
        <v>0.56862876256154005</v>
      </c>
      <c r="G243" s="114">
        <v>2.9831926798580599E-2</v>
      </c>
    </row>
    <row r="244" spans="1:7" x14ac:dyDescent="0.3">
      <c r="A244" s="24" t="s">
        <v>6</v>
      </c>
      <c r="B244" s="112" t="s">
        <v>25</v>
      </c>
      <c r="C244" s="24" t="s">
        <v>16</v>
      </c>
      <c r="D244" s="114">
        <v>1</v>
      </c>
      <c r="E244" s="114">
        <v>0.98995796903097899</v>
      </c>
      <c r="F244" s="114">
        <v>1.00420309690209E-2</v>
      </c>
      <c r="G244" s="114">
        <v>0</v>
      </c>
    </row>
    <row r="245" spans="1:7" x14ac:dyDescent="0.3">
      <c r="A245" s="24" t="s">
        <v>7</v>
      </c>
      <c r="B245" s="112" t="s">
        <v>25</v>
      </c>
      <c r="C245" s="24" t="s">
        <v>16</v>
      </c>
      <c r="D245" s="114">
        <v>0.78920065335928302</v>
      </c>
      <c r="E245" s="114">
        <v>1</v>
      </c>
      <c r="F245" s="114">
        <v>0</v>
      </c>
      <c r="G245" s="114">
        <v>0</v>
      </c>
    </row>
    <row r="246" spans="1:7" x14ac:dyDescent="0.3">
      <c r="A246" s="24" t="s">
        <v>8</v>
      </c>
      <c r="B246" s="112" t="s">
        <v>25</v>
      </c>
      <c r="C246" s="24" t="s">
        <v>16</v>
      </c>
      <c r="D246" s="114">
        <v>0.89414570369647595</v>
      </c>
      <c r="E246" s="114" t="s">
        <v>2</v>
      </c>
      <c r="F246" s="114" t="s">
        <v>2</v>
      </c>
      <c r="G246" s="114" t="s">
        <v>2</v>
      </c>
    </row>
    <row r="247" spans="1:7" x14ac:dyDescent="0.3">
      <c r="A247" s="24" t="s">
        <v>104</v>
      </c>
      <c r="B247" s="112" t="s">
        <v>25</v>
      </c>
      <c r="C247" s="24" t="s">
        <v>16</v>
      </c>
      <c r="D247" s="114">
        <v>0.84213267548744397</v>
      </c>
      <c r="E247" s="114" t="s">
        <v>2</v>
      </c>
      <c r="F247" s="114" t="s">
        <v>2</v>
      </c>
      <c r="G247" s="114" t="s">
        <v>2</v>
      </c>
    </row>
    <row r="248" spans="1:7" x14ac:dyDescent="0.3">
      <c r="A248" s="24" t="s">
        <v>107</v>
      </c>
      <c r="B248" s="112" t="s">
        <v>25</v>
      </c>
      <c r="C248" s="24" t="s">
        <v>16</v>
      </c>
      <c r="D248" s="114">
        <v>3.6892120064561301E-2</v>
      </c>
      <c r="E248" s="114" t="s">
        <v>2</v>
      </c>
      <c r="F248" s="114" t="s">
        <v>2</v>
      </c>
      <c r="G248" s="114" t="s">
        <v>2</v>
      </c>
    </row>
    <row r="249" spans="1:7" x14ac:dyDescent="0.3">
      <c r="A249" s="24" t="s">
        <v>9</v>
      </c>
      <c r="B249" s="112" t="s">
        <v>25</v>
      </c>
      <c r="C249" s="24" t="s">
        <v>16</v>
      </c>
      <c r="D249" s="114">
        <v>0.77834882452339105</v>
      </c>
      <c r="E249" s="114">
        <v>0.270850587048727</v>
      </c>
      <c r="F249" s="114">
        <v>0.70466004611377397</v>
      </c>
      <c r="G249" s="114">
        <v>2.44893668374986E-2</v>
      </c>
    </row>
    <row r="250" spans="1:7" x14ac:dyDescent="0.3">
      <c r="A250" s="24" t="s">
        <v>10</v>
      </c>
      <c r="B250" s="112" t="s">
        <v>25</v>
      </c>
      <c r="C250" s="24" t="s">
        <v>16</v>
      </c>
      <c r="D250" s="114">
        <v>0.97397340866251803</v>
      </c>
      <c r="E250" s="114" t="s">
        <v>2</v>
      </c>
      <c r="F250" s="114" t="s">
        <v>2</v>
      </c>
      <c r="G250" s="114" t="s">
        <v>2</v>
      </c>
    </row>
    <row r="251" spans="1:7" x14ac:dyDescent="0.3">
      <c r="A251" s="24" t="s">
        <v>11</v>
      </c>
      <c r="B251" s="112" t="s">
        <v>25</v>
      </c>
      <c r="C251" s="24" t="s">
        <v>16</v>
      </c>
      <c r="D251" s="114">
        <v>0.24773005805718701</v>
      </c>
      <c r="E251" s="114" t="s">
        <v>2</v>
      </c>
      <c r="F251" s="114" t="s">
        <v>2</v>
      </c>
      <c r="G251" s="114" t="s">
        <v>2</v>
      </c>
    </row>
    <row r="252" spans="1:7" x14ac:dyDescent="0.3">
      <c r="A252" s="24" t="s">
        <v>12</v>
      </c>
      <c r="B252" s="112" t="s">
        <v>25</v>
      </c>
      <c r="C252" s="24" t="s">
        <v>16</v>
      </c>
      <c r="D252" s="114">
        <v>1</v>
      </c>
      <c r="E252" s="114" t="s">
        <v>2</v>
      </c>
      <c r="F252" s="114" t="s">
        <v>2</v>
      </c>
      <c r="G252" s="114" t="s">
        <v>2</v>
      </c>
    </row>
    <row r="253" spans="1:7" x14ac:dyDescent="0.3">
      <c r="A253" s="24" t="s">
        <v>108</v>
      </c>
      <c r="B253" s="112" t="s">
        <v>25</v>
      </c>
      <c r="C253" s="24" t="s">
        <v>16</v>
      </c>
      <c r="D253" s="114">
        <v>4.0061530012876302E-2</v>
      </c>
      <c r="E253" s="114" t="s">
        <v>2</v>
      </c>
      <c r="F253" s="114" t="s">
        <v>2</v>
      </c>
      <c r="G253" s="114" t="s">
        <v>2</v>
      </c>
    </row>
    <row r="254" spans="1:7" x14ac:dyDescent="0.3">
      <c r="A254" s="24" t="s">
        <v>106</v>
      </c>
      <c r="B254" s="112" t="s">
        <v>25</v>
      </c>
      <c r="C254" s="24" t="s">
        <v>16</v>
      </c>
      <c r="D254" s="114">
        <v>0.99280243181711303</v>
      </c>
      <c r="E254" s="114" t="s">
        <v>2</v>
      </c>
      <c r="F254" s="114" t="s">
        <v>2</v>
      </c>
      <c r="G254" s="114" t="s">
        <v>2</v>
      </c>
    </row>
    <row r="255" spans="1:7" x14ac:dyDescent="0.3">
      <c r="A255" s="24" t="s">
        <v>105</v>
      </c>
      <c r="B255" s="112" t="s">
        <v>25</v>
      </c>
      <c r="C255" s="24" t="s">
        <v>16</v>
      </c>
      <c r="D255" s="114">
        <v>0.99859360032080802</v>
      </c>
      <c r="E255" s="114" t="s">
        <v>2</v>
      </c>
      <c r="F255" s="114" t="s">
        <v>2</v>
      </c>
      <c r="G255" s="114" t="s">
        <v>2</v>
      </c>
    </row>
    <row r="256" spans="1:7" x14ac:dyDescent="0.3">
      <c r="A256" s="24" t="s">
        <v>13</v>
      </c>
      <c r="B256" s="112" t="s">
        <v>25</v>
      </c>
      <c r="C256" s="24" t="s">
        <v>16</v>
      </c>
      <c r="D256" s="114">
        <v>0.83123021315752399</v>
      </c>
      <c r="E256" s="114" t="s">
        <v>2</v>
      </c>
      <c r="F256" s="114" t="s">
        <v>2</v>
      </c>
      <c r="G256" s="114" t="s">
        <v>2</v>
      </c>
    </row>
    <row r="257" spans="1:7" x14ac:dyDescent="0.3">
      <c r="A257" s="24" t="s">
        <v>14</v>
      </c>
      <c r="B257" s="112" t="s">
        <v>25</v>
      </c>
      <c r="C257" s="24" t="s">
        <v>16</v>
      </c>
      <c r="D257" s="114">
        <v>0.98902421928824502</v>
      </c>
      <c r="E257" s="114">
        <v>0.30355045007317</v>
      </c>
      <c r="F257" s="114">
        <v>0.66701541735078795</v>
      </c>
      <c r="G257" s="114">
        <v>2.9434132576042601E-2</v>
      </c>
    </row>
    <row r="258" spans="1:7" x14ac:dyDescent="0.3">
      <c r="A258" s="24" t="s">
        <v>1</v>
      </c>
      <c r="B258" s="112" t="s">
        <v>25</v>
      </c>
      <c r="C258" s="24" t="s">
        <v>17</v>
      </c>
      <c r="D258" s="114">
        <v>0.136618631179209</v>
      </c>
      <c r="E258" s="114" t="s">
        <v>2</v>
      </c>
      <c r="F258" s="114" t="s">
        <v>2</v>
      </c>
      <c r="G258" s="114" t="s">
        <v>2</v>
      </c>
    </row>
    <row r="259" spans="1:7" x14ac:dyDescent="0.3">
      <c r="A259" s="24" t="s">
        <v>5</v>
      </c>
      <c r="B259" s="112" t="s">
        <v>25</v>
      </c>
      <c r="C259" s="24" t="s">
        <v>17</v>
      </c>
      <c r="D259" s="114">
        <v>1.8880010498376201E-2</v>
      </c>
      <c r="E259" s="114">
        <v>0.26826367141595298</v>
      </c>
      <c r="F259" s="114">
        <v>0.70948601304435199</v>
      </c>
      <c r="G259" s="114">
        <v>2.2250315539695101E-2</v>
      </c>
    </row>
    <row r="260" spans="1:7" x14ac:dyDescent="0.3">
      <c r="A260" s="24" t="s">
        <v>6</v>
      </c>
      <c r="B260" s="112" t="s">
        <v>25</v>
      </c>
      <c r="C260" s="24" t="s">
        <v>17</v>
      </c>
      <c r="D260" s="114">
        <v>0.99667195057533098</v>
      </c>
      <c r="E260" s="114">
        <v>0.97702543856925494</v>
      </c>
      <c r="F260" s="114">
        <v>2.2974561430744798E-2</v>
      </c>
      <c r="G260" s="114">
        <v>0</v>
      </c>
    </row>
    <row r="261" spans="1:7" x14ac:dyDescent="0.3">
      <c r="A261" s="24" t="s">
        <v>7</v>
      </c>
      <c r="B261" s="112" t="s">
        <v>25</v>
      </c>
      <c r="C261" s="24" t="s">
        <v>17</v>
      </c>
      <c r="D261" s="114">
        <v>0.962441440228199</v>
      </c>
      <c r="E261" s="114">
        <v>1</v>
      </c>
      <c r="F261" s="114">
        <v>0</v>
      </c>
      <c r="G261" s="114">
        <v>0</v>
      </c>
    </row>
    <row r="262" spans="1:7" x14ac:dyDescent="0.3">
      <c r="A262" s="24" t="s">
        <v>8</v>
      </c>
      <c r="B262" s="112" t="s">
        <v>25</v>
      </c>
      <c r="C262" s="24" t="s">
        <v>17</v>
      </c>
      <c r="D262" s="114">
        <v>0.86757922286742095</v>
      </c>
      <c r="E262" s="114" t="s">
        <v>2</v>
      </c>
      <c r="F262" s="114" t="s">
        <v>2</v>
      </c>
      <c r="G262" s="114" t="s">
        <v>2</v>
      </c>
    </row>
    <row r="263" spans="1:7" x14ac:dyDescent="0.3">
      <c r="A263" s="24" t="s">
        <v>104</v>
      </c>
      <c r="B263" s="112" t="s">
        <v>25</v>
      </c>
      <c r="C263" s="24" t="s">
        <v>17</v>
      </c>
      <c r="D263" s="114">
        <v>0.42640552031281198</v>
      </c>
      <c r="E263" s="114" t="s">
        <v>2</v>
      </c>
      <c r="F263" s="114" t="s">
        <v>2</v>
      </c>
      <c r="G263" s="114" t="s">
        <v>2</v>
      </c>
    </row>
    <row r="264" spans="1:7" x14ac:dyDescent="0.3">
      <c r="A264" s="24" t="s">
        <v>107</v>
      </c>
      <c r="B264" s="112" t="s">
        <v>25</v>
      </c>
      <c r="C264" s="24" t="s">
        <v>17</v>
      </c>
      <c r="D264" s="114">
        <v>0</v>
      </c>
      <c r="E264" s="114" t="s">
        <v>2</v>
      </c>
      <c r="F264" s="114" t="s">
        <v>2</v>
      </c>
      <c r="G264" s="114" t="s">
        <v>2</v>
      </c>
    </row>
    <row r="265" spans="1:7" x14ac:dyDescent="0.3">
      <c r="A265" s="24" t="s">
        <v>9</v>
      </c>
      <c r="B265" s="112" t="s">
        <v>25</v>
      </c>
      <c r="C265" s="24" t="s">
        <v>17</v>
      </c>
      <c r="D265" s="114">
        <v>0.99001734513759099</v>
      </c>
      <c r="E265" s="114">
        <v>0.13570268111705999</v>
      </c>
      <c r="F265" s="114">
        <v>0.84804127151782305</v>
      </c>
      <c r="G265" s="114">
        <v>1.62560473651173E-2</v>
      </c>
    </row>
    <row r="266" spans="1:7" x14ac:dyDescent="0.3">
      <c r="A266" s="24" t="s">
        <v>10</v>
      </c>
      <c r="B266" s="112" t="s">
        <v>25</v>
      </c>
      <c r="C266" s="24" t="s">
        <v>17</v>
      </c>
      <c r="D266" s="114">
        <v>0.97161559988295099</v>
      </c>
      <c r="E266" s="114" t="s">
        <v>2</v>
      </c>
      <c r="F266" s="114" t="s">
        <v>2</v>
      </c>
      <c r="G266" s="114" t="s">
        <v>2</v>
      </c>
    </row>
    <row r="267" spans="1:7" x14ac:dyDescent="0.3">
      <c r="A267" s="24" t="s">
        <v>11</v>
      </c>
      <c r="B267" s="112" t="s">
        <v>25</v>
      </c>
      <c r="C267" s="24" t="s">
        <v>17</v>
      </c>
      <c r="D267" s="114">
        <v>0.30385077319614601</v>
      </c>
      <c r="E267" s="114" t="s">
        <v>2</v>
      </c>
      <c r="F267" s="114" t="s">
        <v>2</v>
      </c>
      <c r="G267" s="114" t="s">
        <v>2</v>
      </c>
    </row>
    <row r="268" spans="1:7" x14ac:dyDescent="0.3">
      <c r="A268" s="24" t="s">
        <v>12</v>
      </c>
      <c r="B268" s="112" t="s">
        <v>25</v>
      </c>
      <c r="C268" s="24" t="s">
        <v>17</v>
      </c>
      <c r="D268" s="114">
        <v>1</v>
      </c>
      <c r="E268" s="114" t="s">
        <v>2</v>
      </c>
      <c r="F268" s="114" t="s">
        <v>2</v>
      </c>
      <c r="G268" s="114" t="s">
        <v>2</v>
      </c>
    </row>
    <row r="269" spans="1:7" x14ac:dyDescent="0.3">
      <c r="A269" s="24" t="s">
        <v>108</v>
      </c>
      <c r="B269" s="112" t="s">
        <v>25</v>
      </c>
      <c r="C269" s="24" t="s">
        <v>17</v>
      </c>
      <c r="D269" s="114">
        <v>0</v>
      </c>
      <c r="E269" s="114" t="s">
        <v>2</v>
      </c>
      <c r="F269" s="114" t="s">
        <v>2</v>
      </c>
      <c r="G269" s="114" t="s">
        <v>2</v>
      </c>
    </row>
    <row r="270" spans="1:7" x14ac:dyDescent="0.3">
      <c r="A270" s="24" t="s">
        <v>106</v>
      </c>
      <c r="B270" s="112" t="s">
        <v>25</v>
      </c>
      <c r="C270" s="24" t="s">
        <v>17</v>
      </c>
      <c r="D270" s="114">
        <v>0.96599398248283597</v>
      </c>
      <c r="E270" s="114" t="s">
        <v>2</v>
      </c>
      <c r="F270" s="114" t="s">
        <v>2</v>
      </c>
      <c r="G270" s="114" t="s">
        <v>2</v>
      </c>
    </row>
    <row r="271" spans="1:7" x14ac:dyDescent="0.3">
      <c r="A271" s="24" t="s">
        <v>105</v>
      </c>
      <c r="B271" s="112" t="s">
        <v>25</v>
      </c>
      <c r="C271" s="24" t="s">
        <v>17</v>
      </c>
      <c r="D271" s="114">
        <v>0.99269642827468596</v>
      </c>
      <c r="E271" s="114" t="s">
        <v>2</v>
      </c>
      <c r="F271" s="114" t="s">
        <v>2</v>
      </c>
      <c r="G271" s="114" t="s">
        <v>2</v>
      </c>
    </row>
    <row r="272" spans="1:7" x14ac:dyDescent="0.3">
      <c r="A272" s="24" t="s">
        <v>13</v>
      </c>
      <c r="B272" s="112" t="s">
        <v>25</v>
      </c>
      <c r="C272" s="24" t="s">
        <v>17</v>
      </c>
      <c r="D272" s="114">
        <v>0.99192159698650095</v>
      </c>
      <c r="E272" s="114" t="s">
        <v>2</v>
      </c>
      <c r="F272" s="114" t="s">
        <v>2</v>
      </c>
      <c r="G272" s="114" t="s">
        <v>2</v>
      </c>
    </row>
    <row r="273" spans="1:7" x14ac:dyDescent="0.3">
      <c r="A273" s="24" t="s">
        <v>14</v>
      </c>
      <c r="B273" s="112" t="s">
        <v>25</v>
      </c>
      <c r="C273" s="24" t="s">
        <v>17</v>
      </c>
      <c r="D273" s="114">
        <v>1</v>
      </c>
      <c r="E273" s="114">
        <v>9.8872828987213404E-2</v>
      </c>
      <c r="F273" s="114">
        <v>0.88703278018059795</v>
      </c>
      <c r="G273" s="114">
        <v>1.40943908321892E-2</v>
      </c>
    </row>
    <row r="274" spans="1:7" x14ac:dyDescent="0.3">
      <c r="A274" s="24" t="s">
        <v>1</v>
      </c>
      <c r="B274" s="112" t="s">
        <v>25</v>
      </c>
      <c r="C274" s="24" t="s">
        <v>18</v>
      </c>
      <c r="D274" s="114">
        <v>0.11145277332503099</v>
      </c>
      <c r="E274" s="114" t="s">
        <v>2</v>
      </c>
      <c r="F274" s="114" t="s">
        <v>2</v>
      </c>
      <c r="G274" s="114" t="s">
        <v>2</v>
      </c>
    </row>
    <row r="275" spans="1:7" x14ac:dyDescent="0.3">
      <c r="A275" s="24" t="s">
        <v>5</v>
      </c>
      <c r="B275" s="112" t="s">
        <v>25</v>
      </c>
      <c r="C275" s="24" t="s">
        <v>18</v>
      </c>
      <c r="D275" s="114">
        <v>1.82609861354187E-2</v>
      </c>
      <c r="E275" s="114">
        <v>0.29742582733274198</v>
      </c>
      <c r="F275" s="114">
        <v>0.61681975615340801</v>
      </c>
      <c r="G275" s="114">
        <v>8.5754416513850504E-2</v>
      </c>
    </row>
    <row r="276" spans="1:7" x14ac:dyDescent="0.3">
      <c r="A276" s="24" t="s">
        <v>6</v>
      </c>
      <c r="B276" s="112" t="s">
        <v>25</v>
      </c>
      <c r="C276" s="24" t="s">
        <v>18</v>
      </c>
      <c r="D276" s="114">
        <v>0.99395342810162102</v>
      </c>
      <c r="E276" s="114">
        <v>0.98680876731592204</v>
      </c>
      <c r="F276" s="114">
        <v>1.31912326840783E-2</v>
      </c>
      <c r="G276" s="114">
        <v>0</v>
      </c>
    </row>
    <row r="277" spans="1:7" x14ac:dyDescent="0.3">
      <c r="A277" s="24" t="s">
        <v>7</v>
      </c>
      <c r="B277" s="112" t="s">
        <v>25</v>
      </c>
      <c r="C277" s="24" t="s">
        <v>18</v>
      </c>
      <c r="D277" s="114">
        <v>0.95425418434418696</v>
      </c>
      <c r="E277" s="114">
        <v>1</v>
      </c>
      <c r="F277" s="114">
        <v>0</v>
      </c>
      <c r="G277" s="114">
        <v>0</v>
      </c>
    </row>
    <row r="278" spans="1:7" x14ac:dyDescent="0.3">
      <c r="A278" s="24" t="s">
        <v>8</v>
      </c>
      <c r="B278" s="112" t="s">
        <v>25</v>
      </c>
      <c r="C278" s="24" t="s">
        <v>18</v>
      </c>
      <c r="D278" s="114">
        <v>0.99508319473692897</v>
      </c>
      <c r="E278" s="114" t="s">
        <v>2</v>
      </c>
      <c r="F278" s="114" t="s">
        <v>2</v>
      </c>
      <c r="G278" s="114" t="s">
        <v>2</v>
      </c>
    </row>
    <row r="279" spans="1:7" x14ac:dyDescent="0.3">
      <c r="A279" s="24" t="s">
        <v>104</v>
      </c>
      <c r="B279" s="112" t="s">
        <v>25</v>
      </c>
      <c r="C279" s="24" t="s">
        <v>18</v>
      </c>
      <c r="D279" s="114">
        <v>0.62144386358899495</v>
      </c>
      <c r="E279" s="114" t="s">
        <v>2</v>
      </c>
      <c r="F279" s="114" t="s">
        <v>2</v>
      </c>
      <c r="G279" s="114" t="s">
        <v>2</v>
      </c>
    </row>
    <row r="280" spans="1:7" x14ac:dyDescent="0.3">
      <c r="A280" s="24" t="s">
        <v>107</v>
      </c>
      <c r="B280" s="112" t="s">
        <v>25</v>
      </c>
      <c r="C280" s="24" t="s">
        <v>18</v>
      </c>
      <c r="D280" s="114">
        <v>0</v>
      </c>
      <c r="E280" s="114" t="s">
        <v>2</v>
      </c>
      <c r="F280" s="114" t="s">
        <v>2</v>
      </c>
      <c r="G280" s="114" t="s">
        <v>2</v>
      </c>
    </row>
    <row r="281" spans="1:7" x14ac:dyDescent="0.3">
      <c r="A281" s="24" t="s">
        <v>9</v>
      </c>
      <c r="B281" s="112" t="s">
        <v>25</v>
      </c>
      <c r="C281" s="24" t="s">
        <v>18</v>
      </c>
      <c r="D281" s="114">
        <v>0.98480080399658798</v>
      </c>
      <c r="E281" s="114">
        <v>0.32886070635932602</v>
      </c>
      <c r="F281" s="114">
        <v>0.59954984420577395</v>
      </c>
      <c r="G281" s="114">
        <v>7.1589449434899602E-2</v>
      </c>
    </row>
    <row r="282" spans="1:7" x14ac:dyDescent="0.3">
      <c r="A282" s="24" t="s">
        <v>10</v>
      </c>
      <c r="B282" s="112" t="s">
        <v>25</v>
      </c>
      <c r="C282" s="24" t="s">
        <v>18</v>
      </c>
      <c r="D282" s="114">
        <v>0.99619164898667201</v>
      </c>
      <c r="E282" s="114" t="s">
        <v>2</v>
      </c>
      <c r="F282" s="114" t="s">
        <v>2</v>
      </c>
      <c r="G282" s="114" t="s">
        <v>2</v>
      </c>
    </row>
    <row r="283" spans="1:7" x14ac:dyDescent="0.3">
      <c r="A283" s="24" t="s">
        <v>11</v>
      </c>
      <c r="B283" s="112" t="s">
        <v>25</v>
      </c>
      <c r="C283" s="24" t="s">
        <v>18</v>
      </c>
      <c r="D283" s="114">
        <v>0.60375765269198101</v>
      </c>
      <c r="E283" s="114" t="s">
        <v>2</v>
      </c>
      <c r="F283" s="114" t="s">
        <v>2</v>
      </c>
      <c r="G283" s="114" t="s">
        <v>2</v>
      </c>
    </row>
    <row r="284" spans="1:7" x14ac:dyDescent="0.3">
      <c r="A284" s="24" t="s">
        <v>12</v>
      </c>
      <c r="B284" s="112" t="s">
        <v>25</v>
      </c>
      <c r="C284" s="24" t="s">
        <v>18</v>
      </c>
      <c r="D284" s="114">
        <v>1</v>
      </c>
      <c r="E284" s="114" t="s">
        <v>2</v>
      </c>
      <c r="F284" s="114" t="s">
        <v>2</v>
      </c>
      <c r="G284" s="114" t="s">
        <v>2</v>
      </c>
    </row>
    <row r="285" spans="1:7" x14ac:dyDescent="0.3">
      <c r="A285" s="24" t="s">
        <v>108</v>
      </c>
      <c r="B285" s="112" t="s">
        <v>25</v>
      </c>
      <c r="C285" s="24" t="s">
        <v>18</v>
      </c>
      <c r="D285" s="114">
        <v>0</v>
      </c>
      <c r="E285" s="114" t="s">
        <v>2</v>
      </c>
      <c r="F285" s="114" t="s">
        <v>2</v>
      </c>
      <c r="G285" s="114" t="s">
        <v>2</v>
      </c>
    </row>
    <row r="286" spans="1:7" x14ac:dyDescent="0.3">
      <c r="A286" s="24" t="s">
        <v>106</v>
      </c>
      <c r="B286" s="112" t="s">
        <v>25</v>
      </c>
      <c r="C286" s="24" t="s">
        <v>18</v>
      </c>
      <c r="D286" s="114">
        <v>0.98316700661627299</v>
      </c>
      <c r="E286" s="114" t="s">
        <v>2</v>
      </c>
      <c r="F286" s="114" t="s">
        <v>2</v>
      </c>
      <c r="G286" s="114" t="s">
        <v>2</v>
      </c>
    </row>
    <row r="287" spans="1:7" x14ac:dyDescent="0.3">
      <c r="A287" s="24" t="s">
        <v>105</v>
      </c>
      <c r="B287" s="112" t="s">
        <v>25</v>
      </c>
      <c r="C287" s="24" t="s">
        <v>18</v>
      </c>
      <c r="D287" s="114">
        <v>0.99214744705091296</v>
      </c>
      <c r="E287" s="114" t="s">
        <v>2</v>
      </c>
      <c r="F287" s="114" t="s">
        <v>2</v>
      </c>
      <c r="G287" s="114" t="s">
        <v>2</v>
      </c>
    </row>
    <row r="288" spans="1:7" x14ac:dyDescent="0.3">
      <c r="A288" s="24" t="s">
        <v>13</v>
      </c>
      <c r="B288" s="112" t="s">
        <v>25</v>
      </c>
      <c r="C288" s="24" t="s">
        <v>18</v>
      </c>
      <c r="D288" s="114">
        <v>0.98734824551870504</v>
      </c>
      <c r="E288" s="114" t="s">
        <v>2</v>
      </c>
      <c r="F288" s="114" t="s">
        <v>2</v>
      </c>
      <c r="G288" s="114" t="s">
        <v>2</v>
      </c>
    </row>
    <row r="289" spans="1:7" x14ac:dyDescent="0.3">
      <c r="A289" s="24" t="s">
        <v>14</v>
      </c>
      <c r="B289" s="112" t="s">
        <v>25</v>
      </c>
      <c r="C289" s="24" t="s">
        <v>18</v>
      </c>
      <c r="D289" s="114">
        <v>1</v>
      </c>
      <c r="E289" s="114">
        <v>7.3029432601569494E-2</v>
      </c>
      <c r="F289" s="114">
        <v>0.84130565680200997</v>
      </c>
      <c r="G289" s="114">
        <v>8.5664910596420701E-2</v>
      </c>
    </row>
    <row r="290" spans="1:7" x14ac:dyDescent="0.3">
      <c r="A290" s="24" t="s">
        <v>1</v>
      </c>
      <c r="B290" s="112" t="s">
        <v>25</v>
      </c>
      <c r="C290" s="24" t="s">
        <v>10</v>
      </c>
      <c r="D290" s="114">
        <v>0.45383048733884201</v>
      </c>
      <c r="E290" s="114" t="s">
        <v>2</v>
      </c>
      <c r="F290" s="114" t="s">
        <v>2</v>
      </c>
      <c r="G290" s="114" t="s">
        <v>2</v>
      </c>
    </row>
    <row r="291" spans="1:7" x14ac:dyDescent="0.3">
      <c r="A291" s="24" t="s">
        <v>5</v>
      </c>
      <c r="B291" s="112" t="s">
        <v>25</v>
      </c>
      <c r="C291" s="24" t="s">
        <v>10</v>
      </c>
      <c r="D291" s="114">
        <v>1.49555282124679E-2</v>
      </c>
      <c r="E291" s="114">
        <v>0.34601109004480501</v>
      </c>
      <c r="F291" s="114">
        <v>0.56877944848064299</v>
      </c>
      <c r="G291" s="114">
        <v>8.5209461474551496E-2</v>
      </c>
    </row>
    <row r="292" spans="1:7" x14ac:dyDescent="0.3">
      <c r="A292" s="24" t="s">
        <v>6</v>
      </c>
      <c r="B292" s="112" t="s">
        <v>25</v>
      </c>
      <c r="C292" s="24" t="s">
        <v>10</v>
      </c>
      <c r="D292" s="114">
        <v>0.93979288015260298</v>
      </c>
      <c r="E292" s="114">
        <v>0.97336668833046003</v>
      </c>
      <c r="F292" s="114">
        <v>2.6633311669539601E-2</v>
      </c>
      <c r="G292" s="114">
        <v>0</v>
      </c>
    </row>
    <row r="293" spans="1:7" x14ac:dyDescent="0.3">
      <c r="A293" s="24" t="s">
        <v>7</v>
      </c>
      <c r="B293" s="112" t="s">
        <v>25</v>
      </c>
      <c r="C293" s="24" t="s">
        <v>10</v>
      </c>
      <c r="D293" s="114">
        <v>0.66908064606779605</v>
      </c>
      <c r="E293" s="114">
        <v>0.99980888835417703</v>
      </c>
      <c r="F293" s="114">
        <v>7.6832575286586407E-5</v>
      </c>
      <c r="G293" s="114">
        <v>1.14279070536665E-4</v>
      </c>
    </row>
    <row r="294" spans="1:7" x14ac:dyDescent="0.3">
      <c r="A294" s="24" t="s">
        <v>8</v>
      </c>
      <c r="B294" s="112" t="s">
        <v>25</v>
      </c>
      <c r="C294" s="24" t="s">
        <v>10</v>
      </c>
      <c r="D294" s="114">
        <v>0.87381799265542603</v>
      </c>
      <c r="E294" s="114" t="s">
        <v>2</v>
      </c>
      <c r="F294" s="114" t="s">
        <v>2</v>
      </c>
      <c r="G294" s="114" t="s">
        <v>2</v>
      </c>
    </row>
    <row r="295" spans="1:7" x14ac:dyDescent="0.3">
      <c r="A295" s="24" t="s">
        <v>104</v>
      </c>
      <c r="B295" s="112" t="s">
        <v>25</v>
      </c>
      <c r="C295" s="24" t="s">
        <v>10</v>
      </c>
      <c r="D295" s="114">
        <v>0.173499198908869</v>
      </c>
      <c r="E295" s="114" t="s">
        <v>2</v>
      </c>
      <c r="F295" s="114" t="s">
        <v>2</v>
      </c>
      <c r="G295" s="114" t="s">
        <v>2</v>
      </c>
    </row>
    <row r="296" spans="1:7" x14ac:dyDescent="0.3">
      <c r="A296" s="24" t="s">
        <v>107</v>
      </c>
      <c r="B296" s="112" t="s">
        <v>25</v>
      </c>
      <c r="C296" s="24" t="s">
        <v>10</v>
      </c>
      <c r="D296" s="114">
        <v>0</v>
      </c>
      <c r="E296" s="114" t="s">
        <v>2</v>
      </c>
      <c r="F296" s="114" t="s">
        <v>2</v>
      </c>
      <c r="G296" s="114" t="s">
        <v>2</v>
      </c>
    </row>
    <row r="297" spans="1:7" x14ac:dyDescent="0.3">
      <c r="A297" s="24" t="s">
        <v>9</v>
      </c>
      <c r="B297" s="112" t="s">
        <v>25</v>
      </c>
      <c r="C297" s="24" t="s">
        <v>10</v>
      </c>
      <c r="D297" s="114">
        <v>0.71903212916955805</v>
      </c>
      <c r="E297" s="114">
        <v>0.18261531417091501</v>
      </c>
      <c r="F297" s="114">
        <v>0.75261369789849797</v>
      </c>
      <c r="G297" s="114">
        <v>6.4770987930586499E-2</v>
      </c>
    </row>
    <row r="298" spans="1:7" x14ac:dyDescent="0.3">
      <c r="A298" s="24" t="s">
        <v>10</v>
      </c>
      <c r="B298" s="112" t="s">
        <v>25</v>
      </c>
      <c r="C298" s="24" t="s">
        <v>10</v>
      </c>
      <c r="D298" s="114">
        <v>0.97943607554871204</v>
      </c>
      <c r="E298" s="114" t="s">
        <v>2</v>
      </c>
      <c r="F298" s="114" t="s">
        <v>2</v>
      </c>
      <c r="G298" s="114" t="s">
        <v>2</v>
      </c>
    </row>
    <row r="299" spans="1:7" x14ac:dyDescent="0.3">
      <c r="A299" s="24" t="s">
        <v>11</v>
      </c>
      <c r="B299" s="112" t="s">
        <v>25</v>
      </c>
      <c r="C299" s="24" t="s">
        <v>10</v>
      </c>
      <c r="D299" s="114">
        <v>0.38729249355808298</v>
      </c>
      <c r="E299" s="114" t="s">
        <v>2</v>
      </c>
      <c r="F299" s="114" t="s">
        <v>2</v>
      </c>
      <c r="G299" s="114" t="s">
        <v>2</v>
      </c>
    </row>
    <row r="300" spans="1:7" x14ac:dyDescent="0.3">
      <c r="A300" s="24" t="s">
        <v>12</v>
      </c>
      <c r="B300" s="112" t="s">
        <v>25</v>
      </c>
      <c r="C300" s="24" t="s">
        <v>10</v>
      </c>
      <c r="D300" s="114">
        <v>0.98980798292017702</v>
      </c>
      <c r="E300" s="114" t="s">
        <v>2</v>
      </c>
      <c r="F300" s="114" t="s">
        <v>2</v>
      </c>
      <c r="G300" s="114" t="s">
        <v>2</v>
      </c>
    </row>
    <row r="301" spans="1:7" x14ac:dyDescent="0.3">
      <c r="A301" s="24" t="s">
        <v>108</v>
      </c>
      <c r="B301" s="112" t="s">
        <v>25</v>
      </c>
      <c r="C301" s="24" t="s">
        <v>10</v>
      </c>
      <c r="D301" s="114">
        <v>1.32533984867611E-5</v>
      </c>
      <c r="E301" s="114" t="s">
        <v>2</v>
      </c>
      <c r="F301" s="114" t="s">
        <v>2</v>
      </c>
      <c r="G301" s="114" t="s">
        <v>2</v>
      </c>
    </row>
    <row r="302" spans="1:7" x14ac:dyDescent="0.3">
      <c r="A302" s="24" t="s">
        <v>106</v>
      </c>
      <c r="B302" s="112" t="s">
        <v>25</v>
      </c>
      <c r="C302" s="24" t="s">
        <v>10</v>
      </c>
      <c r="D302" s="114">
        <v>0.89095933347768796</v>
      </c>
      <c r="E302" s="114" t="s">
        <v>2</v>
      </c>
      <c r="F302" s="114" t="s">
        <v>2</v>
      </c>
      <c r="G302" s="114" t="s">
        <v>2</v>
      </c>
    </row>
    <row r="303" spans="1:7" x14ac:dyDescent="0.3">
      <c r="A303" s="24" t="s">
        <v>105</v>
      </c>
      <c r="B303" s="112" t="s">
        <v>25</v>
      </c>
      <c r="C303" s="24" t="s">
        <v>10</v>
      </c>
      <c r="D303" s="114">
        <v>0.91582017182990705</v>
      </c>
      <c r="E303" s="114" t="s">
        <v>2</v>
      </c>
      <c r="F303" s="114" t="s">
        <v>2</v>
      </c>
      <c r="G303" s="114" t="s">
        <v>2</v>
      </c>
    </row>
    <row r="304" spans="1:7" x14ac:dyDescent="0.3">
      <c r="A304" s="24" t="s">
        <v>13</v>
      </c>
      <c r="B304" s="112" t="s">
        <v>25</v>
      </c>
      <c r="C304" s="24" t="s">
        <v>10</v>
      </c>
      <c r="D304" s="114">
        <v>0.76477055173071795</v>
      </c>
      <c r="E304" s="114" t="s">
        <v>2</v>
      </c>
      <c r="F304" s="114" t="s">
        <v>2</v>
      </c>
      <c r="G304" s="114" t="s">
        <v>2</v>
      </c>
    </row>
    <row r="305" spans="1:7" x14ac:dyDescent="0.3">
      <c r="A305" s="24" t="s">
        <v>14</v>
      </c>
      <c r="B305" s="112" t="s">
        <v>25</v>
      </c>
      <c r="C305" s="24" t="s">
        <v>10</v>
      </c>
      <c r="D305" s="114">
        <v>0.92220111440072505</v>
      </c>
      <c r="E305" s="114">
        <v>0.37258350775740201</v>
      </c>
      <c r="F305" s="114">
        <v>0.58528970193835705</v>
      </c>
      <c r="G305" s="114">
        <v>4.2126790304240401E-2</v>
      </c>
    </row>
    <row r="306" spans="1:7" x14ac:dyDescent="0.3">
      <c r="A306" s="24" t="s">
        <v>1</v>
      </c>
      <c r="B306" s="112" t="s">
        <v>25</v>
      </c>
      <c r="C306" s="24" t="s">
        <v>19</v>
      </c>
      <c r="D306" s="114">
        <v>0.331926591025476</v>
      </c>
      <c r="E306" s="114" t="s">
        <v>2</v>
      </c>
      <c r="F306" s="114" t="s">
        <v>2</v>
      </c>
      <c r="G306" s="114" t="s">
        <v>2</v>
      </c>
    </row>
    <row r="307" spans="1:7" x14ac:dyDescent="0.3">
      <c r="A307" s="24" t="s">
        <v>5</v>
      </c>
      <c r="B307" s="112" t="s">
        <v>25</v>
      </c>
      <c r="C307" s="24" t="s">
        <v>19</v>
      </c>
      <c r="D307" s="114">
        <v>4.1664558305718998E-3</v>
      </c>
      <c r="E307" s="114">
        <v>0.34288375438567298</v>
      </c>
      <c r="F307" s="114">
        <v>0.64815554252294105</v>
      </c>
      <c r="G307" s="114">
        <v>8.9607030913856894E-3</v>
      </c>
    </row>
    <row r="308" spans="1:7" x14ac:dyDescent="0.3">
      <c r="A308" s="24" t="s">
        <v>6</v>
      </c>
      <c r="B308" s="112" t="s">
        <v>25</v>
      </c>
      <c r="C308" s="24" t="s">
        <v>19</v>
      </c>
      <c r="D308" s="114">
        <v>0.98767082714712695</v>
      </c>
      <c r="E308" s="114">
        <v>0.98499371626040599</v>
      </c>
      <c r="F308" s="114">
        <v>1.50062837395946E-2</v>
      </c>
      <c r="G308" s="114">
        <v>0</v>
      </c>
    </row>
    <row r="309" spans="1:7" x14ac:dyDescent="0.3">
      <c r="A309" s="24" t="s">
        <v>7</v>
      </c>
      <c r="B309" s="112" t="s">
        <v>25</v>
      </c>
      <c r="C309" s="24" t="s">
        <v>19</v>
      </c>
      <c r="D309" s="114">
        <v>0.92087269599920896</v>
      </c>
      <c r="E309" s="114">
        <v>1</v>
      </c>
      <c r="F309" s="114">
        <v>0</v>
      </c>
      <c r="G309" s="114">
        <v>0</v>
      </c>
    </row>
    <row r="310" spans="1:7" x14ac:dyDescent="0.3">
      <c r="A310" s="24" t="s">
        <v>8</v>
      </c>
      <c r="B310" s="112" t="s">
        <v>25</v>
      </c>
      <c r="C310" s="24" t="s">
        <v>19</v>
      </c>
      <c r="D310" s="114">
        <v>0.96508834618948802</v>
      </c>
      <c r="E310" s="114" t="s">
        <v>2</v>
      </c>
      <c r="F310" s="114" t="s">
        <v>2</v>
      </c>
      <c r="G310" s="114" t="s">
        <v>2</v>
      </c>
    </row>
    <row r="311" spans="1:7" x14ac:dyDescent="0.3">
      <c r="A311" s="24" t="s">
        <v>104</v>
      </c>
      <c r="B311" s="112" t="s">
        <v>25</v>
      </c>
      <c r="C311" s="24" t="s">
        <v>19</v>
      </c>
      <c r="D311" s="114">
        <v>0.32003210257040698</v>
      </c>
      <c r="E311" s="114" t="s">
        <v>2</v>
      </c>
      <c r="F311" s="114" t="s">
        <v>2</v>
      </c>
      <c r="G311" s="114" t="s">
        <v>2</v>
      </c>
    </row>
    <row r="312" spans="1:7" x14ac:dyDescent="0.3">
      <c r="A312" s="24" t="s">
        <v>107</v>
      </c>
      <c r="B312" s="112" t="s">
        <v>25</v>
      </c>
      <c r="C312" s="24" t="s">
        <v>19</v>
      </c>
      <c r="D312" s="114">
        <v>5.8887962368597302E-5</v>
      </c>
      <c r="E312" s="114" t="s">
        <v>2</v>
      </c>
      <c r="F312" s="114" t="s">
        <v>2</v>
      </c>
      <c r="G312" s="114" t="s">
        <v>2</v>
      </c>
    </row>
    <row r="313" spans="1:7" x14ac:dyDescent="0.3">
      <c r="A313" s="24" t="s">
        <v>9</v>
      </c>
      <c r="B313" s="112" t="s">
        <v>25</v>
      </c>
      <c r="C313" s="24" t="s">
        <v>19</v>
      </c>
      <c r="D313" s="114">
        <v>0.92921208539339695</v>
      </c>
      <c r="E313" s="114">
        <v>2.4576129031990801E-2</v>
      </c>
      <c r="F313" s="114">
        <v>0.93680332021198198</v>
      </c>
      <c r="G313" s="114">
        <v>3.8620550756027099E-2</v>
      </c>
    </row>
    <row r="314" spans="1:7" x14ac:dyDescent="0.3">
      <c r="A314" s="24" t="s">
        <v>10</v>
      </c>
      <c r="B314" s="112" t="s">
        <v>25</v>
      </c>
      <c r="C314" s="24" t="s">
        <v>19</v>
      </c>
      <c r="D314" s="114">
        <v>0.96669678424091798</v>
      </c>
      <c r="E314" s="114" t="s">
        <v>2</v>
      </c>
      <c r="F314" s="114" t="s">
        <v>2</v>
      </c>
      <c r="G314" s="114" t="s">
        <v>2</v>
      </c>
    </row>
    <row r="315" spans="1:7" x14ac:dyDescent="0.3">
      <c r="A315" s="24" t="s">
        <v>11</v>
      </c>
      <c r="B315" s="112" t="s">
        <v>25</v>
      </c>
      <c r="C315" s="24" t="s">
        <v>19</v>
      </c>
      <c r="D315" s="114">
        <v>0.78933670142627799</v>
      </c>
      <c r="E315" s="114" t="s">
        <v>2</v>
      </c>
      <c r="F315" s="114" t="s">
        <v>2</v>
      </c>
      <c r="G315" s="114" t="s">
        <v>2</v>
      </c>
    </row>
    <row r="316" spans="1:7" x14ac:dyDescent="0.3">
      <c r="A316" s="24" t="s">
        <v>12</v>
      </c>
      <c r="B316" s="112" t="s">
        <v>25</v>
      </c>
      <c r="C316" s="24" t="s">
        <v>19</v>
      </c>
      <c r="D316" s="114">
        <v>1</v>
      </c>
      <c r="E316" s="114" t="s">
        <v>2</v>
      </c>
      <c r="F316" s="114" t="s">
        <v>2</v>
      </c>
      <c r="G316" s="114" t="s">
        <v>2</v>
      </c>
    </row>
    <row r="317" spans="1:7" x14ac:dyDescent="0.3">
      <c r="A317" s="24" t="s">
        <v>108</v>
      </c>
      <c r="B317" s="112" t="s">
        <v>25</v>
      </c>
      <c r="C317" s="24" t="s">
        <v>19</v>
      </c>
      <c r="D317" s="114">
        <v>1.4438304264222401E-3</v>
      </c>
      <c r="E317" s="114" t="s">
        <v>2</v>
      </c>
      <c r="F317" s="114" t="s">
        <v>2</v>
      </c>
      <c r="G317" s="114" t="s">
        <v>2</v>
      </c>
    </row>
    <row r="318" spans="1:7" x14ac:dyDescent="0.3">
      <c r="A318" s="24" t="s">
        <v>106</v>
      </c>
      <c r="B318" s="112" t="s">
        <v>25</v>
      </c>
      <c r="C318" s="24" t="s">
        <v>19</v>
      </c>
      <c r="D318" s="114">
        <v>0.94915630987676702</v>
      </c>
      <c r="E318" s="114" t="s">
        <v>2</v>
      </c>
      <c r="F318" s="114" t="s">
        <v>2</v>
      </c>
      <c r="G318" s="114" t="s">
        <v>2</v>
      </c>
    </row>
    <row r="319" spans="1:7" x14ac:dyDescent="0.3">
      <c r="A319" s="24" t="s">
        <v>105</v>
      </c>
      <c r="B319" s="112" t="s">
        <v>25</v>
      </c>
      <c r="C319" s="24" t="s">
        <v>19</v>
      </c>
      <c r="D319" s="114">
        <v>0.98767082714712695</v>
      </c>
      <c r="E319" s="114" t="s">
        <v>2</v>
      </c>
      <c r="F319" s="114" t="s">
        <v>2</v>
      </c>
      <c r="G319" s="114" t="s">
        <v>2</v>
      </c>
    </row>
    <row r="320" spans="1:7" x14ac:dyDescent="0.3">
      <c r="A320" s="24" t="s">
        <v>13</v>
      </c>
      <c r="B320" s="112" t="s">
        <v>25</v>
      </c>
      <c r="C320" s="24" t="s">
        <v>19</v>
      </c>
      <c r="D320" s="114">
        <v>0.936390477881343</v>
      </c>
      <c r="E320" s="114" t="s">
        <v>2</v>
      </c>
      <c r="F320" s="114" t="s">
        <v>2</v>
      </c>
      <c r="G320" s="114" t="s">
        <v>2</v>
      </c>
    </row>
    <row r="321" spans="1:7" x14ac:dyDescent="0.3">
      <c r="A321" s="24" t="s">
        <v>14</v>
      </c>
      <c r="B321" s="112" t="s">
        <v>25</v>
      </c>
      <c r="C321" s="24" t="s">
        <v>19</v>
      </c>
      <c r="D321" s="114">
        <v>1</v>
      </c>
      <c r="E321" s="114">
        <v>0.34725464117925497</v>
      </c>
      <c r="F321" s="114">
        <v>0.61630296253854899</v>
      </c>
      <c r="G321" s="114">
        <v>3.6442396282196102E-2</v>
      </c>
    </row>
    <row r="322" spans="1:7" x14ac:dyDescent="0.3">
      <c r="A322" s="24" t="s">
        <v>1</v>
      </c>
      <c r="B322" s="112" t="s">
        <v>25</v>
      </c>
      <c r="C322" s="24" t="s">
        <v>20</v>
      </c>
      <c r="D322" s="114">
        <v>0.16032869705994299</v>
      </c>
      <c r="E322" s="114" t="s">
        <v>2</v>
      </c>
      <c r="F322" s="114" t="s">
        <v>2</v>
      </c>
      <c r="G322" s="114" t="s">
        <v>2</v>
      </c>
    </row>
    <row r="323" spans="1:7" x14ac:dyDescent="0.3">
      <c r="A323" s="24" t="s">
        <v>5</v>
      </c>
      <c r="B323" s="112" t="s">
        <v>25</v>
      </c>
      <c r="C323" s="24" t="s">
        <v>20</v>
      </c>
      <c r="D323" s="114">
        <v>5.0737154765273899E-3</v>
      </c>
      <c r="E323" s="114">
        <v>0.44776816138269498</v>
      </c>
      <c r="F323" s="114">
        <v>0.54470587648523305</v>
      </c>
      <c r="G323" s="114">
        <v>7.5259621320715297E-3</v>
      </c>
    </row>
    <row r="324" spans="1:7" x14ac:dyDescent="0.3">
      <c r="A324" s="24" t="s">
        <v>6</v>
      </c>
      <c r="B324" s="112" t="s">
        <v>25</v>
      </c>
      <c r="C324" s="24" t="s">
        <v>20</v>
      </c>
      <c r="D324" s="114">
        <v>0.94165001219145605</v>
      </c>
      <c r="E324" s="114">
        <v>0.98912829805754698</v>
      </c>
      <c r="F324" s="114">
        <v>1.0871701942453099E-2</v>
      </c>
      <c r="G324" s="114">
        <v>0</v>
      </c>
    </row>
    <row r="325" spans="1:7" x14ac:dyDescent="0.3">
      <c r="A325" s="24" t="s">
        <v>7</v>
      </c>
      <c r="B325" s="112" t="s">
        <v>25</v>
      </c>
      <c r="C325" s="24" t="s">
        <v>20</v>
      </c>
      <c r="D325" s="114">
        <v>0.88196155597487802</v>
      </c>
      <c r="E325" s="114">
        <v>0.99897204124080397</v>
      </c>
      <c r="F325" s="114">
        <v>1.02795875919572E-3</v>
      </c>
      <c r="G325" s="114">
        <v>0</v>
      </c>
    </row>
    <row r="326" spans="1:7" x14ac:dyDescent="0.3">
      <c r="A326" s="24" t="s">
        <v>8</v>
      </c>
      <c r="B326" s="112" t="s">
        <v>25</v>
      </c>
      <c r="C326" s="24" t="s">
        <v>20</v>
      </c>
      <c r="D326" s="114">
        <v>0.69806242161390797</v>
      </c>
      <c r="E326" s="114" t="s">
        <v>2</v>
      </c>
      <c r="F326" s="114" t="s">
        <v>2</v>
      </c>
      <c r="G326" s="114" t="s">
        <v>2</v>
      </c>
    </row>
    <row r="327" spans="1:7" x14ac:dyDescent="0.3">
      <c r="A327" s="24" t="s">
        <v>104</v>
      </c>
      <c r="B327" s="112" t="s">
        <v>25</v>
      </c>
      <c r="C327" s="24" t="s">
        <v>20</v>
      </c>
      <c r="D327" s="114">
        <v>5.68350602924588E-2</v>
      </c>
      <c r="E327" s="114" t="s">
        <v>2</v>
      </c>
      <c r="F327" s="114" t="s">
        <v>2</v>
      </c>
      <c r="G327" s="114" t="s">
        <v>2</v>
      </c>
    </row>
    <row r="328" spans="1:7" x14ac:dyDescent="0.3">
      <c r="A328" s="24" t="s">
        <v>107</v>
      </c>
      <c r="B328" s="112" t="s">
        <v>25</v>
      </c>
      <c r="C328" s="24" t="s">
        <v>20</v>
      </c>
      <c r="D328" s="114">
        <v>6.6958468374023802E-4</v>
      </c>
      <c r="E328" s="114" t="s">
        <v>2</v>
      </c>
      <c r="F328" s="114" t="s">
        <v>2</v>
      </c>
      <c r="G328" s="114" t="s">
        <v>2</v>
      </c>
    </row>
    <row r="329" spans="1:7" x14ac:dyDescent="0.3">
      <c r="A329" s="24" t="s">
        <v>9</v>
      </c>
      <c r="B329" s="112" t="s">
        <v>25</v>
      </c>
      <c r="C329" s="24" t="s">
        <v>20</v>
      </c>
      <c r="D329" s="114">
        <v>0.90944706825704302</v>
      </c>
      <c r="E329" s="114">
        <v>0.250943020514519</v>
      </c>
      <c r="F329" s="114">
        <v>0.72432074718242601</v>
      </c>
      <c r="G329" s="114">
        <v>2.4736232303055699E-2</v>
      </c>
    </row>
    <row r="330" spans="1:7" x14ac:dyDescent="0.3">
      <c r="A330" s="24" t="s">
        <v>10</v>
      </c>
      <c r="B330" s="112" t="s">
        <v>25</v>
      </c>
      <c r="C330" s="24" t="s">
        <v>20</v>
      </c>
      <c r="D330" s="114">
        <v>0.92163298034636498</v>
      </c>
      <c r="E330" s="114" t="s">
        <v>2</v>
      </c>
      <c r="F330" s="114" t="s">
        <v>2</v>
      </c>
      <c r="G330" s="114" t="s">
        <v>2</v>
      </c>
    </row>
    <row r="331" spans="1:7" x14ac:dyDescent="0.3">
      <c r="A331" s="24" t="s">
        <v>11</v>
      </c>
      <c r="B331" s="112" t="s">
        <v>25</v>
      </c>
      <c r="C331" s="24" t="s">
        <v>20</v>
      </c>
      <c r="D331" s="114">
        <v>0.11817384411847801</v>
      </c>
      <c r="E331" s="114" t="s">
        <v>2</v>
      </c>
      <c r="F331" s="114" t="s">
        <v>2</v>
      </c>
      <c r="G331" s="114" t="s">
        <v>2</v>
      </c>
    </row>
    <row r="332" spans="1:7" x14ac:dyDescent="0.3">
      <c r="A332" s="24" t="s">
        <v>12</v>
      </c>
      <c r="B332" s="112" t="s">
        <v>25</v>
      </c>
      <c r="C332" s="24" t="s">
        <v>20</v>
      </c>
      <c r="D332" s="114">
        <v>1</v>
      </c>
      <c r="E332" s="114" t="s">
        <v>2</v>
      </c>
      <c r="F332" s="114" t="s">
        <v>2</v>
      </c>
      <c r="G332" s="114" t="s">
        <v>2</v>
      </c>
    </row>
    <row r="333" spans="1:7" x14ac:dyDescent="0.3">
      <c r="A333" s="24" t="s">
        <v>108</v>
      </c>
      <c r="B333" s="112" t="s">
        <v>25</v>
      </c>
      <c r="C333" s="24" t="s">
        <v>20</v>
      </c>
      <c r="D333" s="114">
        <v>1.3492816685501701E-4</v>
      </c>
      <c r="E333" s="114" t="s">
        <v>2</v>
      </c>
      <c r="F333" s="114" t="s">
        <v>2</v>
      </c>
      <c r="G333" s="114" t="s">
        <v>2</v>
      </c>
    </row>
    <row r="334" spans="1:7" x14ac:dyDescent="0.3">
      <c r="A334" s="24" t="s">
        <v>106</v>
      </c>
      <c r="B334" s="112" t="s">
        <v>25</v>
      </c>
      <c r="C334" s="24" t="s">
        <v>20</v>
      </c>
      <c r="D334" s="114">
        <v>0.82764750793868103</v>
      </c>
      <c r="E334" s="114" t="s">
        <v>2</v>
      </c>
      <c r="F334" s="114" t="s">
        <v>2</v>
      </c>
      <c r="G334" s="114" t="s">
        <v>2</v>
      </c>
    </row>
    <row r="335" spans="1:7" x14ac:dyDescent="0.3">
      <c r="A335" s="24" t="s">
        <v>105</v>
      </c>
      <c r="B335" s="112" t="s">
        <v>25</v>
      </c>
      <c r="C335" s="24" t="s">
        <v>20</v>
      </c>
      <c r="D335" s="114">
        <v>0.91778349172548901</v>
      </c>
      <c r="E335" s="114" t="s">
        <v>2</v>
      </c>
      <c r="F335" s="114" t="s">
        <v>2</v>
      </c>
      <c r="G335" s="114" t="s">
        <v>2</v>
      </c>
    </row>
    <row r="336" spans="1:7" x14ac:dyDescent="0.3">
      <c r="A336" s="24" t="s">
        <v>13</v>
      </c>
      <c r="B336" s="112" t="s">
        <v>25</v>
      </c>
      <c r="C336" s="24" t="s">
        <v>20</v>
      </c>
      <c r="D336" s="114">
        <v>0.92196891494036604</v>
      </c>
      <c r="E336" s="114" t="s">
        <v>2</v>
      </c>
      <c r="F336" s="114" t="s">
        <v>2</v>
      </c>
      <c r="G336" s="114" t="s">
        <v>2</v>
      </c>
    </row>
    <row r="337" spans="1:7" x14ac:dyDescent="0.3">
      <c r="A337" s="24" t="s">
        <v>14</v>
      </c>
      <c r="B337" s="112" t="s">
        <v>25</v>
      </c>
      <c r="C337" s="24" t="s">
        <v>20</v>
      </c>
      <c r="D337" s="114">
        <v>0.94896586412933903</v>
      </c>
      <c r="E337" s="114">
        <v>0.48589656588834801</v>
      </c>
      <c r="F337" s="114">
        <v>0.49841945645614899</v>
      </c>
      <c r="G337" s="114">
        <v>1.5683977655502699E-2</v>
      </c>
    </row>
    <row r="338" spans="1:7" x14ac:dyDescent="0.3">
      <c r="A338" s="24" t="s">
        <v>1</v>
      </c>
      <c r="B338" s="112" t="s">
        <v>25</v>
      </c>
      <c r="C338" s="24" t="s">
        <v>115</v>
      </c>
      <c r="D338" s="114">
        <v>0.46227311559869999</v>
      </c>
      <c r="E338" s="114" t="s">
        <v>2</v>
      </c>
      <c r="F338" s="114" t="s">
        <v>2</v>
      </c>
      <c r="G338" s="114" t="s">
        <v>2</v>
      </c>
    </row>
    <row r="339" spans="1:7" x14ac:dyDescent="0.3">
      <c r="A339" s="24" t="s">
        <v>5</v>
      </c>
      <c r="B339" s="112" t="s">
        <v>25</v>
      </c>
      <c r="C339" s="24" t="s">
        <v>115</v>
      </c>
      <c r="D339" s="114">
        <v>2.0642802264814199E-3</v>
      </c>
      <c r="E339" s="114">
        <v>0.41740912885679898</v>
      </c>
      <c r="F339" s="114">
        <v>0.52159932667999198</v>
      </c>
      <c r="G339" s="114">
        <v>6.09915444632095E-2</v>
      </c>
    </row>
    <row r="340" spans="1:7" x14ac:dyDescent="0.3">
      <c r="A340" s="24" t="s">
        <v>6</v>
      </c>
      <c r="B340" s="112" t="s">
        <v>25</v>
      </c>
      <c r="C340" s="24" t="s">
        <v>115</v>
      </c>
      <c r="D340" s="114">
        <v>0.99546587674030296</v>
      </c>
      <c r="E340" s="114">
        <v>0.99205654707411495</v>
      </c>
      <c r="F340" s="114">
        <v>7.9434529258848204E-3</v>
      </c>
      <c r="G340" s="114">
        <v>0</v>
      </c>
    </row>
    <row r="341" spans="1:7" x14ac:dyDescent="0.3">
      <c r="A341" s="24" t="s">
        <v>7</v>
      </c>
      <c r="B341" s="112" t="s">
        <v>25</v>
      </c>
      <c r="C341" s="24" t="s">
        <v>115</v>
      </c>
      <c r="D341" s="114">
        <v>0.15019667997657399</v>
      </c>
      <c r="E341" s="114">
        <v>1</v>
      </c>
      <c r="F341" s="114">
        <v>0</v>
      </c>
      <c r="G341" s="114">
        <v>0</v>
      </c>
    </row>
    <row r="342" spans="1:7" x14ac:dyDescent="0.3">
      <c r="A342" s="24" t="s">
        <v>8</v>
      </c>
      <c r="B342" s="112" t="s">
        <v>25</v>
      </c>
      <c r="C342" s="24" t="s">
        <v>115</v>
      </c>
      <c r="D342" s="114">
        <v>0.93888727908422098</v>
      </c>
      <c r="E342" s="114" t="s">
        <v>2</v>
      </c>
      <c r="F342" s="114" t="s">
        <v>2</v>
      </c>
      <c r="G342" s="114" t="s">
        <v>2</v>
      </c>
    </row>
    <row r="343" spans="1:7" x14ac:dyDescent="0.3">
      <c r="A343" s="24" t="s">
        <v>104</v>
      </c>
      <c r="B343" s="112" t="s">
        <v>25</v>
      </c>
      <c r="C343" s="24" t="s">
        <v>115</v>
      </c>
      <c r="D343" s="114">
        <v>0.279526682157894</v>
      </c>
      <c r="E343" s="114" t="s">
        <v>2</v>
      </c>
      <c r="F343" s="114" t="s">
        <v>2</v>
      </c>
      <c r="G343" s="114" t="s">
        <v>2</v>
      </c>
    </row>
    <row r="344" spans="1:7" x14ac:dyDescent="0.3">
      <c r="A344" s="24" t="s">
        <v>107</v>
      </c>
      <c r="B344" s="112" t="s">
        <v>25</v>
      </c>
      <c r="C344" s="24" t="s">
        <v>115</v>
      </c>
      <c r="D344" s="114">
        <v>0.13563932817125901</v>
      </c>
      <c r="E344" s="114" t="s">
        <v>2</v>
      </c>
      <c r="F344" s="114" t="s">
        <v>2</v>
      </c>
      <c r="G344" s="114" t="s">
        <v>2</v>
      </c>
    </row>
    <row r="345" spans="1:7" x14ac:dyDescent="0.3">
      <c r="A345" s="24" t="s">
        <v>9</v>
      </c>
      <c r="B345" s="112" t="s">
        <v>25</v>
      </c>
      <c r="C345" s="24" t="s">
        <v>115</v>
      </c>
      <c r="D345" s="114">
        <v>0.14471999021076201</v>
      </c>
      <c r="E345" s="114">
        <v>0.57871130075027499</v>
      </c>
      <c r="F345" s="114">
        <v>0.29178876517541702</v>
      </c>
      <c r="G345" s="114">
        <v>0.12949993407430799</v>
      </c>
    </row>
    <row r="346" spans="1:7" x14ac:dyDescent="0.3">
      <c r="A346" s="24" t="s">
        <v>10</v>
      </c>
      <c r="B346" s="112" t="s">
        <v>25</v>
      </c>
      <c r="C346" s="24" t="s">
        <v>115</v>
      </c>
      <c r="D346" s="114">
        <v>1</v>
      </c>
      <c r="E346" s="114" t="s">
        <v>2</v>
      </c>
      <c r="F346" s="114" t="s">
        <v>2</v>
      </c>
      <c r="G346" s="114" t="s">
        <v>2</v>
      </c>
    </row>
    <row r="347" spans="1:7" x14ac:dyDescent="0.3">
      <c r="A347" s="24" t="s">
        <v>11</v>
      </c>
      <c r="B347" s="112" t="s">
        <v>25</v>
      </c>
      <c r="C347" s="24" t="s">
        <v>115</v>
      </c>
      <c r="D347" s="114">
        <v>0.43937972588157997</v>
      </c>
      <c r="E347" s="114" t="s">
        <v>2</v>
      </c>
      <c r="F347" s="114" t="s">
        <v>2</v>
      </c>
      <c r="G347" s="114" t="s">
        <v>2</v>
      </c>
    </row>
    <row r="348" spans="1:7" x14ac:dyDescent="0.3">
      <c r="A348" s="24" t="s">
        <v>12</v>
      </c>
      <c r="B348" s="112" t="s">
        <v>25</v>
      </c>
      <c r="C348" s="24" t="s">
        <v>115</v>
      </c>
      <c r="D348" s="114">
        <v>1</v>
      </c>
      <c r="E348" s="114" t="s">
        <v>2</v>
      </c>
      <c r="F348" s="114" t="s">
        <v>2</v>
      </c>
      <c r="G348" s="114" t="s">
        <v>2</v>
      </c>
    </row>
    <row r="349" spans="1:7" x14ac:dyDescent="0.3">
      <c r="A349" s="24" t="s">
        <v>108</v>
      </c>
      <c r="B349" s="112" t="s">
        <v>25</v>
      </c>
      <c r="C349" s="24" t="s">
        <v>115</v>
      </c>
      <c r="D349" s="114">
        <v>0.44258751080189801</v>
      </c>
      <c r="E349" s="114" t="s">
        <v>2</v>
      </c>
      <c r="F349" s="114" t="s">
        <v>2</v>
      </c>
      <c r="G349" s="114" t="s">
        <v>2</v>
      </c>
    </row>
    <row r="350" spans="1:7" x14ac:dyDescent="0.3">
      <c r="A350" s="24" t="s">
        <v>106</v>
      </c>
      <c r="B350" s="112" t="s">
        <v>25</v>
      </c>
      <c r="C350" s="24" t="s">
        <v>115</v>
      </c>
      <c r="D350" s="114">
        <v>1</v>
      </c>
      <c r="E350" s="114" t="s">
        <v>2</v>
      </c>
      <c r="F350" s="114" t="s">
        <v>2</v>
      </c>
      <c r="G350" s="114" t="s">
        <v>2</v>
      </c>
    </row>
    <row r="351" spans="1:7" x14ac:dyDescent="0.3">
      <c r="A351" s="24" t="s">
        <v>105</v>
      </c>
      <c r="B351" s="112" t="s">
        <v>25</v>
      </c>
      <c r="C351" s="24" t="s">
        <v>115</v>
      </c>
      <c r="D351" s="114">
        <v>1</v>
      </c>
      <c r="E351" s="114" t="s">
        <v>2</v>
      </c>
      <c r="F351" s="114" t="s">
        <v>2</v>
      </c>
      <c r="G351" s="114" t="s">
        <v>2</v>
      </c>
    </row>
    <row r="352" spans="1:7" x14ac:dyDescent="0.3">
      <c r="A352" s="24" t="s">
        <v>13</v>
      </c>
      <c r="B352" s="112" t="s">
        <v>25</v>
      </c>
      <c r="C352" s="24" t="s">
        <v>115</v>
      </c>
      <c r="D352" s="114">
        <v>0.34241084260697602</v>
      </c>
      <c r="E352" s="114" t="s">
        <v>2</v>
      </c>
      <c r="F352" s="114" t="s">
        <v>2</v>
      </c>
      <c r="G352" s="114" t="s">
        <v>2</v>
      </c>
    </row>
    <row r="353" spans="1:7" x14ac:dyDescent="0.3">
      <c r="A353" s="24" t="s">
        <v>14</v>
      </c>
      <c r="B353" s="112" t="s">
        <v>25</v>
      </c>
      <c r="C353" s="24" t="s">
        <v>115</v>
      </c>
      <c r="D353" s="114">
        <v>0.99987298953902004</v>
      </c>
      <c r="E353" s="114">
        <v>0.70382036123743397</v>
      </c>
      <c r="F353" s="114">
        <v>0.27635945290960201</v>
      </c>
      <c r="G353" s="114">
        <v>1.9820185852964502E-2</v>
      </c>
    </row>
    <row r="354" spans="1:7" x14ac:dyDescent="0.3">
      <c r="A354" s="24" t="s">
        <v>1</v>
      </c>
      <c r="B354" s="112" t="s">
        <v>25</v>
      </c>
      <c r="C354" s="24" t="s">
        <v>21</v>
      </c>
      <c r="D354" s="114">
        <v>6.8765307647845095E-2</v>
      </c>
      <c r="E354" s="114" t="s">
        <v>2</v>
      </c>
      <c r="F354" s="114" t="s">
        <v>2</v>
      </c>
      <c r="G354" s="114" t="s">
        <v>2</v>
      </c>
    </row>
    <row r="355" spans="1:7" x14ac:dyDescent="0.3">
      <c r="A355" s="24" t="s">
        <v>5</v>
      </c>
      <c r="B355" s="112" t="s">
        <v>25</v>
      </c>
      <c r="C355" s="24" t="s">
        <v>21</v>
      </c>
      <c r="D355" s="114">
        <v>1</v>
      </c>
      <c r="E355" s="114">
        <v>0.32744539996510802</v>
      </c>
      <c r="F355" s="114">
        <v>0.64434059955370404</v>
      </c>
      <c r="G355" s="114">
        <v>2.8214000481187801E-2</v>
      </c>
    </row>
    <row r="356" spans="1:7" x14ac:dyDescent="0.3">
      <c r="A356" s="24" t="s">
        <v>6</v>
      </c>
      <c r="B356" s="112" t="s">
        <v>25</v>
      </c>
      <c r="C356" s="24" t="s">
        <v>21</v>
      </c>
      <c r="D356" s="114">
        <v>1</v>
      </c>
      <c r="E356" s="114">
        <v>0.99195981909895803</v>
      </c>
      <c r="F356" s="114">
        <v>8.04018090104156E-3</v>
      </c>
      <c r="G356" s="114">
        <v>0</v>
      </c>
    </row>
    <row r="357" spans="1:7" x14ac:dyDescent="0.3">
      <c r="A357" s="24" t="s">
        <v>7</v>
      </c>
      <c r="B357" s="112" t="s">
        <v>25</v>
      </c>
      <c r="C357" s="24" t="s">
        <v>21</v>
      </c>
      <c r="D357" s="114">
        <v>0.88225402352538396</v>
      </c>
      <c r="E357" s="114">
        <v>0.98908626986286596</v>
      </c>
      <c r="F357" s="114">
        <v>0</v>
      </c>
      <c r="G357" s="114">
        <v>1.0913730137134601E-2</v>
      </c>
    </row>
    <row r="358" spans="1:7" x14ac:dyDescent="0.3">
      <c r="A358" s="24" t="s">
        <v>8</v>
      </c>
      <c r="B358" s="112" t="s">
        <v>25</v>
      </c>
      <c r="C358" s="24" t="s">
        <v>21</v>
      </c>
      <c r="D358" s="114">
        <v>0.81139111947626896</v>
      </c>
      <c r="E358" s="114" t="s">
        <v>2</v>
      </c>
      <c r="F358" s="114" t="s">
        <v>2</v>
      </c>
      <c r="G358" s="114" t="s">
        <v>2</v>
      </c>
    </row>
    <row r="359" spans="1:7" x14ac:dyDescent="0.3">
      <c r="A359" s="24" t="s">
        <v>104</v>
      </c>
      <c r="B359" s="112" t="s">
        <v>25</v>
      </c>
      <c r="C359" s="24" t="s">
        <v>21</v>
      </c>
      <c r="D359" s="114">
        <v>0.91252327492140295</v>
      </c>
      <c r="E359" s="114" t="s">
        <v>2</v>
      </c>
      <c r="F359" s="114" t="s">
        <v>2</v>
      </c>
      <c r="G359" s="114" t="s">
        <v>2</v>
      </c>
    </row>
    <row r="360" spans="1:7" x14ac:dyDescent="0.3">
      <c r="A360" s="24" t="s">
        <v>107</v>
      </c>
      <c r="B360" s="112" t="s">
        <v>25</v>
      </c>
      <c r="C360" s="24" t="s">
        <v>21</v>
      </c>
      <c r="D360" s="114">
        <v>1.2449162082731099E-2</v>
      </c>
      <c r="E360" s="114" t="s">
        <v>2</v>
      </c>
      <c r="F360" s="114" t="s">
        <v>2</v>
      </c>
      <c r="G360" s="114" t="s">
        <v>2</v>
      </c>
    </row>
    <row r="361" spans="1:7" x14ac:dyDescent="0.3">
      <c r="A361" s="24" t="s">
        <v>9</v>
      </c>
      <c r="B361" s="112" t="s">
        <v>25</v>
      </c>
      <c r="C361" s="24" t="s">
        <v>21</v>
      </c>
      <c r="D361" s="114">
        <v>0.87997601029046701</v>
      </c>
      <c r="E361" s="114">
        <v>0.22862771785927599</v>
      </c>
      <c r="F361" s="114">
        <v>0.73392875015539105</v>
      </c>
      <c r="G361" s="114">
        <v>3.7443531985332797E-2</v>
      </c>
    </row>
    <row r="362" spans="1:7" x14ac:dyDescent="0.3">
      <c r="A362" s="24" t="s">
        <v>10</v>
      </c>
      <c r="B362" s="112" t="s">
        <v>25</v>
      </c>
      <c r="C362" s="24" t="s">
        <v>21</v>
      </c>
      <c r="D362" s="114">
        <v>0.97750623461200203</v>
      </c>
      <c r="E362" s="114" t="s">
        <v>2</v>
      </c>
      <c r="F362" s="114" t="s">
        <v>2</v>
      </c>
      <c r="G362" s="114" t="s">
        <v>2</v>
      </c>
    </row>
    <row r="363" spans="1:7" x14ac:dyDescent="0.3">
      <c r="A363" s="24" t="s">
        <v>11</v>
      </c>
      <c r="B363" s="112" t="s">
        <v>25</v>
      </c>
      <c r="C363" s="24" t="s">
        <v>21</v>
      </c>
      <c r="D363" s="114">
        <v>5.4413374785750902E-2</v>
      </c>
      <c r="E363" s="114" t="s">
        <v>2</v>
      </c>
      <c r="F363" s="114" t="s">
        <v>2</v>
      </c>
      <c r="G363" s="114" t="s">
        <v>2</v>
      </c>
    </row>
    <row r="364" spans="1:7" x14ac:dyDescent="0.3">
      <c r="A364" s="24" t="s">
        <v>12</v>
      </c>
      <c r="B364" s="112" t="s">
        <v>25</v>
      </c>
      <c r="C364" s="24" t="s">
        <v>21</v>
      </c>
      <c r="D364" s="114">
        <v>1</v>
      </c>
      <c r="E364" s="114" t="s">
        <v>2</v>
      </c>
      <c r="F364" s="114" t="s">
        <v>2</v>
      </c>
      <c r="G364" s="114" t="s">
        <v>2</v>
      </c>
    </row>
    <row r="365" spans="1:7" x14ac:dyDescent="0.3">
      <c r="A365" s="24" t="s">
        <v>108</v>
      </c>
      <c r="B365" s="112" t="s">
        <v>25</v>
      </c>
      <c r="C365" s="24" t="s">
        <v>21</v>
      </c>
      <c r="D365" s="114">
        <v>2.2525830812081999E-2</v>
      </c>
      <c r="E365" s="114" t="s">
        <v>2</v>
      </c>
      <c r="F365" s="114" t="s">
        <v>2</v>
      </c>
      <c r="G365" s="114" t="s">
        <v>2</v>
      </c>
    </row>
    <row r="366" spans="1:7" x14ac:dyDescent="0.3">
      <c r="A366" s="24" t="s">
        <v>106</v>
      </c>
      <c r="B366" s="112" t="s">
        <v>25</v>
      </c>
      <c r="C366" s="24" t="s">
        <v>21</v>
      </c>
      <c r="D366" s="114">
        <v>0.99445419236763399</v>
      </c>
      <c r="E366" s="114" t="s">
        <v>2</v>
      </c>
      <c r="F366" s="114" t="s">
        <v>2</v>
      </c>
      <c r="G366" s="114" t="s">
        <v>2</v>
      </c>
    </row>
    <row r="367" spans="1:7" x14ac:dyDescent="0.3">
      <c r="A367" s="24" t="s">
        <v>105</v>
      </c>
      <c r="B367" s="112" t="s">
        <v>25</v>
      </c>
      <c r="C367" s="24" t="s">
        <v>21</v>
      </c>
      <c r="D367" s="114">
        <v>0.22659650597816999</v>
      </c>
      <c r="E367" s="114" t="s">
        <v>2</v>
      </c>
      <c r="F367" s="114" t="s">
        <v>2</v>
      </c>
      <c r="G367" s="114" t="s">
        <v>2</v>
      </c>
    </row>
    <row r="368" spans="1:7" x14ac:dyDescent="0.3">
      <c r="A368" s="24" t="s">
        <v>13</v>
      </c>
      <c r="B368" s="112" t="s">
        <v>25</v>
      </c>
      <c r="C368" s="24" t="s">
        <v>21</v>
      </c>
      <c r="D368" s="114">
        <v>0.92663304578076899</v>
      </c>
      <c r="E368" s="114" t="s">
        <v>2</v>
      </c>
      <c r="F368" s="114" t="s">
        <v>2</v>
      </c>
      <c r="G368" s="114" t="s">
        <v>2</v>
      </c>
    </row>
    <row r="369" spans="1:7" x14ac:dyDescent="0.3">
      <c r="A369" s="24" t="s">
        <v>14</v>
      </c>
      <c r="B369" s="112" t="s">
        <v>25</v>
      </c>
      <c r="C369" s="24" t="s">
        <v>21</v>
      </c>
      <c r="D369" s="114">
        <v>0.99941434901208404</v>
      </c>
      <c r="E369" s="114">
        <v>0.180940964768153</v>
      </c>
      <c r="F369" s="114">
        <v>0.78580146066029599</v>
      </c>
      <c r="G369" s="114">
        <v>3.3257574571551603E-2</v>
      </c>
    </row>
    <row r="370" spans="1:7" x14ac:dyDescent="0.3">
      <c r="A370" s="24" t="s">
        <v>1</v>
      </c>
      <c r="B370" s="112" t="s">
        <v>25</v>
      </c>
      <c r="C370" s="24" t="s">
        <v>22</v>
      </c>
      <c r="D370" s="114">
        <v>0.16828318931914901</v>
      </c>
      <c r="E370" s="114" t="s">
        <v>2</v>
      </c>
      <c r="F370" s="114" t="s">
        <v>2</v>
      </c>
      <c r="G370" s="114" t="s">
        <v>2</v>
      </c>
    </row>
    <row r="371" spans="1:7" x14ac:dyDescent="0.3">
      <c r="A371" s="24" t="s">
        <v>5</v>
      </c>
      <c r="B371" s="112" t="s">
        <v>25</v>
      </c>
      <c r="C371" s="24" t="s">
        <v>22</v>
      </c>
      <c r="D371" s="114">
        <v>9.8207467263476092E-4</v>
      </c>
      <c r="E371" s="114">
        <v>0.725186943844216</v>
      </c>
      <c r="F371" s="114">
        <v>0.274813056155784</v>
      </c>
      <c r="G371" s="114">
        <v>0</v>
      </c>
    </row>
    <row r="372" spans="1:7" x14ac:dyDescent="0.3">
      <c r="A372" s="24" t="s">
        <v>6</v>
      </c>
      <c r="B372" s="112" t="s">
        <v>25</v>
      </c>
      <c r="C372" s="24" t="s">
        <v>22</v>
      </c>
      <c r="D372" s="114">
        <v>0.92804919657077101</v>
      </c>
      <c r="E372" s="114">
        <v>0.99554132511632898</v>
      </c>
      <c r="F372" s="114">
        <v>4.45867488367093E-3</v>
      </c>
      <c r="G372" s="114">
        <v>0</v>
      </c>
    </row>
    <row r="373" spans="1:7" x14ac:dyDescent="0.3">
      <c r="A373" s="24" t="s">
        <v>7</v>
      </c>
      <c r="B373" s="112" t="s">
        <v>25</v>
      </c>
      <c r="C373" s="24" t="s">
        <v>22</v>
      </c>
      <c r="D373" s="114">
        <v>0.79230558624985303</v>
      </c>
      <c r="E373" s="114">
        <v>0.99993126140607502</v>
      </c>
      <c r="F373" s="114">
        <v>0</v>
      </c>
      <c r="G373" s="114">
        <v>6.8738593925155101E-5</v>
      </c>
    </row>
    <row r="374" spans="1:7" x14ac:dyDescent="0.3">
      <c r="A374" s="24" t="s">
        <v>8</v>
      </c>
      <c r="B374" s="112" t="s">
        <v>25</v>
      </c>
      <c r="C374" s="24" t="s">
        <v>22</v>
      </c>
      <c r="D374" s="114">
        <v>0.701342504362787</v>
      </c>
      <c r="E374" s="114" t="s">
        <v>2</v>
      </c>
      <c r="F374" s="114" t="s">
        <v>2</v>
      </c>
      <c r="G374" s="114" t="s">
        <v>2</v>
      </c>
    </row>
    <row r="375" spans="1:7" x14ac:dyDescent="0.3">
      <c r="A375" s="24" t="s">
        <v>104</v>
      </c>
      <c r="B375" s="112" t="s">
        <v>25</v>
      </c>
      <c r="C375" s="24" t="s">
        <v>22</v>
      </c>
      <c r="D375" s="114">
        <v>7.8981007546089901E-2</v>
      </c>
      <c r="E375" s="114" t="s">
        <v>2</v>
      </c>
      <c r="F375" s="114" t="s">
        <v>2</v>
      </c>
      <c r="G375" s="114" t="s">
        <v>2</v>
      </c>
    </row>
    <row r="376" spans="1:7" x14ac:dyDescent="0.3">
      <c r="A376" s="24" t="s">
        <v>107</v>
      </c>
      <c r="B376" s="112" t="s">
        <v>25</v>
      </c>
      <c r="C376" s="24" t="s">
        <v>22</v>
      </c>
      <c r="D376" s="114">
        <v>0</v>
      </c>
      <c r="E376" s="114" t="s">
        <v>2</v>
      </c>
      <c r="F376" s="114" t="s">
        <v>2</v>
      </c>
      <c r="G376" s="114" t="s">
        <v>2</v>
      </c>
    </row>
    <row r="377" spans="1:7" x14ac:dyDescent="0.3">
      <c r="A377" s="24" t="s">
        <v>9</v>
      </c>
      <c r="B377" s="112" t="s">
        <v>25</v>
      </c>
      <c r="C377" s="24" t="s">
        <v>22</v>
      </c>
      <c r="D377" s="114">
        <v>0.82461364205459498</v>
      </c>
      <c r="E377" s="114">
        <v>0.26207557467777098</v>
      </c>
      <c r="F377" s="114">
        <v>0.72485631509883097</v>
      </c>
      <c r="G377" s="114">
        <v>1.30681102233976E-2</v>
      </c>
    </row>
    <row r="378" spans="1:7" x14ac:dyDescent="0.3">
      <c r="A378" s="24" t="s">
        <v>10</v>
      </c>
      <c r="B378" s="112" t="s">
        <v>25</v>
      </c>
      <c r="C378" s="24" t="s">
        <v>22</v>
      </c>
      <c r="D378" s="114">
        <v>0.96830490869084496</v>
      </c>
      <c r="E378" s="114" t="s">
        <v>2</v>
      </c>
      <c r="F378" s="114" t="s">
        <v>2</v>
      </c>
      <c r="G378" s="114" t="s">
        <v>2</v>
      </c>
    </row>
    <row r="379" spans="1:7" x14ac:dyDescent="0.3">
      <c r="A379" s="24" t="s">
        <v>11</v>
      </c>
      <c r="B379" s="112" t="s">
        <v>25</v>
      </c>
      <c r="C379" s="24" t="s">
        <v>22</v>
      </c>
      <c r="D379" s="114">
        <v>0.127905871396332</v>
      </c>
      <c r="E379" s="114" t="s">
        <v>2</v>
      </c>
      <c r="F379" s="114" t="s">
        <v>2</v>
      </c>
      <c r="G379" s="114" t="s">
        <v>2</v>
      </c>
    </row>
    <row r="380" spans="1:7" x14ac:dyDescent="0.3">
      <c r="A380" s="24" t="s">
        <v>12</v>
      </c>
      <c r="B380" s="112" t="s">
        <v>25</v>
      </c>
      <c r="C380" s="24" t="s">
        <v>22</v>
      </c>
      <c r="D380" s="114">
        <v>1</v>
      </c>
      <c r="E380" s="114" t="s">
        <v>2</v>
      </c>
      <c r="F380" s="114" t="s">
        <v>2</v>
      </c>
      <c r="G380" s="114" t="s">
        <v>2</v>
      </c>
    </row>
    <row r="381" spans="1:7" x14ac:dyDescent="0.3">
      <c r="A381" s="24" t="s">
        <v>108</v>
      </c>
      <c r="B381" s="112" t="s">
        <v>25</v>
      </c>
      <c r="C381" s="24" t="s">
        <v>22</v>
      </c>
      <c r="D381" s="114">
        <v>1.3011515884967201E-4</v>
      </c>
      <c r="E381" s="114" t="s">
        <v>2</v>
      </c>
      <c r="F381" s="114" t="s">
        <v>2</v>
      </c>
      <c r="G381" s="114" t="s">
        <v>2</v>
      </c>
    </row>
    <row r="382" spans="1:7" x14ac:dyDescent="0.3">
      <c r="A382" s="24" t="s">
        <v>106</v>
      </c>
      <c r="B382" s="112" t="s">
        <v>25</v>
      </c>
      <c r="C382" s="24" t="s">
        <v>22</v>
      </c>
      <c r="D382" s="114">
        <v>0.84234933126252598</v>
      </c>
      <c r="E382" s="114" t="s">
        <v>2</v>
      </c>
      <c r="F382" s="114" t="s">
        <v>2</v>
      </c>
      <c r="G382" s="114" t="s">
        <v>2</v>
      </c>
    </row>
    <row r="383" spans="1:7" x14ac:dyDescent="0.3">
      <c r="A383" s="24" t="s">
        <v>105</v>
      </c>
      <c r="B383" s="112" t="s">
        <v>25</v>
      </c>
      <c r="C383" s="24" t="s">
        <v>22</v>
      </c>
      <c r="D383" s="114">
        <v>0.88642073016106504</v>
      </c>
      <c r="E383" s="114" t="s">
        <v>2</v>
      </c>
      <c r="F383" s="114" t="s">
        <v>2</v>
      </c>
      <c r="G383" s="114" t="s">
        <v>2</v>
      </c>
    </row>
    <row r="384" spans="1:7" x14ac:dyDescent="0.3">
      <c r="A384" s="24" t="s">
        <v>13</v>
      </c>
      <c r="B384" s="112" t="s">
        <v>25</v>
      </c>
      <c r="C384" s="24" t="s">
        <v>22</v>
      </c>
      <c r="D384" s="114">
        <v>0.85794671588383198</v>
      </c>
      <c r="E384" s="114" t="s">
        <v>2</v>
      </c>
      <c r="F384" s="114" t="s">
        <v>2</v>
      </c>
      <c r="G384" s="114" t="s">
        <v>2</v>
      </c>
    </row>
    <row r="385" spans="1:7" x14ac:dyDescent="0.3">
      <c r="A385" s="24" t="s">
        <v>14</v>
      </c>
      <c r="B385" s="112" t="s">
        <v>25</v>
      </c>
      <c r="C385" s="24" t="s">
        <v>22</v>
      </c>
      <c r="D385" s="114">
        <v>0.90702743826742804</v>
      </c>
      <c r="E385" s="114">
        <v>0.54065869836038005</v>
      </c>
      <c r="F385" s="114">
        <v>0.45364366781064802</v>
      </c>
      <c r="G385" s="114">
        <v>5.6976338289713904E-3</v>
      </c>
    </row>
    <row r="386" spans="1:7" x14ac:dyDescent="0.3">
      <c r="A386" s="24" t="s">
        <v>1</v>
      </c>
      <c r="B386" s="112" t="s">
        <v>25</v>
      </c>
      <c r="C386" s="24" t="s">
        <v>23</v>
      </c>
      <c r="D386" s="114">
        <v>0.104469245694678</v>
      </c>
      <c r="E386" s="114" t="s">
        <v>2</v>
      </c>
      <c r="F386" s="114" t="s">
        <v>2</v>
      </c>
      <c r="G386" s="114" t="s">
        <v>2</v>
      </c>
    </row>
    <row r="387" spans="1:7" x14ac:dyDescent="0.3">
      <c r="A387" s="24" t="s">
        <v>5</v>
      </c>
      <c r="B387" s="112" t="s">
        <v>25</v>
      </c>
      <c r="C387" s="24" t="s">
        <v>23</v>
      </c>
      <c r="D387" s="114">
        <v>4.5435306139637401E-2</v>
      </c>
      <c r="E387" s="114">
        <v>0.40715863730005197</v>
      </c>
      <c r="F387" s="114">
        <v>0.53896162987167295</v>
      </c>
      <c r="G387" s="114">
        <v>5.3879732828274698E-2</v>
      </c>
    </row>
    <row r="388" spans="1:7" x14ac:dyDescent="0.3">
      <c r="A388" s="24" t="s">
        <v>6</v>
      </c>
      <c r="B388" s="112" t="s">
        <v>25</v>
      </c>
      <c r="C388" s="24" t="s">
        <v>23</v>
      </c>
      <c r="D388" s="114">
        <v>1</v>
      </c>
      <c r="E388" s="114">
        <v>0.96012766772163705</v>
      </c>
      <c r="F388" s="114">
        <v>3.9872332278362697E-2</v>
      </c>
      <c r="G388" s="114">
        <v>0</v>
      </c>
    </row>
    <row r="389" spans="1:7" x14ac:dyDescent="0.3">
      <c r="A389" s="24" t="s">
        <v>7</v>
      </c>
      <c r="B389" s="112" t="s">
        <v>25</v>
      </c>
      <c r="C389" s="24" t="s">
        <v>23</v>
      </c>
      <c r="D389" s="114">
        <v>0.93475257468008499</v>
      </c>
      <c r="E389" s="114">
        <v>1</v>
      </c>
      <c r="F389" s="114">
        <v>0</v>
      </c>
      <c r="G389" s="114">
        <v>0</v>
      </c>
    </row>
    <row r="390" spans="1:7" x14ac:dyDescent="0.3">
      <c r="A390" s="24" t="s">
        <v>8</v>
      </c>
      <c r="B390" s="112" t="s">
        <v>25</v>
      </c>
      <c r="C390" s="24" t="s">
        <v>23</v>
      </c>
      <c r="D390" s="114">
        <v>0.97705298977433297</v>
      </c>
      <c r="E390" s="114" t="s">
        <v>2</v>
      </c>
      <c r="F390" s="114" t="s">
        <v>2</v>
      </c>
      <c r="G390" s="114" t="s">
        <v>2</v>
      </c>
    </row>
    <row r="391" spans="1:7" x14ac:dyDescent="0.3">
      <c r="A391" s="24" t="s">
        <v>104</v>
      </c>
      <c r="B391" s="112" t="s">
        <v>25</v>
      </c>
      <c r="C391" s="24" t="s">
        <v>23</v>
      </c>
      <c r="D391" s="114">
        <v>0.50611050215567999</v>
      </c>
      <c r="E391" s="114" t="s">
        <v>2</v>
      </c>
      <c r="F391" s="114" t="s">
        <v>2</v>
      </c>
      <c r="G391" s="114" t="s">
        <v>2</v>
      </c>
    </row>
    <row r="392" spans="1:7" x14ac:dyDescent="0.3">
      <c r="A392" s="24" t="s">
        <v>107</v>
      </c>
      <c r="B392" s="112" t="s">
        <v>25</v>
      </c>
      <c r="C392" s="24" t="s">
        <v>23</v>
      </c>
      <c r="D392" s="114">
        <v>2.2294870120589401E-5</v>
      </c>
      <c r="E392" s="114" t="s">
        <v>2</v>
      </c>
      <c r="F392" s="114" t="s">
        <v>2</v>
      </c>
      <c r="G392" s="114" t="s">
        <v>2</v>
      </c>
    </row>
    <row r="393" spans="1:7" x14ac:dyDescent="0.3">
      <c r="A393" s="24" t="s">
        <v>9</v>
      </c>
      <c r="B393" s="112" t="s">
        <v>25</v>
      </c>
      <c r="C393" s="24" t="s">
        <v>23</v>
      </c>
      <c r="D393" s="114">
        <v>0.97949731189916001</v>
      </c>
      <c r="E393" s="114">
        <v>0.19502252823079799</v>
      </c>
      <c r="F393" s="114">
        <v>0.73107309679136001</v>
      </c>
      <c r="G393" s="114">
        <v>7.39043749778419E-2</v>
      </c>
    </row>
    <row r="394" spans="1:7" x14ac:dyDescent="0.3">
      <c r="A394" s="24" t="s">
        <v>10</v>
      </c>
      <c r="B394" s="112" t="s">
        <v>25</v>
      </c>
      <c r="C394" s="24" t="s">
        <v>23</v>
      </c>
      <c r="D394" s="114">
        <v>0.97569535454098499</v>
      </c>
      <c r="E394" s="114" t="s">
        <v>2</v>
      </c>
      <c r="F394" s="114" t="s">
        <v>2</v>
      </c>
      <c r="G394" s="114" t="s">
        <v>2</v>
      </c>
    </row>
    <row r="395" spans="1:7" x14ac:dyDescent="0.3">
      <c r="A395" s="24" t="s">
        <v>11</v>
      </c>
      <c r="B395" s="112" t="s">
        <v>25</v>
      </c>
      <c r="C395" s="24" t="s">
        <v>23</v>
      </c>
      <c r="D395" s="114">
        <v>0.21624770284734299</v>
      </c>
      <c r="E395" s="114" t="s">
        <v>2</v>
      </c>
      <c r="F395" s="114" t="s">
        <v>2</v>
      </c>
      <c r="G395" s="114" t="s">
        <v>2</v>
      </c>
    </row>
    <row r="396" spans="1:7" x14ac:dyDescent="0.3">
      <c r="A396" s="24" t="s">
        <v>12</v>
      </c>
      <c r="B396" s="112" t="s">
        <v>25</v>
      </c>
      <c r="C396" s="24" t="s">
        <v>23</v>
      </c>
      <c r="D396" s="114">
        <v>1</v>
      </c>
      <c r="E396" s="114" t="s">
        <v>2</v>
      </c>
      <c r="F396" s="114" t="s">
        <v>2</v>
      </c>
      <c r="G396" s="114" t="s">
        <v>2</v>
      </c>
    </row>
    <row r="397" spans="1:7" x14ac:dyDescent="0.3">
      <c r="A397" s="24" t="s">
        <v>108</v>
      </c>
      <c r="B397" s="112" t="s">
        <v>25</v>
      </c>
      <c r="C397" s="24" t="s">
        <v>23</v>
      </c>
      <c r="D397" s="114">
        <v>2.2294870120589401E-5</v>
      </c>
      <c r="E397" s="114" t="s">
        <v>2</v>
      </c>
      <c r="F397" s="114" t="s">
        <v>2</v>
      </c>
      <c r="G397" s="114" t="s">
        <v>2</v>
      </c>
    </row>
    <row r="398" spans="1:7" x14ac:dyDescent="0.3">
      <c r="A398" s="24" t="s">
        <v>106</v>
      </c>
      <c r="B398" s="112" t="s">
        <v>25</v>
      </c>
      <c r="C398" s="24" t="s">
        <v>23</v>
      </c>
      <c r="D398" s="114">
        <v>0.96619722089244997</v>
      </c>
      <c r="E398" s="114" t="s">
        <v>2</v>
      </c>
      <c r="F398" s="114" t="s">
        <v>2</v>
      </c>
      <c r="G398" s="114" t="s">
        <v>2</v>
      </c>
    </row>
    <row r="399" spans="1:7" x14ac:dyDescent="0.3">
      <c r="A399" s="24" t="s">
        <v>105</v>
      </c>
      <c r="B399" s="112" t="s">
        <v>25</v>
      </c>
      <c r="C399" s="24" t="s">
        <v>23</v>
      </c>
      <c r="D399" s="114">
        <v>0.99488570183417802</v>
      </c>
      <c r="E399" s="114" t="s">
        <v>2</v>
      </c>
      <c r="F399" s="114" t="s">
        <v>2</v>
      </c>
      <c r="G399" s="114" t="s">
        <v>2</v>
      </c>
    </row>
    <row r="400" spans="1:7" x14ac:dyDescent="0.3">
      <c r="A400" s="24" t="s">
        <v>13</v>
      </c>
      <c r="B400" s="112" t="s">
        <v>25</v>
      </c>
      <c r="C400" s="24" t="s">
        <v>23</v>
      </c>
      <c r="D400" s="114">
        <v>0.98377553823210095</v>
      </c>
      <c r="E400" s="114" t="s">
        <v>2</v>
      </c>
      <c r="F400" s="114" t="s">
        <v>2</v>
      </c>
      <c r="G400" s="114" t="s">
        <v>2</v>
      </c>
    </row>
    <row r="401" spans="1:7" x14ac:dyDescent="0.3">
      <c r="A401" s="24" t="s">
        <v>14</v>
      </c>
      <c r="B401" s="112" t="s">
        <v>25</v>
      </c>
      <c r="C401" s="24" t="s">
        <v>23</v>
      </c>
      <c r="D401" s="114">
        <v>0.998626519540595</v>
      </c>
      <c r="E401" s="114">
        <v>0.29090673822943702</v>
      </c>
      <c r="F401" s="114">
        <v>0.66530005439576401</v>
      </c>
      <c r="G401" s="114">
        <v>4.3793207374798603E-2</v>
      </c>
    </row>
    <row r="402" spans="1:7" x14ac:dyDescent="0.3">
      <c r="A402" s="24" t="s">
        <v>1</v>
      </c>
      <c r="B402" s="112" t="s">
        <v>25</v>
      </c>
      <c r="C402" s="24" t="s">
        <v>24</v>
      </c>
      <c r="D402" s="114">
        <v>0.417551759029757</v>
      </c>
      <c r="E402" s="114" t="s">
        <v>2</v>
      </c>
      <c r="F402" s="114" t="s">
        <v>2</v>
      </c>
      <c r="G402" s="114" t="s">
        <v>2</v>
      </c>
    </row>
    <row r="403" spans="1:7" x14ac:dyDescent="0.3">
      <c r="A403" s="24" t="s">
        <v>5</v>
      </c>
      <c r="B403" s="112" t="s">
        <v>25</v>
      </c>
      <c r="C403" s="24" t="s">
        <v>24</v>
      </c>
      <c r="D403" s="114">
        <v>6.8923818218323898E-4</v>
      </c>
      <c r="E403" s="114">
        <v>0.24129948260150899</v>
      </c>
      <c r="F403" s="114">
        <v>0.56568116818190906</v>
      </c>
      <c r="G403" s="114">
        <v>0.19301934921658101</v>
      </c>
    </row>
    <row r="404" spans="1:7" x14ac:dyDescent="0.3">
      <c r="A404" s="24" t="s">
        <v>6</v>
      </c>
      <c r="B404" s="112" t="s">
        <v>25</v>
      </c>
      <c r="C404" s="24" t="s">
        <v>24</v>
      </c>
      <c r="D404" s="114">
        <v>0.97100046907724502</v>
      </c>
      <c r="E404" s="114">
        <v>0.99855252438223996</v>
      </c>
      <c r="F404" s="114">
        <v>1.44747561775999E-3</v>
      </c>
      <c r="G404" s="114">
        <v>0</v>
      </c>
    </row>
    <row r="405" spans="1:7" x14ac:dyDescent="0.3">
      <c r="A405" s="24" t="s">
        <v>7</v>
      </c>
      <c r="B405" s="112" t="s">
        <v>25</v>
      </c>
      <c r="C405" s="24" t="s">
        <v>24</v>
      </c>
      <c r="D405" s="114">
        <v>0.34258968498877101</v>
      </c>
      <c r="E405" s="114">
        <v>1</v>
      </c>
      <c r="F405" s="114">
        <v>0</v>
      </c>
      <c r="G405" s="114">
        <v>0</v>
      </c>
    </row>
    <row r="406" spans="1:7" x14ac:dyDescent="0.3">
      <c r="A406" s="24" t="s">
        <v>8</v>
      </c>
      <c r="B406" s="112" t="s">
        <v>25</v>
      </c>
      <c r="C406" s="24" t="s">
        <v>24</v>
      </c>
      <c r="D406" s="114">
        <v>0.81877701665390501</v>
      </c>
      <c r="E406" s="114" t="s">
        <v>2</v>
      </c>
      <c r="F406" s="114" t="s">
        <v>2</v>
      </c>
      <c r="G406" s="114" t="s">
        <v>2</v>
      </c>
    </row>
    <row r="407" spans="1:7" x14ac:dyDescent="0.3">
      <c r="A407" s="24" t="s">
        <v>104</v>
      </c>
      <c r="B407" s="112" t="s">
        <v>25</v>
      </c>
      <c r="C407" s="24" t="s">
        <v>24</v>
      </c>
      <c r="D407" s="114">
        <v>0.127233077942526</v>
      </c>
      <c r="E407" s="114" t="s">
        <v>2</v>
      </c>
      <c r="F407" s="114" t="s">
        <v>2</v>
      </c>
      <c r="G407" s="114" t="s">
        <v>2</v>
      </c>
    </row>
    <row r="408" spans="1:7" x14ac:dyDescent="0.3">
      <c r="A408" s="24" t="s">
        <v>107</v>
      </c>
      <c r="B408" s="112" t="s">
        <v>25</v>
      </c>
      <c r="C408" s="24" t="s">
        <v>24</v>
      </c>
      <c r="D408" s="114">
        <v>1.6729706098722801E-2</v>
      </c>
      <c r="E408" s="114" t="s">
        <v>2</v>
      </c>
      <c r="F408" s="114" t="s">
        <v>2</v>
      </c>
      <c r="G408" s="114" t="s">
        <v>2</v>
      </c>
    </row>
    <row r="409" spans="1:7" x14ac:dyDescent="0.3">
      <c r="A409" s="24" t="s">
        <v>9</v>
      </c>
      <c r="B409" s="112" t="s">
        <v>25</v>
      </c>
      <c r="C409" s="24" t="s">
        <v>24</v>
      </c>
      <c r="D409" s="114">
        <v>0.34285294244576398</v>
      </c>
      <c r="E409" s="114">
        <v>0.265198461479206</v>
      </c>
      <c r="F409" s="114">
        <v>0.72523728570147505</v>
      </c>
      <c r="G409" s="114">
        <v>9.5642528193187193E-3</v>
      </c>
    </row>
    <row r="410" spans="1:7" x14ac:dyDescent="0.3">
      <c r="A410" s="24" t="s">
        <v>10</v>
      </c>
      <c r="B410" s="112" t="s">
        <v>25</v>
      </c>
      <c r="C410" s="24" t="s">
        <v>24</v>
      </c>
      <c r="D410" s="114">
        <v>0.99326134467336202</v>
      </c>
      <c r="E410" s="114" t="s">
        <v>2</v>
      </c>
      <c r="F410" s="114" t="s">
        <v>2</v>
      </c>
      <c r="G410" s="114" t="s">
        <v>2</v>
      </c>
    </row>
    <row r="411" spans="1:7" x14ac:dyDescent="0.3">
      <c r="A411" s="24" t="s">
        <v>11</v>
      </c>
      <c r="B411" s="112" t="s">
        <v>25</v>
      </c>
      <c r="C411" s="24" t="s">
        <v>24</v>
      </c>
      <c r="D411" s="114">
        <v>0.28370271671952701</v>
      </c>
      <c r="E411" s="114" t="s">
        <v>2</v>
      </c>
      <c r="F411" s="114" t="s">
        <v>2</v>
      </c>
      <c r="G411" s="114" t="s">
        <v>2</v>
      </c>
    </row>
    <row r="412" spans="1:7" x14ac:dyDescent="0.3">
      <c r="A412" s="24" t="s">
        <v>12</v>
      </c>
      <c r="B412" s="112" t="s">
        <v>25</v>
      </c>
      <c r="C412" s="24" t="s">
        <v>24</v>
      </c>
      <c r="D412" s="114">
        <v>1</v>
      </c>
      <c r="E412" s="114" t="s">
        <v>2</v>
      </c>
      <c r="F412" s="114" t="s">
        <v>2</v>
      </c>
      <c r="G412" s="114" t="s">
        <v>2</v>
      </c>
    </row>
    <row r="413" spans="1:7" x14ac:dyDescent="0.3">
      <c r="A413" s="24" t="s">
        <v>108</v>
      </c>
      <c r="B413" s="112" t="s">
        <v>25</v>
      </c>
      <c r="C413" s="24" t="s">
        <v>24</v>
      </c>
      <c r="D413" s="114">
        <v>3.7545703505392602E-2</v>
      </c>
      <c r="E413" s="114" t="s">
        <v>2</v>
      </c>
      <c r="F413" s="114" t="s">
        <v>2</v>
      </c>
      <c r="G413" s="114" t="s">
        <v>2</v>
      </c>
    </row>
    <row r="414" spans="1:7" x14ac:dyDescent="0.3">
      <c r="A414" s="24" t="s">
        <v>106</v>
      </c>
      <c r="B414" s="112" t="s">
        <v>25</v>
      </c>
      <c r="C414" s="24" t="s">
        <v>24</v>
      </c>
      <c r="D414" s="114">
        <v>0.92037194937620603</v>
      </c>
      <c r="E414" s="114" t="s">
        <v>2</v>
      </c>
      <c r="F414" s="114" t="s">
        <v>2</v>
      </c>
      <c r="G414" s="114" t="s">
        <v>2</v>
      </c>
    </row>
    <row r="415" spans="1:7" x14ac:dyDescent="0.3">
      <c r="A415" s="24" t="s">
        <v>105</v>
      </c>
      <c r="B415" s="112" t="s">
        <v>25</v>
      </c>
      <c r="C415" s="24" t="s">
        <v>24</v>
      </c>
      <c r="D415" s="114">
        <v>0.95551693042643104</v>
      </c>
      <c r="E415" s="114" t="s">
        <v>2</v>
      </c>
      <c r="F415" s="114" t="s">
        <v>2</v>
      </c>
      <c r="G415" s="114" t="s">
        <v>2</v>
      </c>
    </row>
    <row r="416" spans="1:7" x14ac:dyDescent="0.3">
      <c r="A416" s="24" t="s">
        <v>13</v>
      </c>
      <c r="B416" s="112" t="s">
        <v>25</v>
      </c>
      <c r="C416" s="24" t="s">
        <v>24</v>
      </c>
      <c r="D416" s="114">
        <v>0.41389772607964698</v>
      </c>
      <c r="E416" s="114" t="s">
        <v>2</v>
      </c>
      <c r="F416" s="114" t="s">
        <v>2</v>
      </c>
      <c r="G416" s="114" t="s">
        <v>2</v>
      </c>
    </row>
    <row r="417" spans="1:7" x14ac:dyDescent="0.3">
      <c r="A417" s="24" t="s">
        <v>14</v>
      </c>
      <c r="B417" s="112" t="s">
        <v>25</v>
      </c>
      <c r="C417" s="24" t="s">
        <v>24</v>
      </c>
      <c r="D417" s="114">
        <v>0.96781974325384601</v>
      </c>
      <c r="E417" s="114">
        <v>0.57695266048186</v>
      </c>
      <c r="F417" s="114">
        <v>0.417873011175245</v>
      </c>
      <c r="G417" s="114">
        <v>5.1743283428948E-3</v>
      </c>
    </row>
    <row r="418" spans="1:7" x14ac:dyDescent="0.3">
      <c r="A418" s="24" t="s">
        <v>1</v>
      </c>
      <c r="B418" s="112" t="s">
        <v>26</v>
      </c>
      <c r="C418" s="24" t="s">
        <v>4</v>
      </c>
      <c r="D418" s="114">
        <v>0.20102894657406301</v>
      </c>
      <c r="E418" s="114" t="s">
        <v>2</v>
      </c>
      <c r="F418" s="114" t="s">
        <v>2</v>
      </c>
      <c r="G418" s="114" t="s">
        <v>2</v>
      </c>
    </row>
    <row r="419" spans="1:7" x14ac:dyDescent="0.3">
      <c r="A419" s="24" t="s">
        <v>5</v>
      </c>
      <c r="B419" s="112" t="s">
        <v>26</v>
      </c>
      <c r="C419" s="24" t="s">
        <v>4</v>
      </c>
      <c r="D419" s="114">
        <v>3.6985265803436099E-2</v>
      </c>
      <c r="E419" s="114">
        <v>0.23871748461718001</v>
      </c>
      <c r="F419" s="114">
        <v>0.75083473224925901</v>
      </c>
      <c r="G419" s="114">
        <v>1.04477831335614E-2</v>
      </c>
    </row>
    <row r="420" spans="1:7" x14ac:dyDescent="0.3">
      <c r="A420" s="24" t="s">
        <v>6</v>
      </c>
      <c r="B420" s="112" t="s">
        <v>26</v>
      </c>
      <c r="C420" s="24" t="s">
        <v>4</v>
      </c>
      <c r="D420" s="114">
        <v>0.95475252807268096</v>
      </c>
      <c r="E420" s="114">
        <v>0.98746563127484599</v>
      </c>
      <c r="F420" s="114">
        <v>1.2534368725153899E-2</v>
      </c>
      <c r="G420" s="114">
        <v>0</v>
      </c>
    </row>
    <row r="421" spans="1:7" x14ac:dyDescent="0.3">
      <c r="A421" s="24" t="s">
        <v>7</v>
      </c>
      <c r="B421" s="112" t="s">
        <v>26</v>
      </c>
      <c r="C421" s="24" t="s">
        <v>4</v>
      </c>
      <c r="D421" s="114">
        <v>0.722950546658085</v>
      </c>
      <c r="E421" s="114">
        <v>0.99844919784019204</v>
      </c>
      <c r="F421" s="114">
        <v>1.5508021598076801E-3</v>
      </c>
      <c r="G421" s="114">
        <v>0</v>
      </c>
    </row>
    <row r="422" spans="1:7" x14ac:dyDescent="0.3">
      <c r="A422" s="24" t="s">
        <v>8</v>
      </c>
      <c r="B422" s="112" t="s">
        <v>26</v>
      </c>
      <c r="C422" s="24" t="s">
        <v>4</v>
      </c>
      <c r="D422" s="114">
        <v>0.74106038065410496</v>
      </c>
      <c r="E422" s="114" t="s">
        <v>2</v>
      </c>
      <c r="F422" s="114" t="s">
        <v>2</v>
      </c>
      <c r="G422" s="114" t="s">
        <v>2</v>
      </c>
    </row>
    <row r="423" spans="1:7" x14ac:dyDescent="0.3">
      <c r="A423" s="24" t="s">
        <v>104</v>
      </c>
      <c r="B423" s="112" t="s">
        <v>26</v>
      </c>
      <c r="C423" s="24" t="s">
        <v>4</v>
      </c>
      <c r="D423" s="114">
        <v>0.249419957691799</v>
      </c>
      <c r="E423" s="114" t="s">
        <v>2</v>
      </c>
      <c r="F423" s="114" t="s">
        <v>2</v>
      </c>
      <c r="G423" s="114" t="s">
        <v>2</v>
      </c>
    </row>
    <row r="424" spans="1:7" x14ac:dyDescent="0.3">
      <c r="A424" s="24" t="s">
        <v>107</v>
      </c>
      <c r="B424" s="112" t="s">
        <v>26</v>
      </c>
      <c r="C424" s="24" t="s">
        <v>4</v>
      </c>
      <c r="D424" s="114">
        <v>4.3660314390153599E-3</v>
      </c>
      <c r="E424" s="114" t="s">
        <v>2</v>
      </c>
      <c r="F424" s="114" t="s">
        <v>2</v>
      </c>
      <c r="G424" s="114" t="s">
        <v>2</v>
      </c>
    </row>
    <row r="425" spans="1:7" x14ac:dyDescent="0.3">
      <c r="A425" s="24" t="s">
        <v>9</v>
      </c>
      <c r="B425" s="112" t="s">
        <v>26</v>
      </c>
      <c r="C425" s="24" t="s">
        <v>4</v>
      </c>
      <c r="D425" s="114">
        <v>0.71585607269152196</v>
      </c>
      <c r="E425" s="114">
        <v>0.40474717853318098</v>
      </c>
      <c r="F425" s="114">
        <v>0.59104359366730097</v>
      </c>
      <c r="G425" s="114">
        <v>4.2092277995178498E-3</v>
      </c>
    </row>
    <row r="426" spans="1:7" x14ac:dyDescent="0.3">
      <c r="A426" s="24" t="s">
        <v>10</v>
      </c>
      <c r="B426" s="112" t="s">
        <v>26</v>
      </c>
      <c r="C426" s="24" t="s">
        <v>4</v>
      </c>
      <c r="D426" s="114">
        <v>0.96759417874103304</v>
      </c>
      <c r="E426" s="114" t="s">
        <v>2</v>
      </c>
      <c r="F426" s="114" t="s">
        <v>2</v>
      </c>
      <c r="G426" s="114" t="s">
        <v>2</v>
      </c>
    </row>
    <row r="427" spans="1:7" x14ac:dyDescent="0.3">
      <c r="A427" s="24" t="s">
        <v>11</v>
      </c>
      <c r="B427" s="112" t="s">
        <v>26</v>
      </c>
      <c r="C427" s="24" t="s">
        <v>4</v>
      </c>
      <c r="D427" s="114">
        <v>0.18668076865677399</v>
      </c>
      <c r="E427" s="114" t="s">
        <v>2</v>
      </c>
      <c r="F427" s="114" t="s">
        <v>2</v>
      </c>
      <c r="G427" s="114" t="s">
        <v>2</v>
      </c>
    </row>
    <row r="428" spans="1:7" x14ac:dyDescent="0.3">
      <c r="A428" s="24" t="s">
        <v>12</v>
      </c>
      <c r="B428" s="112" t="s">
        <v>26</v>
      </c>
      <c r="C428" s="24" t="s">
        <v>4</v>
      </c>
      <c r="D428" s="114">
        <v>0.99725137949436005</v>
      </c>
      <c r="E428" s="114" t="s">
        <v>2</v>
      </c>
      <c r="F428" s="114" t="s">
        <v>2</v>
      </c>
      <c r="G428" s="114" t="s">
        <v>2</v>
      </c>
    </row>
    <row r="429" spans="1:7" x14ac:dyDescent="0.3">
      <c r="A429" s="24" t="s">
        <v>108</v>
      </c>
      <c r="B429" s="112" t="s">
        <v>26</v>
      </c>
      <c r="C429" s="24" t="s">
        <v>4</v>
      </c>
      <c r="D429" s="114">
        <v>9.1337515972959998E-3</v>
      </c>
      <c r="E429" s="114" t="s">
        <v>2</v>
      </c>
      <c r="F429" s="114" t="s">
        <v>2</v>
      </c>
      <c r="G429" s="114" t="s">
        <v>2</v>
      </c>
    </row>
    <row r="430" spans="1:7" x14ac:dyDescent="0.3">
      <c r="A430" s="24" t="s">
        <v>106</v>
      </c>
      <c r="B430" s="112" t="s">
        <v>26</v>
      </c>
      <c r="C430" s="24" t="s">
        <v>4</v>
      </c>
      <c r="D430" s="114">
        <v>0.88888694796554202</v>
      </c>
      <c r="E430" s="114" t="s">
        <v>2</v>
      </c>
      <c r="F430" s="114" t="s">
        <v>2</v>
      </c>
      <c r="G430" s="114" t="s">
        <v>2</v>
      </c>
    </row>
    <row r="431" spans="1:7" x14ac:dyDescent="0.3">
      <c r="A431" s="24" t="s">
        <v>105</v>
      </c>
      <c r="B431" s="112" t="s">
        <v>26</v>
      </c>
      <c r="C431" s="24" t="s">
        <v>4</v>
      </c>
      <c r="D431" s="114">
        <v>0.84000627551108298</v>
      </c>
      <c r="E431" s="114" t="s">
        <v>2</v>
      </c>
      <c r="F431" s="114" t="s">
        <v>2</v>
      </c>
      <c r="G431" s="114" t="s">
        <v>2</v>
      </c>
    </row>
    <row r="432" spans="1:7" x14ac:dyDescent="0.3">
      <c r="A432" s="24" t="s">
        <v>13</v>
      </c>
      <c r="B432" s="112" t="s">
        <v>26</v>
      </c>
      <c r="C432" s="24" t="s">
        <v>4</v>
      </c>
      <c r="D432" s="114">
        <v>0.74473450898605498</v>
      </c>
      <c r="E432" s="114" t="s">
        <v>2</v>
      </c>
      <c r="F432" s="114" t="s">
        <v>2</v>
      </c>
      <c r="G432" s="114" t="s">
        <v>2</v>
      </c>
    </row>
    <row r="433" spans="1:7" x14ac:dyDescent="0.3">
      <c r="A433" s="24" t="s">
        <v>14</v>
      </c>
      <c r="B433" s="112" t="s">
        <v>26</v>
      </c>
      <c r="C433" s="24" t="s">
        <v>4</v>
      </c>
      <c r="D433" s="114">
        <v>0.940118552180913</v>
      </c>
      <c r="E433" s="114">
        <v>0.44642920247779799</v>
      </c>
      <c r="F433" s="114">
        <v>0.54568051134883</v>
      </c>
      <c r="G433" s="114">
        <v>7.8902861733723493E-3</v>
      </c>
    </row>
    <row r="434" spans="1:7" x14ac:dyDescent="0.3">
      <c r="A434" s="24" t="s">
        <v>1</v>
      </c>
      <c r="B434" s="112" t="s">
        <v>26</v>
      </c>
      <c r="C434" s="24" t="s">
        <v>15</v>
      </c>
      <c r="D434" s="114">
        <v>2.98484281582534E-2</v>
      </c>
      <c r="E434" s="114" t="s">
        <v>2</v>
      </c>
      <c r="F434" s="114" t="s">
        <v>2</v>
      </c>
      <c r="G434" s="114" t="s">
        <v>2</v>
      </c>
    </row>
    <row r="435" spans="1:7" x14ac:dyDescent="0.3">
      <c r="A435" s="24" t="s">
        <v>5</v>
      </c>
      <c r="B435" s="112" t="s">
        <v>26</v>
      </c>
      <c r="C435" s="24" t="s">
        <v>15</v>
      </c>
      <c r="D435" s="114">
        <v>1.3405373743704801E-2</v>
      </c>
      <c r="E435" s="114">
        <v>0.29624470641410799</v>
      </c>
      <c r="F435" s="114">
        <v>0.70375529358589195</v>
      </c>
      <c r="G435" s="114">
        <v>0</v>
      </c>
    </row>
    <row r="436" spans="1:7" x14ac:dyDescent="0.3">
      <c r="A436" s="24" t="s">
        <v>6</v>
      </c>
      <c r="B436" s="112" t="s">
        <v>26</v>
      </c>
      <c r="C436" s="24" t="s">
        <v>15</v>
      </c>
      <c r="D436" s="114">
        <v>0.90062796275351098</v>
      </c>
      <c r="E436" s="114">
        <v>1</v>
      </c>
      <c r="F436" s="114">
        <v>0</v>
      </c>
      <c r="G436" s="114">
        <v>0</v>
      </c>
    </row>
    <row r="437" spans="1:7" x14ac:dyDescent="0.3">
      <c r="A437" s="24" t="s">
        <v>7</v>
      </c>
      <c r="B437" s="112" t="s">
        <v>26</v>
      </c>
      <c r="C437" s="24" t="s">
        <v>15</v>
      </c>
      <c r="D437" s="114">
        <v>0.974582399155142</v>
      </c>
      <c r="E437" s="114">
        <v>1</v>
      </c>
      <c r="F437" s="114">
        <v>0</v>
      </c>
      <c r="G437" s="114">
        <v>0</v>
      </c>
    </row>
    <row r="438" spans="1:7" x14ac:dyDescent="0.3">
      <c r="A438" s="24" t="s">
        <v>8</v>
      </c>
      <c r="B438" s="112" t="s">
        <v>26</v>
      </c>
      <c r="C438" s="24" t="s">
        <v>15</v>
      </c>
      <c r="D438" s="114">
        <v>0.79254382349860897</v>
      </c>
      <c r="E438" s="114" t="s">
        <v>2</v>
      </c>
      <c r="F438" s="114" t="s">
        <v>2</v>
      </c>
      <c r="G438" s="114" t="s">
        <v>2</v>
      </c>
    </row>
    <row r="439" spans="1:7" x14ac:dyDescent="0.3">
      <c r="A439" s="24" t="s">
        <v>104</v>
      </c>
      <c r="B439" s="112" t="s">
        <v>26</v>
      </c>
      <c r="C439" s="24" t="s">
        <v>15</v>
      </c>
      <c r="D439" s="114">
        <v>8.4773535002671596E-2</v>
      </c>
      <c r="E439" s="114" t="s">
        <v>2</v>
      </c>
      <c r="F439" s="114" t="s">
        <v>2</v>
      </c>
      <c r="G439" s="114" t="s">
        <v>2</v>
      </c>
    </row>
    <row r="440" spans="1:7" x14ac:dyDescent="0.3">
      <c r="A440" s="24" t="s">
        <v>107</v>
      </c>
      <c r="B440" s="112" t="s">
        <v>26</v>
      </c>
      <c r="C440" s="24" t="s">
        <v>15</v>
      </c>
      <c r="D440" s="114">
        <v>0</v>
      </c>
      <c r="E440" s="114" t="s">
        <v>2</v>
      </c>
      <c r="F440" s="114" t="s">
        <v>2</v>
      </c>
      <c r="G440" s="114" t="s">
        <v>2</v>
      </c>
    </row>
    <row r="441" spans="1:7" x14ac:dyDescent="0.3">
      <c r="A441" s="24" t="s">
        <v>9</v>
      </c>
      <c r="B441" s="112" t="s">
        <v>26</v>
      </c>
      <c r="C441" s="24" t="s">
        <v>15</v>
      </c>
      <c r="D441" s="114">
        <v>0.99182538790710295</v>
      </c>
      <c r="E441" s="114">
        <v>0.14591895575505401</v>
      </c>
      <c r="F441" s="114">
        <v>0.85408104424494602</v>
      </c>
      <c r="G441" s="114">
        <v>0</v>
      </c>
    </row>
    <row r="442" spans="1:7" x14ac:dyDescent="0.3">
      <c r="A442" s="24" t="s">
        <v>10</v>
      </c>
      <c r="B442" s="112" t="s">
        <v>26</v>
      </c>
      <c r="C442" s="24" t="s">
        <v>15</v>
      </c>
      <c r="D442" s="114">
        <v>0.96750340111111</v>
      </c>
      <c r="E442" s="114" t="s">
        <v>2</v>
      </c>
      <c r="F442" s="114" t="s">
        <v>2</v>
      </c>
      <c r="G442" s="114" t="s">
        <v>2</v>
      </c>
    </row>
    <row r="443" spans="1:7" x14ac:dyDescent="0.3">
      <c r="A443" s="24" t="s">
        <v>11</v>
      </c>
      <c r="B443" s="112" t="s">
        <v>26</v>
      </c>
      <c r="C443" s="24" t="s">
        <v>15</v>
      </c>
      <c r="D443" s="114">
        <v>7.6854911555640407E-2</v>
      </c>
      <c r="E443" s="114" t="s">
        <v>2</v>
      </c>
      <c r="F443" s="114" t="s">
        <v>2</v>
      </c>
      <c r="G443" s="114" t="s">
        <v>2</v>
      </c>
    </row>
    <row r="444" spans="1:7" x14ac:dyDescent="0.3">
      <c r="A444" s="24" t="s">
        <v>12</v>
      </c>
      <c r="B444" s="112" t="s">
        <v>26</v>
      </c>
      <c r="C444" s="24" t="s">
        <v>15</v>
      </c>
      <c r="D444" s="114">
        <v>1</v>
      </c>
      <c r="E444" s="114" t="s">
        <v>2</v>
      </c>
      <c r="F444" s="114" t="s">
        <v>2</v>
      </c>
      <c r="G444" s="114" t="s">
        <v>2</v>
      </c>
    </row>
    <row r="445" spans="1:7" x14ac:dyDescent="0.3">
      <c r="A445" s="24" t="s">
        <v>108</v>
      </c>
      <c r="B445" s="112" t="s">
        <v>26</v>
      </c>
      <c r="C445" s="24" t="s">
        <v>15</v>
      </c>
      <c r="D445" s="114">
        <v>0</v>
      </c>
      <c r="E445" s="114" t="s">
        <v>2</v>
      </c>
      <c r="F445" s="114" t="s">
        <v>2</v>
      </c>
      <c r="G445" s="114" t="s">
        <v>2</v>
      </c>
    </row>
    <row r="446" spans="1:7" x14ac:dyDescent="0.3">
      <c r="A446" s="24" t="s">
        <v>106</v>
      </c>
      <c r="B446" s="112" t="s">
        <v>26</v>
      </c>
      <c r="C446" s="24" t="s">
        <v>15</v>
      </c>
      <c r="D446" s="114">
        <v>0.86201575875737102</v>
      </c>
      <c r="E446" s="114" t="s">
        <v>2</v>
      </c>
      <c r="F446" s="114" t="s">
        <v>2</v>
      </c>
      <c r="G446" s="114" t="s">
        <v>2</v>
      </c>
    </row>
    <row r="447" spans="1:7" x14ac:dyDescent="0.3">
      <c r="A447" s="24" t="s">
        <v>105</v>
      </c>
      <c r="B447" s="112" t="s">
        <v>26</v>
      </c>
      <c r="C447" s="24" t="s">
        <v>15</v>
      </c>
      <c r="D447" s="114">
        <v>0.87308546599513603</v>
      </c>
      <c r="E447" s="114" t="s">
        <v>2</v>
      </c>
      <c r="F447" s="114" t="s">
        <v>2</v>
      </c>
      <c r="G447" s="114" t="s">
        <v>2</v>
      </c>
    </row>
    <row r="448" spans="1:7" x14ac:dyDescent="0.3">
      <c r="A448" s="24" t="s">
        <v>13</v>
      </c>
      <c r="B448" s="112" t="s">
        <v>26</v>
      </c>
      <c r="C448" s="24" t="s">
        <v>15</v>
      </c>
      <c r="D448" s="114">
        <v>0.993436324125063</v>
      </c>
      <c r="E448" s="114" t="s">
        <v>2</v>
      </c>
      <c r="F448" s="114" t="s">
        <v>2</v>
      </c>
      <c r="G448" s="114" t="s">
        <v>2</v>
      </c>
    </row>
    <row r="449" spans="1:7" x14ac:dyDescent="0.3">
      <c r="A449" s="24" t="s">
        <v>14</v>
      </c>
      <c r="B449" s="112" t="s">
        <v>26</v>
      </c>
      <c r="C449" s="24" t="s">
        <v>15</v>
      </c>
      <c r="D449" s="114">
        <v>0.97337191697673298</v>
      </c>
      <c r="E449" s="114">
        <v>0.141143570663015</v>
      </c>
      <c r="F449" s="114">
        <v>0.77377077237366498</v>
      </c>
      <c r="G449" s="114">
        <v>8.5085656963320197E-2</v>
      </c>
    </row>
    <row r="450" spans="1:7" x14ac:dyDescent="0.3">
      <c r="A450" s="24" t="s">
        <v>1</v>
      </c>
      <c r="B450" s="112" t="s">
        <v>26</v>
      </c>
      <c r="C450" s="24" t="s">
        <v>16</v>
      </c>
      <c r="D450" s="114">
        <v>0.31089164983218498</v>
      </c>
      <c r="E450" s="114" t="s">
        <v>2</v>
      </c>
      <c r="F450" s="114" t="s">
        <v>2</v>
      </c>
      <c r="G450" s="114" t="s">
        <v>2</v>
      </c>
    </row>
    <row r="451" spans="1:7" x14ac:dyDescent="0.3">
      <c r="A451" s="24" t="s">
        <v>5</v>
      </c>
      <c r="B451" s="112" t="s">
        <v>26</v>
      </c>
      <c r="C451" s="24" t="s">
        <v>16</v>
      </c>
      <c r="D451" s="114">
        <v>4.8933211374437298E-2</v>
      </c>
      <c r="E451" s="114">
        <v>0.25255594847566398</v>
      </c>
      <c r="F451" s="114">
        <v>0.747097128730002</v>
      </c>
      <c r="G451" s="114">
        <v>3.46922794333816E-4</v>
      </c>
    </row>
    <row r="452" spans="1:7" x14ac:dyDescent="0.3">
      <c r="A452" s="24" t="s">
        <v>6</v>
      </c>
      <c r="B452" s="112" t="s">
        <v>26</v>
      </c>
      <c r="C452" s="24" t="s">
        <v>16</v>
      </c>
      <c r="D452" s="114">
        <v>1</v>
      </c>
      <c r="E452" s="114">
        <v>0.99324669897705897</v>
      </c>
      <c r="F452" s="114">
        <v>6.7533010229414003E-3</v>
      </c>
      <c r="G452" s="114">
        <v>0</v>
      </c>
    </row>
    <row r="453" spans="1:7" x14ac:dyDescent="0.3">
      <c r="A453" s="24" t="s">
        <v>7</v>
      </c>
      <c r="B453" s="112" t="s">
        <v>26</v>
      </c>
      <c r="C453" s="24" t="s">
        <v>16</v>
      </c>
      <c r="D453" s="114">
        <v>0.83751070889827495</v>
      </c>
      <c r="E453" s="114">
        <v>1</v>
      </c>
      <c r="F453" s="114">
        <v>0</v>
      </c>
      <c r="G453" s="114">
        <v>0</v>
      </c>
    </row>
    <row r="454" spans="1:7" x14ac:dyDescent="0.3">
      <c r="A454" s="24" t="s">
        <v>8</v>
      </c>
      <c r="B454" s="112" t="s">
        <v>26</v>
      </c>
      <c r="C454" s="24" t="s">
        <v>16</v>
      </c>
      <c r="D454" s="114">
        <v>0.87704440245590998</v>
      </c>
      <c r="E454" s="114" t="s">
        <v>2</v>
      </c>
      <c r="F454" s="114" t="s">
        <v>2</v>
      </c>
      <c r="G454" s="114" t="s">
        <v>2</v>
      </c>
    </row>
    <row r="455" spans="1:7" x14ac:dyDescent="0.3">
      <c r="A455" s="24" t="s">
        <v>104</v>
      </c>
      <c r="B455" s="112" t="s">
        <v>26</v>
      </c>
      <c r="C455" s="24" t="s">
        <v>16</v>
      </c>
      <c r="D455" s="114">
        <v>0.89909478390183495</v>
      </c>
      <c r="E455" s="114" t="s">
        <v>2</v>
      </c>
      <c r="F455" s="114" t="s">
        <v>2</v>
      </c>
      <c r="G455" s="114" t="s">
        <v>2</v>
      </c>
    </row>
    <row r="456" spans="1:7" x14ac:dyDescent="0.3">
      <c r="A456" s="24" t="s">
        <v>107</v>
      </c>
      <c r="B456" s="112" t="s">
        <v>26</v>
      </c>
      <c r="C456" s="24" t="s">
        <v>16</v>
      </c>
      <c r="D456" s="114">
        <v>3.8808042610822102E-2</v>
      </c>
      <c r="E456" s="114" t="s">
        <v>2</v>
      </c>
      <c r="F456" s="114" t="s">
        <v>2</v>
      </c>
      <c r="G456" s="114" t="s">
        <v>2</v>
      </c>
    </row>
    <row r="457" spans="1:7" x14ac:dyDescent="0.3">
      <c r="A457" s="24" t="s">
        <v>9</v>
      </c>
      <c r="B457" s="112" t="s">
        <v>26</v>
      </c>
      <c r="C457" s="24" t="s">
        <v>16</v>
      </c>
      <c r="D457" s="114">
        <v>0.82923871652757797</v>
      </c>
      <c r="E457" s="114">
        <v>0.44070500333198198</v>
      </c>
      <c r="F457" s="114">
        <v>0.55639897094983903</v>
      </c>
      <c r="G457" s="114">
        <v>2.89602571817923E-3</v>
      </c>
    </row>
    <row r="458" spans="1:7" x14ac:dyDescent="0.3">
      <c r="A458" s="24" t="s">
        <v>10</v>
      </c>
      <c r="B458" s="112" t="s">
        <v>26</v>
      </c>
      <c r="C458" s="24" t="s">
        <v>16</v>
      </c>
      <c r="D458" s="114">
        <v>0.99046530957192502</v>
      </c>
      <c r="E458" s="114" t="s">
        <v>2</v>
      </c>
      <c r="F458" s="114" t="s">
        <v>2</v>
      </c>
      <c r="G458" s="114" t="s">
        <v>2</v>
      </c>
    </row>
    <row r="459" spans="1:7" x14ac:dyDescent="0.3">
      <c r="A459" s="24" t="s">
        <v>11</v>
      </c>
      <c r="B459" s="112" t="s">
        <v>26</v>
      </c>
      <c r="C459" s="24" t="s">
        <v>16</v>
      </c>
      <c r="D459" s="114">
        <v>0.257542909099302</v>
      </c>
      <c r="E459" s="114" t="s">
        <v>2</v>
      </c>
      <c r="F459" s="114" t="s">
        <v>2</v>
      </c>
      <c r="G459" s="114" t="s">
        <v>2</v>
      </c>
    </row>
    <row r="460" spans="1:7" x14ac:dyDescent="0.3">
      <c r="A460" s="24" t="s">
        <v>12</v>
      </c>
      <c r="B460" s="112" t="s">
        <v>26</v>
      </c>
      <c r="C460" s="24" t="s">
        <v>16</v>
      </c>
      <c r="D460" s="114">
        <v>1</v>
      </c>
      <c r="E460" s="114" t="s">
        <v>2</v>
      </c>
      <c r="F460" s="114" t="s">
        <v>2</v>
      </c>
      <c r="G460" s="114" t="s">
        <v>2</v>
      </c>
    </row>
    <row r="461" spans="1:7" x14ac:dyDescent="0.3">
      <c r="A461" s="24" t="s">
        <v>108</v>
      </c>
      <c r="B461" s="112" t="s">
        <v>26</v>
      </c>
      <c r="C461" s="24" t="s">
        <v>16</v>
      </c>
      <c r="D461" s="114">
        <v>4.1107574991320901E-2</v>
      </c>
      <c r="E461" s="114" t="s">
        <v>2</v>
      </c>
      <c r="F461" s="114" t="s">
        <v>2</v>
      </c>
      <c r="G461" s="114" t="s">
        <v>2</v>
      </c>
    </row>
    <row r="462" spans="1:7" x14ac:dyDescent="0.3">
      <c r="A462" s="24" t="s">
        <v>106</v>
      </c>
      <c r="B462" s="112" t="s">
        <v>26</v>
      </c>
      <c r="C462" s="24" t="s">
        <v>16</v>
      </c>
      <c r="D462" s="114">
        <v>0.99782552948379599</v>
      </c>
      <c r="E462" s="114" t="s">
        <v>2</v>
      </c>
      <c r="F462" s="114" t="s">
        <v>2</v>
      </c>
      <c r="G462" s="114" t="s">
        <v>2</v>
      </c>
    </row>
    <row r="463" spans="1:7" x14ac:dyDescent="0.3">
      <c r="A463" s="24" t="s">
        <v>105</v>
      </c>
      <c r="B463" s="112" t="s">
        <v>26</v>
      </c>
      <c r="C463" s="24" t="s">
        <v>16</v>
      </c>
      <c r="D463" s="114">
        <v>1</v>
      </c>
      <c r="E463" s="114" t="s">
        <v>2</v>
      </c>
      <c r="F463" s="114" t="s">
        <v>2</v>
      </c>
      <c r="G463" s="114" t="s">
        <v>2</v>
      </c>
    </row>
    <row r="464" spans="1:7" x14ac:dyDescent="0.3">
      <c r="A464" s="24" t="s">
        <v>13</v>
      </c>
      <c r="B464" s="112" t="s">
        <v>26</v>
      </c>
      <c r="C464" s="24" t="s">
        <v>16</v>
      </c>
      <c r="D464" s="114">
        <v>0.84541611793618898</v>
      </c>
      <c r="E464" s="114" t="s">
        <v>2</v>
      </c>
      <c r="F464" s="114" t="s">
        <v>2</v>
      </c>
      <c r="G464" s="114" t="s">
        <v>2</v>
      </c>
    </row>
    <row r="465" spans="1:7" x14ac:dyDescent="0.3">
      <c r="A465" s="24" t="s">
        <v>14</v>
      </c>
      <c r="B465" s="112" t="s">
        <v>26</v>
      </c>
      <c r="C465" s="24" t="s">
        <v>16</v>
      </c>
      <c r="D465" s="114">
        <v>0.97747819215738996</v>
      </c>
      <c r="E465" s="114">
        <v>0.272005653689327</v>
      </c>
      <c r="F465" s="114">
        <v>0.70326860186582496</v>
      </c>
      <c r="G465" s="114">
        <v>2.4725744444847899E-2</v>
      </c>
    </row>
    <row r="466" spans="1:7" x14ac:dyDescent="0.3">
      <c r="A466" s="24" t="s">
        <v>1</v>
      </c>
      <c r="B466" s="112" t="s">
        <v>26</v>
      </c>
      <c r="C466" s="24" t="s">
        <v>17</v>
      </c>
      <c r="D466" s="114">
        <v>0.12569057416378099</v>
      </c>
      <c r="E466" s="114" t="s">
        <v>2</v>
      </c>
      <c r="F466" s="114" t="s">
        <v>2</v>
      </c>
      <c r="G466" s="114" t="s">
        <v>2</v>
      </c>
    </row>
    <row r="467" spans="1:7" x14ac:dyDescent="0.3">
      <c r="A467" s="24" t="s">
        <v>5</v>
      </c>
      <c r="B467" s="112" t="s">
        <v>26</v>
      </c>
      <c r="C467" s="24" t="s">
        <v>17</v>
      </c>
      <c r="D467" s="114">
        <v>1.6656965515683599E-2</v>
      </c>
      <c r="E467" s="114">
        <v>0.25547802544831499</v>
      </c>
      <c r="F467" s="114">
        <v>0.71732995117099496</v>
      </c>
      <c r="G467" s="114">
        <v>2.7192023380689202E-2</v>
      </c>
    </row>
    <row r="468" spans="1:7" x14ac:dyDescent="0.3">
      <c r="A468" s="24" t="s">
        <v>6</v>
      </c>
      <c r="B468" s="112" t="s">
        <v>26</v>
      </c>
      <c r="C468" s="24" t="s">
        <v>17</v>
      </c>
      <c r="D468" s="114">
        <v>0.99823374746146398</v>
      </c>
      <c r="E468" s="114">
        <v>0.98806703478319202</v>
      </c>
      <c r="F468" s="114">
        <v>1.19329652168079E-2</v>
      </c>
      <c r="G468" s="114">
        <v>0</v>
      </c>
    </row>
    <row r="469" spans="1:7" x14ac:dyDescent="0.3">
      <c r="A469" s="24" t="s">
        <v>7</v>
      </c>
      <c r="B469" s="112" t="s">
        <v>26</v>
      </c>
      <c r="C469" s="24" t="s">
        <v>17</v>
      </c>
      <c r="D469" s="114">
        <v>0.991042282742158</v>
      </c>
      <c r="E469" s="114">
        <v>0.99603899390738704</v>
      </c>
      <c r="F469" s="114">
        <v>3.9610060926131303E-3</v>
      </c>
      <c r="G469" s="114">
        <v>0</v>
      </c>
    </row>
    <row r="470" spans="1:7" x14ac:dyDescent="0.3">
      <c r="A470" s="24" t="s">
        <v>8</v>
      </c>
      <c r="B470" s="112" t="s">
        <v>26</v>
      </c>
      <c r="C470" s="24" t="s">
        <v>17</v>
      </c>
      <c r="D470" s="114">
        <v>0.85560703010042005</v>
      </c>
      <c r="E470" s="114" t="s">
        <v>2</v>
      </c>
      <c r="F470" s="114" t="s">
        <v>2</v>
      </c>
      <c r="G470" s="114" t="s">
        <v>2</v>
      </c>
    </row>
    <row r="471" spans="1:7" x14ac:dyDescent="0.3">
      <c r="A471" s="24" t="s">
        <v>104</v>
      </c>
      <c r="B471" s="112" t="s">
        <v>26</v>
      </c>
      <c r="C471" s="24" t="s">
        <v>17</v>
      </c>
      <c r="D471" s="114">
        <v>0.35781589647970102</v>
      </c>
      <c r="E471" s="114" t="s">
        <v>2</v>
      </c>
      <c r="F471" s="114" t="s">
        <v>2</v>
      </c>
      <c r="G471" s="114" t="s">
        <v>2</v>
      </c>
    </row>
    <row r="472" spans="1:7" x14ac:dyDescent="0.3">
      <c r="A472" s="24" t="s">
        <v>107</v>
      </c>
      <c r="B472" s="112" t="s">
        <v>26</v>
      </c>
      <c r="C472" s="24" t="s">
        <v>17</v>
      </c>
      <c r="D472" s="114">
        <v>0</v>
      </c>
      <c r="E472" s="114" t="s">
        <v>2</v>
      </c>
      <c r="F472" s="114" t="s">
        <v>2</v>
      </c>
      <c r="G472" s="114" t="s">
        <v>2</v>
      </c>
    </row>
    <row r="473" spans="1:7" x14ac:dyDescent="0.3">
      <c r="A473" s="24" t="s">
        <v>9</v>
      </c>
      <c r="B473" s="112" t="s">
        <v>26</v>
      </c>
      <c r="C473" s="24" t="s">
        <v>17</v>
      </c>
      <c r="D473" s="114">
        <v>0.98234818540971003</v>
      </c>
      <c r="E473" s="114">
        <v>0.24382432444590599</v>
      </c>
      <c r="F473" s="114">
        <v>0.74386733600581301</v>
      </c>
      <c r="G473" s="114">
        <v>1.2308339548281E-2</v>
      </c>
    </row>
    <row r="474" spans="1:7" x14ac:dyDescent="0.3">
      <c r="A474" s="24" t="s">
        <v>10</v>
      </c>
      <c r="B474" s="112" t="s">
        <v>26</v>
      </c>
      <c r="C474" s="24" t="s">
        <v>17</v>
      </c>
      <c r="D474" s="114">
        <v>0.97108217551387899</v>
      </c>
      <c r="E474" s="114" t="s">
        <v>2</v>
      </c>
      <c r="F474" s="114" t="s">
        <v>2</v>
      </c>
      <c r="G474" s="114" t="s">
        <v>2</v>
      </c>
    </row>
    <row r="475" spans="1:7" x14ac:dyDescent="0.3">
      <c r="A475" s="24" t="s">
        <v>11</v>
      </c>
      <c r="B475" s="112" t="s">
        <v>26</v>
      </c>
      <c r="C475" s="24" t="s">
        <v>17</v>
      </c>
      <c r="D475" s="114">
        <v>0.25604780917908099</v>
      </c>
      <c r="E475" s="114" t="s">
        <v>2</v>
      </c>
      <c r="F475" s="114" t="s">
        <v>2</v>
      </c>
      <c r="G475" s="114" t="s">
        <v>2</v>
      </c>
    </row>
    <row r="476" spans="1:7" x14ac:dyDescent="0.3">
      <c r="A476" s="24" t="s">
        <v>12</v>
      </c>
      <c r="B476" s="112" t="s">
        <v>26</v>
      </c>
      <c r="C476" s="24" t="s">
        <v>17</v>
      </c>
      <c r="D476" s="114">
        <v>1</v>
      </c>
      <c r="E476" s="114" t="s">
        <v>2</v>
      </c>
      <c r="F476" s="114" t="s">
        <v>2</v>
      </c>
      <c r="G476" s="114" t="s">
        <v>2</v>
      </c>
    </row>
    <row r="477" spans="1:7" x14ac:dyDescent="0.3">
      <c r="A477" s="24" t="s">
        <v>108</v>
      </c>
      <c r="B477" s="112" t="s">
        <v>26</v>
      </c>
      <c r="C477" s="24" t="s">
        <v>17</v>
      </c>
      <c r="D477" s="114">
        <v>0</v>
      </c>
      <c r="E477" s="114" t="s">
        <v>2</v>
      </c>
      <c r="F477" s="114" t="s">
        <v>2</v>
      </c>
      <c r="G477" s="114" t="s">
        <v>2</v>
      </c>
    </row>
    <row r="478" spans="1:7" x14ac:dyDescent="0.3">
      <c r="A478" s="24" t="s">
        <v>106</v>
      </c>
      <c r="B478" s="112" t="s">
        <v>26</v>
      </c>
      <c r="C478" s="24" t="s">
        <v>17</v>
      </c>
      <c r="D478" s="114">
        <v>0.96105148399768703</v>
      </c>
      <c r="E478" s="114" t="s">
        <v>2</v>
      </c>
      <c r="F478" s="114" t="s">
        <v>2</v>
      </c>
      <c r="G478" s="114" t="s">
        <v>2</v>
      </c>
    </row>
    <row r="479" spans="1:7" x14ac:dyDescent="0.3">
      <c r="A479" s="24" t="s">
        <v>105</v>
      </c>
      <c r="B479" s="112" t="s">
        <v>26</v>
      </c>
      <c r="C479" s="24" t="s">
        <v>17</v>
      </c>
      <c r="D479" s="114">
        <v>0.99646749492292797</v>
      </c>
      <c r="E479" s="114" t="s">
        <v>2</v>
      </c>
      <c r="F479" s="114" t="s">
        <v>2</v>
      </c>
      <c r="G479" s="114" t="s">
        <v>2</v>
      </c>
    </row>
    <row r="480" spans="1:7" x14ac:dyDescent="0.3">
      <c r="A480" s="24" t="s">
        <v>13</v>
      </c>
      <c r="B480" s="112" t="s">
        <v>26</v>
      </c>
      <c r="C480" s="24" t="s">
        <v>17</v>
      </c>
      <c r="D480" s="114">
        <v>0.99283449071183405</v>
      </c>
      <c r="E480" s="114" t="s">
        <v>2</v>
      </c>
      <c r="F480" s="114" t="s">
        <v>2</v>
      </c>
      <c r="G480" s="114" t="s">
        <v>2</v>
      </c>
    </row>
    <row r="481" spans="1:7" x14ac:dyDescent="0.3">
      <c r="A481" s="24" t="s">
        <v>14</v>
      </c>
      <c r="B481" s="112" t="s">
        <v>26</v>
      </c>
      <c r="C481" s="24" t="s">
        <v>17</v>
      </c>
      <c r="D481" s="114">
        <v>0.99950737890413599</v>
      </c>
      <c r="E481" s="114">
        <v>9.4391185503933606E-2</v>
      </c>
      <c r="F481" s="114">
        <v>0.88898208227910702</v>
      </c>
      <c r="G481" s="114">
        <v>1.6626732216959102E-2</v>
      </c>
    </row>
    <row r="482" spans="1:7" x14ac:dyDescent="0.3">
      <c r="A482" s="24" t="s">
        <v>1</v>
      </c>
      <c r="B482" s="112" t="s">
        <v>26</v>
      </c>
      <c r="C482" s="24" t="s">
        <v>18</v>
      </c>
      <c r="D482" s="114">
        <v>8.6322010785726502E-2</v>
      </c>
      <c r="E482" s="114" t="s">
        <v>2</v>
      </c>
      <c r="F482" s="114" t="s">
        <v>2</v>
      </c>
      <c r="G482" s="114" t="s">
        <v>2</v>
      </c>
    </row>
    <row r="483" spans="1:7" x14ac:dyDescent="0.3">
      <c r="A483" s="24" t="s">
        <v>5</v>
      </c>
      <c r="B483" s="112" t="s">
        <v>26</v>
      </c>
      <c r="C483" s="24" t="s">
        <v>18</v>
      </c>
      <c r="D483" s="114">
        <v>9.30047096362825E-3</v>
      </c>
      <c r="E483" s="114">
        <v>0.27803014417504801</v>
      </c>
      <c r="F483" s="114">
        <v>0.70910270397688002</v>
      </c>
      <c r="G483" s="114">
        <v>1.28671518480715E-2</v>
      </c>
    </row>
    <row r="484" spans="1:7" x14ac:dyDescent="0.3">
      <c r="A484" s="24" t="s">
        <v>6</v>
      </c>
      <c r="B484" s="112" t="s">
        <v>26</v>
      </c>
      <c r="C484" s="24" t="s">
        <v>18</v>
      </c>
      <c r="D484" s="114">
        <v>0.99578880425735095</v>
      </c>
      <c r="E484" s="114">
        <v>0.98478863332621802</v>
      </c>
      <c r="F484" s="114">
        <v>1.52113666737815E-2</v>
      </c>
      <c r="G484" s="114">
        <v>0</v>
      </c>
    </row>
    <row r="485" spans="1:7" x14ac:dyDescent="0.3">
      <c r="A485" s="24" t="s">
        <v>7</v>
      </c>
      <c r="B485" s="112" t="s">
        <v>26</v>
      </c>
      <c r="C485" s="24" t="s">
        <v>18</v>
      </c>
      <c r="D485" s="114">
        <v>0.99308169831842996</v>
      </c>
      <c r="E485" s="114">
        <v>1</v>
      </c>
      <c r="F485" s="114">
        <v>0</v>
      </c>
      <c r="G485" s="114">
        <v>0</v>
      </c>
    </row>
    <row r="486" spans="1:7" x14ac:dyDescent="0.3">
      <c r="A486" s="24" t="s">
        <v>8</v>
      </c>
      <c r="B486" s="112" t="s">
        <v>26</v>
      </c>
      <c r="C486" s="24" t="s">
        <v>18</v>
      </c>
      <c r="D486" s="114">
        <v>0.99578880425735095</v>
      </c>
      <c r="E486" s="114" t="s">
        <v>2</v>
      </c>
      <c r="F486" s="114" t="s">
        <v>2</v>
      </c>
      <c r="G486" s="114" t="s">
        <v>2</v>
      </c>
    </row>
    <row r="487" spans="1:7" x14ac:dyDescent="0.3">
      <c r="A487" s="24" t="s">
        <v>104</v>
      </c>
      <c r="B487" s="112" t="s">
        <v>26</v>
      </c>
      <c r="C487" s="24" t="s">
        <v>18</v>
      </c>
      <c r="D487" s="114">
        <v>0.68098704486686401</v>
      </c>
      <c r="E487" s="114" t="s">
        <v>2</v>
      </c>
      <c r="F487" s="114" t="s">
        <v>2</v>
      </c>
      <c r="G487" s="114" t="s">
        <v>2</v>
      </c>
    </row>
    <row r="488" spans="1:7" x14ac:dyDescent="0.3">
      <c r="A488" s="24" t="s">
        <v>107</v>
      </c>
      <c r="B488" s="112" t="s">
        <v>26</v>
      </c>
      <c r="C488" s="24" t="s">
        <v>18</v>
      </c>
      <c r="D488" s="114">
        <v>0</v>
      </c>
      <c r="E488" s="114" t="s">
        <v>2</v>
      </c>
      <c r="F488" s="114" t="s">
        <v>2</v>
      </c>
      <c r="G488" s="114" t="s">
        <v>2</v>
      </c>
    </row>
    <row r="489" spans="1:7" x14ac:dyDescent="0.3">
      <c r="A489" s="24" t="s">
        <v>9</v>
      </c>
      <c r="B489" s="112" t="s">
        <v>26</v>
      </c>
      <c r="C489" s="24" t="s">
        <v>18</v>
      </c>
      <c r="D489" s="114">
        <v>0.99610944069028795</v>
      </c>
      <c r="E489" s="114">
        <v>0.54397490490617495</v>
      </c>
      <c r="F489" s="114">
        <v>0.45569992427488198</v>
      </c>
      <c r="G489" s="114">
        <v>3.2517081894308398E-4</v>
      </c>
    </row>
    <row r="490" spans="1:7" x14ac:dyDescent="0.3">
      <c r="A490" s="24" t="s">
        <v>10</v>
      </c>
      <c r="B490" s="112" t="s">
        <v>26</v>
      </c>
      <c r="C490" s="24" t="s">
        <v>18</v>
      </c>
      <c r="D490" s="114">
        <v>0.991577608514701</v>
      </c>
      <c r="E490" s="114" t="s">
        <v>2</v>
      </c>
      <c r="F490" s="114" t="s">
        <v>2</v>
      </c>
      <c r="G490" s="114" t="s">
        <v>2</v>
      </c>
    </row>
    <row r="491" spans="1:7" x14ac:dyDescent="0.3">
      <c r="A491" s="24" t="s">
        <v>11</v>
      </c>
      <c r="B491" s="112" t="s">
        <v>26</v>
      </c>
      <c r="C491" s="24" t="s">
        <v>18</v>
      </c>
      <c r="D491" s="114">
        <v>0.550881731368282</v>
      </c>
      <c r="E491" s="114" t="s">
        <v>2</v>
      </c>
      <c r="F491" s="114" t="s">
        <v>2</v>
      </c>
      <c r="G491" s="114" t="s">
        <v>2</v>
      </c>
    </row>
    <row r="492" spans="1:7" x14ac:dyDescent="0.3">
      <c r="A492" s="24" t="s">
        <v>12</v>
      </c>
      <c r="B492" s="112" t="s">
        <v>26</v>
      </c>
      <c r="C492" s="24" t="s">
        <v>18</v>
      </c>
      <c r="D492" s="114">
        <v>1</v>
      </c>
      <c r="E492" s="114" t="s">
        <v>2</v>
      </c>
      <c r="F492" s="114" t="s">
        <v>2</v>
      </c>
      <c r="G492" s="114" t="s">
        <v>2</v>
      </c>
    </row>
    <row r="493" spans="1:7" x14ac:dyDescent="0.3">
      <c r="A493" s="24" t="s">
        <v>108</v>
      </c>
      <c r="B493" s="112" t="s">
        <v>26</v>
      </c>
      <c r="C493" s="24" t="s">
        <v>18</v>
      </c>
      <c r="D493" s="114">
        <v>0</v>
      </c>
      <c r="E493" s="114" t="s">
        <v>2</v>
      </c>
      <c r="F493" s="114" t="s">
        <v>2</v>
      </c>
      <c r="G493" s="114" t="s">
        <v>2</v>
      </c>
    </row>
    <row r="494" spans="1:7" x14ac:dyDescent="0.3">
      <c r="A494" s="24" t="s">
        <v>106</v>
      </c>
      <c r="B494" s="112" t="s">
        <v>26</v>
      </c>
      <c r="C494" s="24" t="s">
        <v>18</v>
      </c>
      <c r="D494" s="114">
        <v>0.991577608514701</v>
      </c>
      <c r="E494" s="114" t="s">
        <v>2</v>
      </c>
      <c r="F494" s="114" t="s">
        <v>2</v>
      </c>
      <c r="G494" s="114" t="s">
        <v>2</v>
      </c>
    </row>
    <row r="495" spans="1:7" x14ac:dyDescent="0.3">
      <c r="A495" s="24" t="s">
        <v>105</v>
      </c>
      <c r="B495" s="112" t="s">
        <v>26</v>
      </c>
      <c r="C495" s="24" t="s">
        <v>18</v>
      </c>
      <c r="D495" s="114">
        <v>0.99578880425735095</v>
      </c>
      <c r="E495" s="114" t="s">
        <v>2</v>
      </c>
      <c r="F495" s="114" t="s">
        <v>2</v>
      </c>
      <c r="G495" s="114" t="s">
        <v>2</v>
      </c>
    </row>
    <row r="496" spans="1:7" x14ac:dyDescent="0.3">
      <c r="A496" s="24" t="s">
        <v>13</v>
      </c>
      <c r="B496" s="112" t="s">
        <v>26</v>
      </c>
      <c r="C496" s="24" t="s">
        <v>18</v>
      </c>
      <c r="D496" s="114">
        <v>0.99700289782497897</v>
      </c>
      <c r="E496" s="114" t="s">
        <v>2</v>
      </c>
      <c r="F496" s="114" t="s">
        <v>2</v>
      </c>
      <c r="G496" s="114" t="s">
        <v>2</v>
      </c>
    </row>
    <row r="497" spans="1:7" x14ac:dyDescent="0.3">
      <c r="A497" s="24" t="s">
        <v>14</v>
      </c>
      <c r="B497" s="112" t="s">
        <v>26</v>
      </c>
      <c r="C497" s="24" t="s">
        <v>18</v>
      </c>
      <c r="D497" s="114">
        <v>1</v>
      </c>
      <c r="E497" s="114">
        <v>2.0793809467034002E-2</v>
      </c>
      <c r="F497" s="114">
        <v>0.97472560108390904</v>
      </c>
      <c r="G497" s="114">
        <v>4.4805894490567997E-3</v>
      </c>
    </row>
    <row r="498" spans="1:7" x14ac:dyDescent="0.3">
      <c r="A498" s="24" t="s">
        <v>1</v>
      </c>
      <c r="B498" s="112" t="s">
        <v>26</v>
      </c>
      <c r="C498" s="24" t="s">
        <v>10</v>
      </c>
      <c r="D498" s="114">
        <v>0.49446989266553198</v>
      </c>
      <c r="E498" s="114" t="s">
        <v>2</v>
      </c>
      <c r="F498" s="114" t="s">
        <v>2</v>
      </c>
      <c r="G498" s="114" t="s">
        <v>2</v>
      </c>
    </row>
    <row r="499" spans="1:7" x14ac:dyDescent="0.3">
      <c r="A499" s="24" t="s">
        <v>5</v>
      </c>
      <c r="B499" s="112" t="s">
        <v>26</v>
      </c>
      <c r="C499" s="24" t="s">
        <v>10</v>
      </c>
      <c r="D499" s="114">
        <v>1.01255717271997E-2</v>
      </c>
      <c r="E499" s="114">
        <v>0.26646083968031797</v>
      </c>
      <c r="F499" s="114">
        <v>0.67421339431636296</v>
      </c>
      <c r="G499" s="114">
        <v>5.9325766003319298E-2</v>
      </c>
    </row>
    <row r="500" spans="1:7" x14ac:dyDescent="0.3">
      <c r="A500" s="24" t="s">
        <v>6</v>
      </c>
      <c r="B500" s="112" t="s">
        <v>26</v>
      </c>
      <c r="C500" s="24" t="s">
        <v>10</v>
      </c>
      <c r="D500" s="114">
        <v>0.92771024217163001</v>
      </c>
      <c r="E500" s="114">
        <v>0.98559098107865994</v>
      </c>
      <c r="F500" s="114">
        <v>1.440901892134E-2</v>
      </c>
      <c r="G500" s="114">
        <v>0</v>
      </c>
    </row>
    <row r="501" spans="1:7" x14ac:dyDescent="0.3">
      <c r="A501" s="24" t="s">
        <v>7</v>
      </c>
      <c r="B501" s="112" t="s">
        <v>26</v>
      </c>
      <c r="C501" s="24" t="s">
        <v>10</v>
      </c>
      <c r="D501" s="114">
        <v>0.66535394259786396</v>
      </c>
      <c r="E501" s="114">
        <v>1</v>
      </c>
      <c r="F501" s="114">
        <v>0</v>
      </c>
      <c r="G501" s="114">
        <v>0</v>
      </c>
    </row>
    <row r="502" spans="1:7" x14ac:dyDescent="0.3">
      <c r="A502" s="24" t="s">
        <v>8</v>
      </c>
      <c r="B502" s="112" t="s">
        <v>26</v>
      </c>
      <c r="C502" s="24" t="s">
        <v>10</v>
      </c>
      <c r="D502" s="114">
        <v>0.81999318819868805</v>
      </c>
      <c r="E502" s="114" t="s">
        <v>2</v>
      </c>
      <c r="F502" s="114" t="s">
        <v>2</v>
      </c>
      <c r="G502" s="114" t="s">
        <v>2</v>
      </c>
    </row>
    <row r="503" spans="1:7" x14ac:dyDescent="0.3">
      <c r="A503" s="24" t="s">
        <v>104</v>
      </c>
      <c r="B503" s="112" t="s">
        <v>26</v>
      </c>
      <c r="C503" s="24" t="s">
        <v>10</v>
      </c>
      <c r="D503" s="114">
        <v>0.115749342211822</v>
      </c>
      <c r="E503" s="114" t="s">
        <v>2</v>
      </c>
      <c r="F503" s="114" t="s">
        <v>2</v>
      </c>
      <c r="G503" s="114" t="s">
        <v>2</v>
      </c>
    </row>
    <row r="504" spans="1:7" x14ac:dyDescent="0.3">
      <c r="A504" s="24" t="s">
        <v>107</v>
      </c>
      <c r="B504" s="112" t="s">
        <v>26</v>
      </c>
      <c r="C504" s="24" t="s">
        <v>10</v>
      </c>
      <c r="D504" s="114">
        <v>3.6213666671374403E-5</v>
      </c>
      <c r="E504" s="114" t="s">
        <v>2</v>
      </c>
      <c r="F504" s="114" t="s">
        <v>2</v>
      </c>
      <c r="G504" s="114" t="s">
        <v>2</v>
      </c>
    </row>
    <row r="505" spans="1:7" x14ac:dyDescent="0.3">
      <c r="A505" s="24" t="s">
        <v>9</v>
      </c>
      <c r="B505" s="112" t="s">
        <v>26</v>
      </c>
      <c r="C505" s="24" t="s">
        <v>10</v>
      </c>
      <c r="D505" s="114">
        <v>0.65693700202051797</v>
      </c>
      <c r="E505" s="114">
        <v>0.40124101050130101</v>
      </c>
      <c r="F505" s="114">
        <v>0.58358503996681899</v>
      </c>
      <c r="G505" s="114">
        <v>1.51739495318796E-2</v>
      </c>
    </row>
    <row r="506" spans="1:7" x14ac:dyDescent="0.3">
      <c r="A506" s="24" t="s">
        <v>10</v>
      </c>
      <c r="B506" s="112" t="s">
        <v>26</v>
      </c>
      <c r="C506" s="24" t="s">
        <v>10</v>
      </c>
      <c r="D506" s="114">
        <v>0.98015145900032397</v>
      </c>
      <c r="E506" s="114" t="s">
        <v>2</v>
      </c>
      <c r="F506" s="114" t="s">
        <v>2</v>
      </c>
      <c r="G506" s="114" t="s">
        <v>2</v>
      </c>
    </row>
    <row r="507" spans="1:7" x14ac:dyDescent="0.3">
      <c r="A507" s="24" t="s">
        <v>11</v>
      </c>
      <c r="B507" s="112" t="s">
        <v>26</v>
      </c>
      <c r="C507" s="24" t="s">
        <v>10</v>
      </c>
      <c r="D507" s="114">
        <v>0.38126283022933299</v>
      </c>
      <c r="E507" s="114" t="s">
        <v>2</v>
      </c>
      <c r="F507" s="114" t="s">
        <v>2</v>
      </c>
      <c r="G507" s="114" t="s">
        <v>2</v>
      </c>
    </row>
    <row r="508" spans="1:7" x14ac:dyDescent="0.3">
      <c r="A508" s="24" t="s">
        <v>12</v>
      </c>
      <c r="B508" s="112" t="s">
        <v>26</v>
      </c>
      <c r="C508" s="24" t="s">
        <v>10</v>
      </c>
      <c r="D508" s="114">
        <v>0.98336363261351001</v>
      </c>
      <c r="E508" s="114" t="s">
        <v>2</v>
      </c>
      <c r="F508" s="114" t="s">
        <v>2</v>
      </c>
      <c r="G508" s="114" t="s">
        <v>2</v>
      </c>
    </row>
    <row r="509" spans="1:7" x14ac:dyDescent="0.3">
      <c r="A509" s="24" t="s">
        <v>108</v>
      </c>
      <c r="B509" s="112" t="s">
        <v>26</v>
      </c>
      <c r="C509" s="24" t="s">
        <v>10</v>
      </c>
      <c r="D509" s="114">
        <v>3.6213666671374403E-5</v>
      </c>
      <c r="E509" s="114" t="s">
        <v>2</v>
      </c>
      <c r="F509" s="114" t="s">
        <v>2</v>
      </c>
      <c r="G509" s="114" t="s">
        <v>2</v>
      </c>
    </row>
    <row r="510" spans="1:7" x14ac:dyDescent="0.3">
      <c r="A510" s="24" t="s">
        <v>106</v>
      </c>
      <c r="B510" s="112" t="s">
        <v>26</v>
      </c>
      <c r="C510" s="24" t="s">
        <v>10</v>
      </c>
      <c r="D510" s="114">
        <v>0.867730950570478</v>
      </c>
      <c r="E510" s="114" t="s">
        <v>2</v>
      </c>
      <c r="F510" s="114" t="s">
        <v>2</v>
      </c>
      <c r="G510" s="114" t="s">
        <v>2</v>
      </c>
    </row>
    <row r="511" spans="1:7" x14ac:dyDescent="0.3">
      <c r="A511" s="24" t="s">
        <v>105</v>
      </c>
      <c r="B511" s="112" t="s">
        <v>26</v>
      </c>
      <c r="C511" s="24" t="s">
        <v>10</v>
      </c>
      <c r="D511" s="114">
        <v>0.89652758168003399</v>
      </c>
      <c r="E511" s="114" t="s">
        <v>2</v>
      </c>
      <c r="F511" s="114" t="s">
        <v>2</v>
      </c>
      <c r="G511" s="114" t="s">
        <v>2</v>
      </c>
    </row>
    <row r="512" spans="1:7" x14ac:dyDescent="0.3">
      <c r="A512" s="24" t="s">
        <v>13</v>
      </c>
      <c r="B512" s="112" t="s">
        <v>26</v>
      </c>
      <c r="C512" s="24" t="s">
        <v>10</v>
      </c>
      <c r="D512" s="114">
        <v>0.68434576311844997</v>
      </c>
      <c r="E512" s="114" t="s">
        <v>2</v>
      </c>
      <c r="F512" s="114" t="s">
        <v>2</v>
      </c>
      <c r="G512" s="114" t="s">
        <v>2</v>
      </c>
    </row>
    <row r="513" spans="1:7" x14ac:dyDescent="0.3">
      <c r="A513" s="24" t="s">
        <v>14</v>
      </c>
      <c r="B513" s="112" t="s">
        <v>26</v>
      </c>
      <c r="C513" s="24" t="s">
        <v>10</v>
      </c>
      <c r="D513" s="114">
        <v>0.918252947137151</v>
      </c>
      <c r="E513" s="114">
        <v>0.36788311751714098</v>
      </c>
      <c r="F513" s="114">
        <v>0.62186439571811802</v>
      </c>
      <c r="G513" s="114">
        <v>1.02524867647411E-2</v>
      </c>
    </row>
    <row r="514" spans="1:7" x14ac:dyDescent="0.3">
      <c r="A514" s="24" t="s">
        <v>1</v>
      </c>
      <c r="B514" s="112" t="s">
        <v>26</v>
      </c>
      <c r="C514" s="24" t="s">
        <v>19</v>
      </c>
      <c r="D514" s="114">
        <v>0.19190980344834199</v>
      </c>
      <c r="E514" s="114" t="s">
        <v>2</v>
      </c>
      <c r="F514" s="114" t="s">
        <v>2</v>
      </c>
      <c r="G514" s="114" t="s">
        <v>2</v>
      </c>
    </row>
    <row r="515" spans="1:7" x14ac:dyDescent="0.3">
      <c r="A515" s="24" t="s">
        <v>5</v>
      </c>
      <c r="B515" s="112" t="s">
        <v>26</v>
      </c>
      <c r="C515" s="24" t="s">
        <v>19</v>
      </c>
      <c r="D515" s="114">
        <v>4.5966929713562796E-3</v>
      </c>
      <c r="E515" s="114">
        <v>0.20364483607490799</v>
      </c>
      <c r="F515" s="114">
        <v>0.79635516392509198</v>
      </c>
      <c r="G515" s="114">
        <v>0</v>
      </c>
    </row>
    <row r="516" spans="1:7" x14ac:dyDescent="0.3">
      <c r="A516" s="24" t="s">
        <v>6</v>
      </c>
      <c r="B516" s="112" t="s">
        <v>26</v>
      </c>
      <c r="C516" s="24" t="s">
        <v>19</v>
      </c>
      <c r="D516" s="114">
        <v>1</v>
      </c>
      <c r="E516" s="114">
        <v>0.99512684244112704</v>
      </c>
      <c r="F516" s="114">
        <v>4.87315755887263E-3</v>
      </c>
      <c r="G516" s="114">
        <v>0</v>
      </c>
    </row>
    <row r="517" spans="1:7" x14ac:dyDescent="0.3">
      <c r="A517" s="24" t="s">
        <v>7</v>
      </c>
      <c r="B517" s="112" t="s">
        <v>26</v>
      </c>
      <c r="C517" s="24" t="s">
        <v>19</v>
      </c>
      <c r="D517" s="114">
        <v>0.86596481131219305</v>
      </c>
      <c r="E517" s="114">
        <v>1</v>
      </c>
      <c r="F517" s="114">
        <v>0</v>
      </c>
      <c r="G517" s="114">
        <v>0</v>
      </c>
    </row>
    <row r="518" spans="1:7" x14ac:dyDescent="0.3">
      <c r="A518" s="24" t="s">
        <v>8</v>
      </c>
      <c r="B518" s="112" t="s">
        <v>26</v>
      </c>
      <c r="C518" s="24" t="s">
        <v>19</v>
      </c>
      <c r="D518" s="114">
        <v>0.96671822638210603</v>
      </c>
      <c r="E518" s="114" t="s">
        <v>2</v>
      </c>
      <c r="F518" s="114" t="s">
        <v>2</v>
      </c>
      <c r="G518" s="114" t="s">
        <v>2</v>
      </c>
    </row>
    <row r="519" spans="1:7" x14ac:dyDescent="0.3">
      <c r="A519" s="24" t="s">
        <v>104</v>
      </c>
      <c r="B519" s="112" t="s">
        <v>26</v>
      </c>
      <c r="C519" s="24" t="s">
        <v>19</v>
      </c>
      <c r="D519" s="114">
        <v>0.281604134159611</v>
      </c>
      <c r="E519" s="114" t="s">
        <v>2</v>
      </c>
      <c r="F519" s="114" t="s">
        <v>2</v>
      </c>
      <c r="G519" s="114" t="s">
        <v>2</v>
      </c>
    </row>
    <row r="520" spans="1:7" x14ac:dyDescent="0.3">
      <c r="A520" s="24" t="s">
        <v>107</v>
      </c>
      <c r="B520" s="112" t="s">
        <v>26</v>
      </c>
      <c r="C520" s="24" t="s">
        <v>19</v>
      </c>
      <c r="D520" s="114">
        <v>0</v>
      </c>
      <c r="E520" s="114" t="s">
        <v>2</v>
      </c>
      <c r="F520" s="114" t="s">
        <v>2</v>
      </c>
      <c r="G520" s="114" t="s">
        <v>2</v>
      </c>
    </row>
    <row r="521" spans="1:7" x14ac:dyDescent="0.3">
      <c r="A521" s="24" t="s">
        <v>9</v>
      </c>
      <c r="B521" s="112" t="s">
        <v>26</v>
      </c>
      <c r="C521" s="24" t="s">
        <v>19</v>
      </c>
      <c r="D521" s="114">
        <v>0.85273510314391499</v>
      </c>
      <c r="E521" s="114">
        <v>0.293677315193689</v>
      </c>
      <c r="F521" s="114">
        <v>0.70203398060811095</v>
      </c>
      <c r="G521" s="114">
        <v>4.2887041982003901E-3</v>
      </c>
    </row>
    <row r="522" spans="1:7" x14ac:dyDescent="0.3">
      <c r="A522" s="24" t="s">
        <v>10</v>
      </c>
      <c r="B522" s="112" t="s">
        <v>26</v>
      </c>
      <c r="C522" s="24" t="s">
        <v>19</v>
      </c>
      <c r="D522" s="114">
        <v>0.99703978858896103</v>
      </c>
      <c r="E522" s="114" t="s">
        <v>2</v>
      </c>
      <c r="F522" s="114" t="s">
        <v>2</v>
      </c>
      <c r="G522" s="114" t="s">
        <v>2</v>
      </c>
    </row>
    <row r="523" spans="1:7" x14ac:dyDescent="0.3">
      <c r="A523" s="24" t="s">
        <v>11</v>
      </c>
      <c r="B523" s="112" t="s">
        <v>26</v>
      </c>
      <c r="C523" s="24" t="s">
        <v>19</v>
      </c>
      <c r="D523" s="114">
        <v>0.72538098625867697</v>
      </c>
      <c r="E523" s="114" t="s">
        <v>2</v>
      </c>
      <c r="F523" s="114" t="s">
        <v>2</v>
      </c>
      <c r="G523" s="114" t="s">
        <v>2</v>
      </c>
    </row>
    <row r="524" spans="1:7" x14ac:dyDescent="0.3">
      <c r="A524" s="24" t="s">
        <v>12</v>
      </c>
      <c r="B524" s="112" t="s">
        <v>26</v>
      </c>
      <c r="C524" s="24" t="s">
        <v>19</v>
      </c>
      <c r="D524" s="114">
        <v>1</v>
      </c>
      <c r="E524" s="114" t="s">
        <v>2</v>
      </c>
      <c r="F524" s="114" t="s">
        <v>2</v>
      </c>
      <c r="G524" s="114" t="s">
        <v>2</v>
      </c>
    </row>
    <row r="525" spans="1:7" x14ac:dyDescent="0.3">
      <c r="A525" s="24" t="s">
        <v>108</v>
      </c>
      <c r="B525" s="112" t="s">
        <v>26</v>
      </c>
      <c r="C525" s="24" t="s">
        <v>19</v>
      </c>
      <c r="D525" s="114">
        <v>0</v>
      </c>
      <c r="E525" s="114" t="s">
        <v>2</v>
      </c>
      <c r="F525" s="114" t="s">
        <v>2</v>
      </c>
      <c r="G525" s="114" t="s">
        <v>2</v>
      </c>
    </row>
    <row r="526" spans="1:7" x14ac:dyDescent="0.3">
      <c r="A526" s="24" t="s">
        <v>106</v>
      </c>
      <c r="B526" s="112" t="s">
        <v>26</v>
      </c>
      <c r="C526" s="24" t="s">
        <v>19</v>
      </c>
      <c r="D526" s="114">
        <v>0.953343775862456</v>
      </c>
      <c r="E526" s="114" t="s">
        <v>2</v>
      </c>
      <c r="F526" s="114" t="s">
        <v>2</v>
      </c>
      <c r="G526" s="114" t="s">
        <v>2</v>
      </c>
    </row>
    <row r="527" spans="1:7" x14ac:dyDescent="0.3">
      <c r="A527" s="24" t="s">
        <v>105</v>
      </c>
      <c r="B527" s="112" t="s">
        <v>26</v>
      </c>
      <c r="C527" s="24" t="s">
        <v>19</v>
      </c>
      <c r="D527" s="114">
        <v>1</v>
      </c>
      <c r="E527" s="114" t="s">
        <v>2</v>
      </c>
      <c r="F527" s="114" t="s">
        <v>2</v>
      </c>
      <c r="G527" s="114" t="s">
        <v>2</v>
      </c>
    </row>
    <row r="528" spans="1:7" x14ac:dyDescent="0.3">
      <c r="A528" s="24" t="s">
        <v>13</v>
      </c>
      <c r="B528" s="112" t="s">
        <v>26</v>
      </c>
      <c r="C528" s="24" t="s">
        <v>19</v>
      </c>
      <c r="D528" s="114">
        <v>0.87144749911153196</v>
      </c>
      <c r="E528" s="114" t="s">
        <v>2</v>
      </c>
      <c r="F528" s="114" t="s">
        <v>2</v>
      </c>
      <c r="G528" s="114" t="s">
        <v>2</v>
      </c>
    </row>
    <row r="529" spans="1:7" x14ac:dyDescent="0.3">
      <c r="A529" s="24" t="s">
        <v>14</v>
      </c>
      <c r="B529" s="112" t="s">
        <v>26</v>
      </c>
      <c r="C529" s="24" t="s">
        <v>19</v>
      </c>
      <c r="D529" s="114">
        <v>1</v>
      </c>
      <c r="E529" s="114">
        <v>0.43429482343415299</v>
      </c>
      <c r="F529" s="114">
        <v>0.56570517656584696</v>
      </c>
      <c r="G529" s="114">
        <v>0</v>
      </c>
    </row>
    <row r="530" spans="1:7" x14ac:dyDescent="0.3">
      <c r="A530" s="24" t="s">
        <v>1</v>
      </c>
      <c r="B530" s="112" t="s">
        <v>26</v>
      </c>
      <c r="C530" s="24" t="s">
        <v>20</v>
      </c>
      <c r="D530" s="114">
        <v>0.13154050941074699</v>
      </c>
      <c r="E530" s="114" t="s">
        <v>2</v>
      </c>
      <c r="F530" s="114" t="s">
        <v>2</v>
      </c>
      <c r="G530" s="114" t="s">
        <v>2</v>
      </c>
    </row>
    <row r="531" spans="1:7" x14ac:dyDescent="0.3">
      <c r="A531" s="24" t="s">
        <v>5</v>
      </c>
      <c r="B531" s="112" t="s">
        <v>26</v>
      </c>
      <c r="C531" s="24" t="s">
        <v>20</v>
      </c>
      <c r="D531" s="114">
        <v>3.8800415473474498E-3</v>
      </c>
      <c r="E531" s="114">
        <v>0.236088199768378</v>
      </c>
      <c r="F531" s="114">
        <v>0.76391180023162197</v>
      </c>
      <c r="G531" s="114">
        <v>0</v>
      </c>
    </row>
    <row r="532" spans="1:7" x14ac:dyDescent="0.3">
      <c r="A532" s="24" t="s">
        <v>6</v>
      </c>
      <c r="B532" s="112" t="s">
        <v>26</v>
      </c>
      <c r="C532" s="24" t="s">
        <v>20</v>
      </c>
      <c r="D532" s="114">
        <v>0.945105915449311</v>
      </c>
      <c r="E532" s="114">
        <v>0.99318154497784505</v>
      </c>
      <c r="F532" s="114">
        <v>6.8184550221548302E-3</v>
      </c>
      <c r="G532" s="114">
        <v>0</v>
      </c>
    </row>
    <row r="533" spans="1:7" x14ac:dyDescent="0.3">
      <c r="A533" s="24" t="s">
        <v>7</v>
      </c>
      <c r="B533" s="112" t="s">
        <v>26</v>
      </c>
      <c r="C533" s="24" t="s">
        <v>20</v>
      </c>
      <c r="D533" s="114">
        <v>0.93391321841776798</v>
      </c>
      <c r="E533" s="114">
        <v>1</v>
      </c>
      <c r="F533" s="114">
        <v>0</v>
      </c>
      <c r="G533" s="114">
        <v>0</v>
      </c>
    </row>
    <row r="534" spans="1:7" x14ac:dyDescent="0.3">
      <c r="A534" s="24" t="s">
        <v>8</v>
      </c>
      <c r="B534" s="112" t="s">
        <v>26</v>
      </c>
      <c r="C534" s="24" t="s">
        <v>20</v>
      </c>
      <c r="D534" s="114">
        <v>0.60566867288778503</v>
      </c>
      <c r="E534" s="114" t="s">
        <v>2</v>
      </c>
      <c r="F534" s="114" t="s">
        <v>2</v>
      </c>
      <c r="G534" s="114" t="s">
        <v>2</v>
      </c>
    </row>
    <row r="535" spans="1:7" x14ac:dyDescent="0.3">
      <c r="A535" s="24" t="s">
        <v>104</v>
      </c>
      <c r="B535" s="112" t="s">
        <v>26</v>
      </c>
      <c r="C535" s="24" t="s">
        <v>20</v>
      </c>
      <c r="D535" s="114">
        <v>6.4999392349066806E-2</v>
      </c>
      <c r="E535" s="114" t="s">
        <v>2</v>
      </c>
      <c r="F535" s="114" t="s">
        <v>2</v>
      </c>
      <c r="G535" s="114" t="s">
        <v>2</v>
      </c>
    </row>
    <row r="536" spans="1:7" x14ac:dyDescent="0.3">
      <c r="A536" s="24" t="s">
        <v>107</v>
      </c>
      <c r="B536" s="112" t="s">
        <v>26</v>
      </c>
      <c r="C536" s="24" t="s">
        <v>20</v>
      </c>
      <c r="D536" s="114">
        <v>2.02217546289988E-4</v>
      </c>
      <c r="E536" s="114" t="s">
        <v>2</v>
      </c>
      <c r="F536" s="114" t="s">
        <v>2</v>
      </c>
      <c r="G536" s="114" t="s">
        <v>2</v>
      </c>
    </row>
    <row r="537" spans="1:7" x14ac:dyDescent="0.3">
      <c r="A537" s="24" t="s">
        <v>9</v>
      </c>
      <c r="B537" s="112" t="s">
        <v>26</v>
      </c>
      <c r="C537" s="24" t="s">
        <v>20</v>
      </c>
      <c r="D537" s="114">
        <v>0.94760593788650205</v>
      </c>
      <c r="E537" s="114">
        <v>0.58367699924112804</v>
      </c>
      <c r="F537" s="114">
        <v>0.41422097033984001</v>
      </c>
      <c r="G537" s="114">
        <v>2.1020304190324801E-3</v>
      </c>
    </row>
    <row r="538" spans="1:7" x14ac:dyDescent="0.3">
      <c r="A538" s="24" t="s">
        <v>10</v>
      </c>
      <c r="B538" s="112" t="s">
        <v>26</v>
      </c>
      <c r="C538" s="24" t="s">
        <v>20</v>
      </c>
      <c r="D538" s="114">
        <v>0.93096484094196297</v>
      </c>
      <c r="E538" s="114" t="s">
        <v>2</v>
      </c>
      <c r="F538" s="114" t="s">
        <v>2</v>
      </c>
      <c r="G538" s="114" t="s">
        <v>2</v>
      </c>
    </row>
    <row r="539" spans="1:7" x14ac:dyDescent="0.3">
      <c r="A539" s="24" t="s">
        <v>11</v>
      </c>
      <c r="B539" s="112" t="s">
        <v>26</v>
      </c>
      <c r="C539" s="24" t="s">
        <v>20</v>
      </c>
      <c r="D539" s="114">
        <v>0.107219462074344</v>
      </c>
      <c r="E539" s="114" t="s">
        <v>2</v>
      </c>
      <c r="F539" s="114" t="s">
        <v>2</v>
      </c>
      <c r="G539" s="114" t="s">
        <v>2</v>
      </c>
    </row>
    <row r="540" spans="1:7" x14ac:dyDescent="0.3">
      <c r="A540" s="24" t="s">
        <v>12</v>
      </c>
      <c r="B540" s="112" t="s">
        <v>26</v>
      </c>
      <c r="C540" s="24" t="s">
        <v>20</v>
      </c>
      <c r="D540" s="114">
        <v>1</v>
      </c>
      <c r="E540" s="114" t="s">
        <v>2</v>
      </c>
      <c r="F540" s="114" t="s">
        <v>2</v>
      </c>
      <c r="G540" s="114" t="s">
        <v>2</v>
      </c>
    </row>
    <row r="541" spans="1:7" x14ac:dyDescent="0.3">
      <c r="A541" s="24" t="s">
        <v>108</v>
      </c>
      <c r="B541" s="112" t="s">
        <v>26</v>
      </c>
      <c r="C541" s="24" t="s">
        <v>20</v>
      </c>
      <c r="D541" s="114">
        <v>1.0115207653877601E-4</v>
      </c>
      <c r="E541" s="114" t="s">
        <v>2</v>
      </c>
      <c r="F541" s="114" t="s">
        <v>2</v>
      </c>
      <c r="G541" s="114" t="s">
        <v>2</v>
      </c>
    </row>
    <row r="542" spans="1:7" x14ac:dyDescent="0.3">
      <c r="A542" s="24" t="s">
        <v>106</v>
      </c>
      <c r="B542" s="112" t="s">
        <v>26</v>
      </c>
      <c r="C542" s="24" t="s">
        <v>20</v>
      </c>
      <c r="D542" s="114">
        <v>0.84005959929561602</v>
      </c>
      <c r="E542" s="114" t="s">
        <v>2</v>
      </c>
      <c r="F542" s="114" t="s">
        <v>2</v>
      </c>
      <c r="G542" s="114" t="s">
        <v>2</v>
      </c>
    </row>
    <row r="543" spans="1:7" x14ac:dyDescent="0.3">
      <c r="A543" s="24" t="s">
        <v>105</v>
      </c>
      <c r="B543" s="112" t="s">
        <v>26</v>
      </c>
      <c r="C543" s="24" t="s">
        <v>20</v>
      </c>
      <c r="D543" s="114">
        <v>0.92284386978404498</v>
      </c>
      <c r="E543" s="114" t="s">
        <v>2</v>
      </c>
      <c r="F543" s="114" t="s">
        <v>2</v>
      </c>
      <c r="G543" s="114" t="s">
        <v>2</v>
      </c>
    </row>
    <row r="544" spans="1:7" x14ac:dyDescent="0.3">
      <c r="A544" s="24" t="s">
        <v>13</v>
      </c>
      <c r="B544" s="112" t="s">
        <v>26</v>
      </c>
      <c r="C544" s="24" t="s">
        <v>20</v>
      </c>
      <c r="D544" s="114">
        <v>0.95795099636821301</v>
      </c>
      <c r="E544" s="114" t="s">
        <v>2</v>
      </c>
      <c r="F544" s="114" t="s">
        <v>2</v>
      </c>
      <c r="G544" s="114" t="s">
        <v>2</v>
      </c>
    </row>
    <row r="545" spans="1:7" x14ac:dyDescent="0.3">
      <c r="A545" s="24" t="s">
        <v>14</v>
      </c>
      <c r="B545" s="112" t="s">
        <v>26</v>
      </c>
      <c r="C545" s="24" t="s">
        <v>20</v>
      </c>
      <c r="D545" s="114">
        <v>0.91198118292116603</v>
      </c>
      <c r="E545" s="114">
        <v>0.50307682336510295</v>
      </c>
      <c r="F545" s="114">
        <v>0.49186399889481802</v>
      </c>
      <c r="G545" s="114">
        <v>5.0591777400789103E-3</v>
      </c>
    </row>
    <row r="546" spans="1:7" x14ac:dyDescent="0.3">
      <c r="A546" s="24" t="s">
        <v>1</v>
      </c>
      <c r="B546" s="112" t="s">
        <v>26</v>
      </c>
      <c r="C546" s="24" t="s">
        <v>115</v>
      </c>
      <c r="D546" s="114">
        <v>0.308436781153826</v>
      </c>
      <c r="E546" s="114" t="s">
        <v>2</v>
      </c>
      <c r="F546" s="114" t="s">
        <v>2</v>
      </c>
      <c r="G546" s="114" t="s">
        <v>2</v>
      </c>
    </row>
    <row r="547" spans="1:7" x14ac:dyDescent="0.3">
      <c r="A547" s="24" t="s">
        <v>5</v>
      </c>
      <c r="B547" s="112" t="s">
        <v>26</v>
      </c>
      <c r="C547" s="24" t="s">
        <v>115</v>
      </c>
      <c r="D547" s="114">
        <v>7.4658011193063896E-4</v>
      </c>
      <c r="E547" s="114">
        <v>6.0498078916491997E-2</v>
      </c>
      <c r="F547" s="114">
        <v>0.93950192108350805</v>
      </c>
      <c r="G547" s="114">
        <v>0</v>
      </c>
    </row>
    <row r="548" spans="1:7" x14ac:dyDescent="0.3">
      <c r="A548" s="24" t="s">
        <v>6</v>
      </c>
      <c r="B548" s="112" t="s">
        <v>26</v>
      </c>
      <c r="C548" s="24" t="s">
        <v>115</v>
      </c>
      <c r="D548" s="114">
        <v>1</v>
      </c>
      <c r="E548" s="114">
        <v>1</v>
      </c>
      <c r="F548" s="114">
        <v>0</v>
      </c>
      <c r="G548" s="114">
        <v>0</v>
      </c>
    </row>
    <row r="549" spans="1:7" x14ac:dyDescent="0.3">
      <c r="A549" s="24" t="s">
        <v>7</v>
      </c>
      <c r="B549" s="112" t="s">
        <v>26</v>
      </c>
      <c r="C549" s="24" t="s">
        <v>115</v>
      </c>
      <c r="D549" s="114">
        <v>0.23371364579211501</v>
      </c>
      <c r="E549" s="114">
        <v>1</v>
      </c>
      <c r="F549" s="114">
        <v>0</v>
      </c>
      <c r="G549" s="114">
        <v>0</v>
      </c>
    </row>
    <row r="550" spans="1:7" x14ac:dyDescent="0.3">
      <c r="A550" s="24" t="s">
        <v>8</v>
      </c>
      <c r="B550" s="112" t="s">
        <v>26</v>
      </c>
      <c r="C550" s="24" t="s">
        <v>115</v>
      </c>
      <c r="D550" s="114">
        <v>0.970085492023257</v>
      </c>
      <c r="E550" s="114" t="s">
        <v>2</v>
      </c>
      <c r="F550" s="114" t="s">
        <v>2</v>
      </c>
      <c r="G550" s="114" t="s">
        <v>2</v>
      </c>
    </row>
    <row r="551" spans="1:7" x14ac:dyDescent="0.3">
      <c r="A551" s="24" t="s">
        <v>104</v>
      </c>
      <c r="B551" s="112" t="s">
        <v>26</v>
      </c>
      <c r="C551" s="24" t="s">
        <v>115</v>
      </c>
      <c r="D551" s="114">
        <v>0.41590278617228998</v>
      </c>
      <c r="E551" s="114" t="s">
        <v>2</v>
      </c>
      <c r="F551" s="114" t="s">
        <v>2</v>
      </c>
      <c r="G551" s="114" t="s">
        <v>2</v>
      </c>
    </row>
    <row r="552" spans="1:7" x14ac:dyDescent="0.3">
      <c r="A552" s="24" t="s">
        <v>107</v>
      </c>
      <c r="B552" s="112" t="s">
        <v>26</v>
      </c>
      <c r="C552" s="24" t="s">
        <v>115</v>
      </c>
      <c r="D552" s="114">
        <v>0.172811450217628</v>
      </c>
      <c r="E552" s="114" t="s">
        <v>2</v>
      </c>
      <c r="F552" s="114" t="s">
        <v>2</v>
      </c>
      <c r="G552" s="114" t="s">
        <v>2</v>
      </c>
    </row>
    <row r="553" spans="1:7" x14ac:dyDescent="0.3">
      <c r="A553" s="24" t="s">
        <v>9</v>
      </c>
      <c r="B553" s="112" t="s">
        <v>26</v>
      </c>
      <c r="C553" s="24" t="s">
        <v>115</v>
      </c>
      <c r="D553" s="114">
        <v>0.202785864018873</v>
      </c>
      <c r="E553" s="114">
        <v>0.839610377598492</v>
      </c>
      <c r="F553" s="114">
        <v>0.160389622401509</v>
      </c>
      <c r="G553" s="114">
        <v>0</v>
      </c>
    </row>
    <row r="554" spans="1:7" x14ac:dyDescent="0.3">
      <c r="A554" s="24" t="s">
        <v>10</v>
      </c>
      <c r="B554" s="112" t="s">
        <v>26</v>
      </c>
      <c r="C554" s="24" t="s">
        <v>115</v>
      </c>
      <c r="D554" s="114">
        <v>1</v>
      </c>
      <c r="E554" s="114" t="s">
        <v>2</v>
      </c>
      <c r="F554" s="114" t="s">
        <v>2</v>
      </c>
      <c r="G554" s="114" t="s">
        <v>2</v>
      </c>
    </row>
    <row r="555" spans="1:7" x14ac:dyDescent="0.3">
      <c r="A555" s="24" t="s">
        <v>11</v>
      </c>
      <c r="B555" s="112" t="s">
        <v>26</v>
      </c>
      <c r="C555" s="24" t="s">
        <v>115</v>
      </c>
      <c r="D555" s="114">
        <v>0.50770956366102904</v>
      </c>
      <c r="E555" s="114" t="s">
        <v>2</v>
      </c>
      <c r="F555" s="114" t="s">
        <v>2</v>
      </c>
      <c r="G555" s="114" t="s">
        <v>2</v>
      </c>
    </row>
    <row r="556" spans="1:7" x14ac:dyDescent="0.3">
      <c r="A556" s="24" t="s">
        <v>12</v>
      </c>
      <c r="B556" s="112" t="s">
        <v>26</v>
      </c>
      <c r="C556" s="24" t="s">
        <v>115</v>
      </c>
      <c r="D556" s="114">
        <v>1</v>
      </c>
      <c r="E556" s="114" t="s">
        <v>2</v>
      </c>
      <c r="F556" s="114" t="s">
        <v>2</v>
      </c>
      <c r="G556" s="114" t="s">
        <v>2</v>
      </c>
    </row>
    <row r="557" spans="1:7" x14ac:dyDescent="0.3">
      <c r="A557" s="24" t="s">
        <v>108</v>
      </c>
      <c r="B557" s="112" t="s">
        <v>26</v>
      </c>
      <c r="C557" s="24" t="s">
        <v>115</v>
      </c>
      <c r="D557" s="114">
        <v>0.381167938483994</v>
      </c>
      <c r="E557" s="114" t="s">
        <v>2</v>
      </c>
      <c r="F557" s="114" t="s">
        <v>2</v>
      </c>
      <c r="G557" s="114" t="s">
        <v>2</v>
      </c>
    </row>
    <row r="558" spans="1:7" x14ac:dyDescent="0.3">
      <c r="A558" s="24" t="s">
        <v>106</v>
      </c>
      <c r="B558" s="112" t="s">
        <v>26</v>
      </c>
      <c r="C558" s="24" t="s">
        <v>115</v>
      </c>
      <c r="D558" s="114">
        <v>1</v>
      </c>
      <c r="E558" s="114" t="s">
        <v>2</v>
      </c>
      <c r="F558" s="114" t="s">
        <v>2</v>
      </c>
      <c r="G558" s="114" t="s">
        <v>2</v>
      </c>
    </row>
    <row r="559" spans="1:7" x14ac:dyDescent="0.3">
      <c r="A559" s="24" t="s">
        <v>105</v>
      </c>
      <c r="B559" s="112" t="s">
        <v>26</v>
      </c>
      <c r="C559" s="24" t="s">
        <v>115</v>
      </c>
      <c r="D559" s="114">
        <v>1</v>
      </c>
      <c r="E559" s="114" t="s">
        <v>2</v>
      </c>
      <c r="F559" s="114" t="s">
        <v>2</v>
      </c>
      <c r="G559" s="114" t="s">
        <v>2</v>
      </c>
    </row>
    <row r="560" spans="1:7" x14ac:dyDescent="0.3">
      <c r="A560" s="24" t="s">
        <v>13</v>
      </c>
      <c r="B560" s="112" t="s">
        <v>26</v>
      </c>
      <c r="C560" s="24" t="s">
        <v>115</v>
      </c>
      <c r="D560" s="114">
        <v>0.33287342922104202</v>
      </c>
      <c r="E560" s="114" t="s">
        <v>2</v>
      </c>
      <c r="F560" s="114" t="s">
        <v>2</v>
      </c>
      <c r="G560" s="114" t="s">
        <v>2</v>
      </c>
    </row>
    <row r="561" spans="1:7" x14ac:dyDescent="0.3">
      <c r="A561" s="24" t="s">
        <v>14</v>
      </c>
      <c r="B561" s="112" t="s">
        <v>26</v>
      </c>
      <c r="C561" s="24" t="s">
        <v>115</v>
      </c>
      <c r="D561" s="114">
        <v>0.93392506637197703</v>
      </c>
      <c r="E561" s="114">
        <v>0.66750471506299103</v>
      </c>
      <c r="F561" s="114">
        <v>0.33249528493700797</v>
      </c>
      <c r="G561" s="114">
        <v>0</v>
      </c>
    </row>
    <row r="562" spans="1:7" x14ac:dyDescent="0.3">
      <c r="A562" s="24" t="s">
        <v>1</v>
      </c>
      <c r="B562" s="112" t="s">
        <v>26</v>
      </c>
      <c r="C562" s="24" t="s">
        <v>21</v>
      </c>
      <c r="D562" s="114">
        <v>4.3871753300218801E-2</v>
      </c>
      <c r="E562" s="114" t="s">
        <v>2</v>
      </c>
      <c r="F562" s="114" t="s">
        <v>2</v>
      </c>
      <c r="G562" s="114" t="s">
        <v>2</v>
      </c>
    </row>
    <row r="563" spans="1:7" x14ac:dyDescent="0.3">
      <c r="A563" s="24" t="s">
        <v>5</v>
      </c>
      <c r="B563" s="112" t="s">
        <v>26</v>
      </c>
      <c r="C563" s="24" t="s">
        <v>21</v>
      </c>
      <c r="D563" s="114">
        <v>1</v>
      </c>
      <c r="E563" s="114">
        <v>0.21578207042285699</v>
      </c>
      <c r="F563" s="114">
        <v>0.77509222803066702</v>
      </c>
      <c r="G563" s="114">
        <v>9.1257015464764005E-3</v>
      </c>
    </row>
    <row r="564" spans="1:7" x14ac:dyDescent="0.3">
      <c r="A564" s="24" t="s">
        <v>6</v>
      </c>
      <c r="B564" s="112" t="s">
        <v>26</v>
      </c>
      <c r="C564" s="24" t="s">
        <v>21</v>
      </c>
      <c r="D564" s="114">
        <v>1</v>
      </c>
      <c r="E564" s="114">
        <v>0.95831285510289199</v>
      </c>
      <c r="F564" s="114">
        <v>4.16871448971078E-2</v>
      </c>
      <c r="G564" s="114">
        <v>0</v>
      </c>
    </row>
    <row r="565" spans="1:7" x14ac:dyDescent="0.3">
      <c r="A565" s="24" t="s">
        <v>7</v>
      </c>
      <c r="B565" s="112" t="s">
        <v>26</v>
      </c>
      <c r="C565" s="24" t="s">
        <v>21</v>
      </c>
      <c r="D565" s="114">
        <v>0.93047820515827195</v>
      </c>
      <c r="E565" s="114">
        <v>1</v>
      </c>
      <c r="F565" s="114">
        <v>0</v>
      </c>
      <c r="G565" s="114">
        <v>0</v>
      </c>
    </row>
    <row r="566" spans="1:7" x14ac:dyDescent="0.3">
      <c r="A566" s="24" t="s">
        <v>8</v>
      </c>
      <c r="B566" s="112" t="s">
        <v>26</v>
      </c>
      <c r="C566" s="24" t="s">
        <v>21</v>
      </c>
      <c r="D566" s="114">
        <v>0.85023671091766895</v>
      </c>
      <c r="E566" s="114" t="s">
        <v>2</v>
      </c>
      <c r="F566" s="114" t="s">
        <v>2</v>
      </c>
      <c r="G566" s="114" t="s">
        <v>2</v>
      </c>
    </row>
    <row r="567" spans="1:7" x14ac:dyDescent="0.3">
      <c r="A567" s="24" t="s">
        <v>104</v>
      </c>
      <c r="B567" s="112" t="s">
        <v>26</v>
      </c>
      <c r="C567" s="24" t="s">
        <v>21</v>
      </c>
      <c r="D567" s="114">
        <v>0.91328163080309299</v>
      </c>
      <c r="E567" s="114" t="s">
        <v>2</v>
      </c>
      <c r="F567" s="114" t="s">
        <v>2</v>
      </c>
      <c r="G567" s="114" t="s">
        <v>2</v>
      </c>
    </row>
    <row r="568" spans="1:7" x14ac:dyDescent="0.3">
      <c r="A568" s="24" t="s">
        <v>107</v>
      </c>
      <c r="B568" s="112" t="s">
        <v>26</v>
      </c>
      <c r="C568" s="24" t="s">
        <v>21</v>
      </c>
      <c r="D568" s="114">
        <v>1.47788457251436E-2</v>
      </c>
      <c r="E568" s="114" t="s">
        <v>2</v>
      </c>
      <c r="F568" s="114" t="s">
        <v>2</v>
      </c>
      <c r="G568" s="114" t="s">
        <v>2</v>
      </c>
    </row>
    <row r="569" spans="1:7" x14ac:dyDescent="0.3">
      <c r="A569" s="24" t="s">
        <v>9</v>
      </c>
      <c r="B569" s="112" t="s">
        <v>26</v>
      </c>
      <c r="C569" s="24" t="s">
        <v>21</v>
      </c>
      <c r="D569" s="114">
        <v>0.92271060005051597</v>
      </c>
      <c r="E569" s="114">
        <v>0.45193245075136301</v>
      </c>
      <c r="F569" s="114">
        <v>0.54075867536739397</v>
      </c>
      <c r="G569" s="114">
        <v>7.3088738812431102E-3</v>
      </c>
    </row>
    <row r="570" spans="1:7" x14ac:dyDescent="0.3">
      <c r="A570" s="24" t="s">
        <v>10</v>
      </c>
      <c r="B570" s="112" t="s">
        <v>26</v>
      </c>
      <c r="C570" s="24" t="s">
        <v>21</v>
      </c>
      <c r="D570" s="114">
        <v>0.98037495769696903</v>
      </c>
      <c r="E570" s="114" t="s">
        <v>2</v>
      </c>
      <c r="F570" s="114" t="s">
        <v>2</v>
      </c>
      <c r="G570" s="114" t="s">
        <v>2</v>
      </c>
    </row>
    <row r="571" spans="1:7" x14ac:dyDescent="0.3">
      <c r="A571" s="24" t="s">
        <v>11</v>
      </c>
      <c r="B571" s="112" t="s">
        <v>26</v>
      </c>
      <c r="C571" s="24" t="s">
        <v>21</v>
      </c>
      <c r="D571" s="114">
        <v>8.31485066481467E-2</v>
      </c>
      <c r="E571" s="114" t="s">
        <v>2</v>
      </c>
      <c r="F571" s="114" t="s">
        <v>2</v>
      </c>
      <c r="G571" s="114" t="s">
        <v>2</v>
      </c>
    </row>
    <row r="572" spans="1:7" x14ac:dyDescent="0.3">
      <c r="A572" s="24" t="s">
        <v>12</v>
      </c>
      <c r="B572" s="112" t="s">
        <v>26</v>
      </c>
      <c r="C572" s="24" t="s">
        <v>21</v>
      </c>
      <c r="D572" s="114">
        <v>1</v>
      </c>
      <c r="E572" s="114" t="s">
        <v>2</v>
      </c>
      <c r="F572" s="114" t="s">
        <v>2</v>
      </c>
      <c r="G572" s="114" t="s">
        <v>2</v>
      </c>
    </row>
    <row r="573" spans="1:7" x14ac:dyDescent="0.3">
      <c r="A573" s="24" t="s">
        <v>108</v>
      </c>
      <c r="B573" s="112" t="s">
        <v>26</v>
      </c>
      <c r="C573" s="24" t="s">
        <v>21</v>
      </c>
      <c r="D573" s="114">
        <v>2.0615425344974899E-2</v>
      </c>
      <c r="E573" s="114" t="s">
        <v>2</v>
      </c>
      <c r="F573" s="114" t="s">
        <v>2</v>
      </c>
      <c r="G573" s="114" t="s">
        <v>2</v>
      </c>
    </row>
    <row r="574" spans="1:7" x14ac:dyDescent="0.3">
      <c r="A574" s="24" t="s">
        <v>106</v>
      </c>
      <c r="B574" s="112" t="s">
        <v>26</v>
      </c>
      <c r="C574" s="24" t="s">
        <v>21</v>
      </c>
      <c r="D574" s="114">
        <v>0.99241494630289795</v>
      </c>
      <c r="E574" s="114" t="s">
        <v>2</v>
      </c>
      <c r="F574" s="114" t="s">
        <v>2</v>
      </c>
      <c r="G574" s="114" t="s">
        <v>2</v>
      </c>
    </row>
    <row r="575" spans="1:7" x14ac:dyDescent="0.3">
      <c r="A575" s="24" t="s">
        <v>105</v>
      </c>
      <c r="B575" s="112" t="s">
        <v>26</v>
      </c>
      <c r="C575" s="24" t="s">
        <v>21</v>
      </c>
      <c r="D575" s="114">
        <v>0.24995271944084099</v>
      </c>
      <c r="E575" s="114" t="s">
        <v>2</v>
      </c>
      <c r="F575" s="114" t="s">
        <v>2</v>
      </c>
      <c r="G575" s="114" t="s">
        <v>2</v>
      </c>
    </row>
    <row r="576" spans="1:7" x14ac:dyDescent="0.3">
      <c r="A576" s="24" t="s">
        <v>13</v>
      </c>
      <c r="B576" s="112" t="s">
        <v>26</v>
      </c>
      <c r="C576" s="24" t="s">
        <v>21</v>
      </c>
      <c r="D576" s="114">
        <v>0.937416715592717</v>
      </c>
      <c r="E576" s="114" t="s">
        <v>2</v>
      </c>
      <c r="F576" s="114" t="s">
        <v>2</v>
      </c>
      <c r="G576" s="114" t="s">
        <v>2</v>
      </c>
    </row>
    <row r="577" spans="1:7" x14ac:dyDescent="0.3">
      <c r="A577" s="24" t="s">
        <v>14</v>
      </c>
      <c r="B577" s="112" t="s">
        <v>26</v>
      </c>
      <c r="C577" s="24" t="s">
        <v>21</v>
      </c>
      <c r="D577" s="114">
        <v>1</v>
      </c>
      <c r="E577" s="114">
        <v>0.17698955726425</v>
      </c>
      <c r="F577" s="114">
        <v>0.81552193749768398</v>
      </c>
      <c r="G577" s="114">
        <v>7.4885052380661704E-3</v>
      </c>
    </row>
    <row r="578" spans="1:7" x14ac:dyDescent="0.3">
      <c r="A578" s="24" t="s">
        <v>1</v>
      </c>
      <c r="B578" s="112" t="s">
        <v>26</v>
      </c>
      <c r="C578" s="24" t="s">
        <v>22</v>
      </c>
      <c r="D578" s="114">
        <v>0.13637139164288301</v>
      </c>
      <c r="E578" s="114" t="s">
        <v>2</v>
      </c>
      <c r="F578" s="114" t="s">
        <v>2</v>
      </c>
      <c r="G578" s="114" t="s">
        <v>2</v>
      </c>
    </row>
    <row r="579" spans="1:7" x14ac:dyDescent="0.3">
      <c r="A579" s="24" t="s">
        <v>5</v>
      </c>
      <c r="B579" s="112" t="s">
        <v>26</v>
      </c>
      <c r="C579" s="24" t="s">
        <v>22</v>
      </c>
      <c r="D579" s="114">
        <v>1.3473333964664699E-3</v>
      </c>
      <c r="E579" s="114">
        <v>0.59816023038323496</v>
      </c>
      <c r="F579" s="114">
        <v>0.39587746263069801</v>
      </c>
      <c r="G579" s="114">
        <v>5.96230698606642E-3</v>
      </c>
    </row>
    <row r="580" spans="1:7" x14ac:dyDescent="0.3">
      <c r="A580" s="24" t="s">
        <v>6</v>
      </c>
      <c r="B580" s="112" t="s">
        <v>26</v>
      </c>
      <c r="C580" s="24" t="s">
        <v>22</v>
      </c>
      <c r="D580" s="114">
        <v>0.93768055868104105</v>
      </c>
      <c r="E580" s="114">
        <v>0.99945616706000295</v>
      </c>
      <c r="F580" s="114">
        <v>5.4383293999725002E-4</v>
      </c>
      <c r="G580" s="114">
        <v>0</v>
      </c>
    </row>
    <row r="581" spans="1:7" x14ac:dyDescent="0.3">
      <c r="A581" s="24" t="s">
        <v>7</v>
      </c>
      <c r="B581" s="112" t="s">
        <v>26</v>
      </c>
      <c r="C581" s="24" t="s">
        <v>22</v>
      </c>
      <c r="D581" s="114">
        <v>0.79541821984979699</v>
      </c>
      <c r="E581" s="114">
        <v>1</v>
      </c>
      <c r="F581" s="114">
        <v>0</v>
      </c>
      <c r="G581" s="114">
        <v>0</v>
      </c>
    </row>
    <row r="582" spans="1:7" x14ac:dyDescent="0.3">
      <c r="A582" s="24" t="s">
        <v>8</v>
      </c>
      <c r="B582" s="112" t="s">
        <v>26</v>
      </c>
      <c r="C582" s="24" t="s">
        <v>22</v>
      </c>
      <c r="D582" s="114">
        <v>0.68652733911603603</v>
      </c>
      <c r="E582" s="114" t="s">
        <v>2</v>
      </c>
      <c r="F582" s="114" t="s">
        <v>2</v>
      </c>
      <c r="G582" s="114" t="s">
        <v>2</v>
      </c>
    </row>
    <row r="583" spans="1:7" x14ac:dyDescent="0.3">
      <c r="A583" s="24" t="s">
        <v>104</v>
      </c>
      <c r="B583" s="112" t="s">
        <v>26</v>
      </c>
      <c r="C583" s="24" t="s">
        <v>22</v>
      </c>
      <c r="D583" s="114">
        <v>6.8347383433823405E-2</v>
      </c>
      <c r="E583" s="114" t="s">
        <v>2</v>
      </c>
      <c r="F583" s="114" t="s">
        <v>2</v>
      </c>
      <c r="G583" s="114" t="s">
        <v>2</v>
      </c>
    </row>
    <row r="584" spans="1:7" x14ac:dyDescent="0.3">
      <c r="A584" s="24" t="s">
        <v>107</v>
      </c>
      <c r="B584" s="112" t="s">
        <v>26</v>
      </c>
      <c r="C584" s="24" t="s">
        <v>22</v>
      </c>
      <c r="D584" s="114">
        <v>0</v>
      </c>
      <c r="E584" s="114" t="s">
        <v>2</v>
      </c>
      <c r="F584" s="114" t="s">
        <v>2</v>
      </c>
      <c r="G584" s="114" t="s">
        <v>2</v>
      </c>
    </row>
    <row r="585" spans="1:7" x14ac:dyDescent="0.3">
      <c r="A585" s="24" t="s">
        <v>9</v>
      </c>
      <c r="B585" s="112" t="s">
        <v>26</v>
      </c>
      <c r="C585" s="24" t="s">
        <v>22</v>
      </c>
      <c r="D585" s="114">
        <v>0.76766890086851602</v>
      </c>
      <c r="E585" s="114">
        <v>0.48909728669972702</v>
      </c>
      <c r="F585" s="114">
        <v>0.51078902728207498</v>
      </c>
      <c r="G585" s="114">
        <v>1.13686018198324E-4</v>
      </c>
    </row>
    <row r="586" spans="1:7" x14ac:dyDescent="0.3">
      <c r="A586" s="24" t="s">
        <v>10</v>
      </c>
      <c r="B586" s="112" t="s">
        <v>26</v>
      </c>
      <c r="C586" s="24" t="s">
        <v>22</v>
      </c>
      <c r="D586" s="114">
        <v>0.97583342635502102</v>
      </c>
      <c r="E586" s="114" t="s">
        <v>2</v>
      </c>
      <c r="F586" s="114" t="s">
        <v>2</v>
      </c>
      <c r="G586" s="114" t="s">
        <v>2</v>
      </c>
    </row>
    <row r="587" spans="1:7" x14ac:dyDescent="0.3">
      <c r="A587" s="24" t="s">
        <v>11</v>
      </c>
      <c r="B587" s="112" t="s">
        <v>26</v>
      </c>
      <c r="C587" s="24" t="s">
        <v>22</v>
      </c>
      <c r="D587" s="114">
        <v>0.11245768143502501</v>
      </c>
      <c r="E587" s="114" t="s">
        <v>2</v>
      </c>
      <c r="F587" s="114" t="s">
        <v>2</v>
      </c>
      <c r="G587" s="114" t="s">
        <v>2</v>
      </c>
    </row>
    <row r="588" spans="1:7" x14ac:dyDescent="0.3">
      <c r="A588" s="24" t="s">
        <v>12</v>
      </c>
      <c r="B588" s="112" t="s">
        <v>26</v>
      </c>
      <c r="C588" s="24" t="s">
        <v>22</v>
      </c>
      <c r="D588" s="114">
        <v>1</v>
      </c>
      <c r="E588" s="114" t="s">
        <v>2</v>
      </c>
      <c r="F588" s="114" t="s">
        <v>2</v>
      </c>
      <c r="G588" s="114" t="s">
        <v>2</v>
      </c>
    </row>
    <row r="589" spans="1:7" x14ac:dyDescent="0.3">
      <c r="A589" s="24" t="s">
        <v>108</v>
      </c>
      <c r="B589" s="112" t="s">
        <v>26</v>
      </c>
      <c r="C589" s="24" t="s">
        <v>22</v>
      </c>
      <c r="D589" s="114">
        <v>3.2407198436788197E-5</v>
      </c>
      <c r="E589" s="114" t="s">
        <v>2</v>
      </c>
      <c r="F589" s="114" t="s">
        <v>2</v>
      </c>
      <c r="G589" s="114" t="s">
        <v>2</v>
      </c>
    </row>
    <row r="590" spans="1:7" x14ac:dyDescent="0.3">
      <c r="A590" s="24" t="s">
        <v>106</v>
      </c>
      <c r="B590" s="112" t="s">
        <v>26</v>
      </c>
      <c r="C590" s="24" t="s">
        <v>22</v>
      </c>
      <c r="D590" s="114">
        <v>0.85042325012263897</v>
      </c>
      <c r="E590" s="114" t="s">
        <v>2</v>
      </c>
      <c r="F590" s="114" t="s">
        <v>2</v>
      </c>
      <c r="G590" s="114" t="s">
        <v>2</v>
      </c>
    </row>
    <row r="591" spans="1:7" x14ac:dyDescent="0.3">
      <c r="A591" s="24" t="s">
        <v>105</v>
      </c>
      <c r="B591" s="112" t="s">
        <v>26</v>
      </c>
      <c r="C591" s="24" t="s">
        <v>22</v>
      </c>
      <c r="D591" s="114">
        <v>0.89980732139338204</v>
      </c>
      <c r="E591" s="114" t="s">
        <v>2</v>
      </c>
      <c r="F591" s="114" t="s">
        <v>2</v>
      </c>
      <c r="G591" s="114" t="s">
        <v>2</v>
      </c>
    </row>
    <row r="592" spans="1:7" x14ac:dyDescent="0.3">
      <c r="A592" s="24" t="s">
        <v>13</v>
      </c>
      <c r="B592" s="112" t="s">
        <v>26</v>
      </c>
      <c r="C592" s="24" t="s">
        <v>22</v>
      </c>
      <c r="D592" s="114">
        <v>0.812814902010497</v>
      </c>
      <c r="E592" s="114" t="s">
        <v>2</v>
      </c>
      <c r="F592" s="114" t="s">
        <v>2</v>
      </c>
      <c r="G592" s="114" t="s">
        <v>2</v>
      </c>
    </row>
    <row r="593" spans="1:7" x14ac:dyDescent="0.3">
      <c r="A593" s="24" t="s">
        <v>14</v>
      </c>
      <c r="B593" s="112" t="s">
        <v>26</v>
      </c>
      <c r="C593" s="24" t="s">
        <v>22</v>
      </c>
      <c r="D593" s="114">
        <v>0.87018127080433305</v>
      </c>
      <c r="E593" s="114">
        <v>0.62303293396301096</v>
      </c>
      <c r="F593" s="114">
        <v>0.37635488616418</v>
      </c>
      <c r="G593" s="114">
        <v>6.1217987280896803E-4</v>
      </c>
    </row>
    <row r="594" spans="1:7" x14ac:dyDescent="0.3">
      <c r="A594" s="24" t="s">
        <v>1</v>
      </c>
      <c r="B594" s="112" t="s">
        <v>26</v>
      </c>
      <c r="C594" s="24" t="s">
        <v>23</v>
      </c>
      <c r="D594" s="114">
        <v>5.8958010791298802E-2</v>
      </c>
      <c r="E594" s="114" t="s">
        <v>2</v>
      </c>
      <c r="F594" s="114" t="s">
        <v>2</v>
      </c>
      <c r="G594" s="114" t="s">
        <v>2</v>
      </c>
    </row>
    <row r="595" spans="1:7" x14ac:dyDescent="0.3">
      <c r="A595" s="24" t="s">
        <v>5</v>
      </c>
      <c r="B595" s="112" t="s">
        <v>26</v>
      </c>
      <c r="C595" s="24" t="s">
        <v>23</v>
      </c>
      <c r="D595" s="114">
        <v>3.3431558111555501E-2</v>
      </c>
      <c r="E595" s="114">
        <v>0.37537510624882803</v>
      </c>
      <c r="F595" s="114">
        <v>0.62173386933117902</v>
      </c>
      <c r="G595" s="114">
        <v>2.89102441999311E-3</v>
      </c>
    </row>
    <row r="596" spans="1:7" x14ac:dyDescent="0.3">
      <c r="A596" s="24" t="s">
        <v>6</v>
      </c>
      <c r="B596" s="112" t="s">
        <v>26</v>
      </c>
      <c r="C596" s="24" t="s">
        <v>23</v>
      </c>
      <c r="D596" s="114">
        <v>1</v>
      </c>
      <c r="E596" s="114">
        <v>0.94296329967733805</v>
      </c>
      <c r="F596" s="114">
        <v>5.7036700322662399E-2</v>
      </c>
      <c r="G596" s="114">
        <v>0</v>
      </c>
    </row>
    <row r="597" spans="1:7" x14ac:dyDescent="0.3">
      <c r="A597" s="24" t="s">
        <v>7</v>
      </c>
      <c r="B597" s="112" t="s">
        <v>26</v>
      </c>
      <c r="C597" s="24" t="s">
        <v>23</v>
      </c>
      <c r="D597" s="114">
        <v>0.96540693903701502</v>
      </c>
      <c r="E597" s="114">
        <v>0.98978716724362004</v>
      </c>
      <c r="F597" s="114">
        <v>1.02128327563805E-2</v>
      </c>
      <c r="G597" s="114">
        <v>0</v>
      </c>
    </row>
    <row r="598" spans="1:7" x14ac:dyDescent="0.3">
      <c r="A598" s="24" t="s">
        <v>8</v>
      </c>
      <c r="B598" s="112" t="s">
        <v>26</v>
      </c>
      <c r="C598" s="24" t="s">
        <v>23</v>
      </c>
      <c r="D598" s="114">
        <v>0.92269604247821302</v>
      </c>
      <c r="E598" s="114" t="s">
        <v>2</v>
      </c>
      <c r="F598" s="114" t="s">
        <v>2</v>
      </c>
      <c r="G598" s="114" t="s">
        <v>2</v>
      </c>
    </row>
    <row r="599" spans="1:7" x14ac:dyDescent="0.3">
      <c r="A599" s="24" t="s">
        <v>104</v>
      </c>
      <c r="B599" s="112" t="s">
        <v>26</v>
      </c>
      <c r="C599" s="24" t="s">
        <v>23</v>
      </c>
      <c r="D599" s="114">
        <v>0.46366179312275002</v>
      </c>
      <c r="E599" s="114" t="s">
        <v>2</v>
      </c>
      <c r="F599" s="114" t="s">
        <v>2</v>
      </c>
      <c r="G599" s="114" t="s">
        <v>2</v>
      </c>
    </row>
    <row r="600" spans="1:7" x14ac:dyDescent="0.3">
      <c r="A600" s="24" t="s">
        <v>107</v>
      </c>
      <c r="B600" s="112" t="s">
        <v>26</v>
      </c>
      <c r="C600" s="24" t="s">
        <v>23</v>
      </c>
      <c r="D600" s="114">
        <v>0</v>
      </c>
      <c r="E600" s="114" t="s">
        <v>2</v>
      </c>
      <c r="F600" s="114" t="s">
        <v>2</v>
      </c>
      <c r="G600" s="114" t="s">
        <v>2</v>
      </c>
    </row>
    <row r="601" spans="1:7" x14ac:dyDescent="0.3">
      <c r="A601" s="24" t="s">
        <v>9</v>
      </c>
      <c r="B601" s="112" t="s">
        <v>26</v>
      </c>
      <c r="C601" s="24" t="s">
        <v>23</v>
      </c>
      <c r="D601" s="114">
        <v>0.96999146488875299</v>
      </c>
      <c r="E601" s="114">
        <v>0.25546368315536599</v>
      </c>
      <c r="F601" s="114">
        <v>0.74369553882432704</v>
      </c>
      <c r="G601" s="114">
        <v>8.4077802030743903E-4</v>
      </c>
    </row>
    <row r="602" spans="1:7" x14ac:dyDescent="0.3">
      <c r="A602" s="24" t="s">
        <v>10</v>
      </c>
      <c r="B602" s="112" t="s">
        <v>26</v>
      </c>
      <c r="C602" s="24" t="s">
        <v>23</v>
      </c>
      <c r="D602" s="114">
        <v>0.99098981791656804</v>
      </c>
      <c r="E602" s="114" t="s">
        <v>2</v>
      </c>
      <c r="F602" s="114" t="s">
        <v>2</v>
      </c>
      <c r="G602" s="114" t="s">
        <v>2</v>
      </c>
    </row>
    <row r="603" spans="1:7" x14ac:dyDescent="0.3">
      <c r="A603" s="24" t="s">
        <v>11</v>
      </c>
      <c r="B603" s="112" t="s">
        <v>26</v>
      </c>
      <c r="C603" s="24" t="s">
        <v>23</v>
      </c>
      <c r="D603" s="114">
        <v>0.158754791002051</v>
      </c>
      <c r="E603" s="114" t="s">
        <v>2</v>
      </c>
      <c r="F603" s="114" t="s">
        <v>2</v>
      </c>
      <c r="G603" s="114" t="s">
        <v>2</v>
      </c>
    </row>
    <row r="604" spans="1:7" x14ac:dyDescent="0.3">
      <c r="A604" s="24" t="s">
        <v>12</v>
      </c>
      <c r="B604" s="112" t="s">
        <v>26</v>
      </c>
      <c r="C604" s="24" t="s">
        <v>23</v>
      </c>
      <c r="D604" s="114">
        <v>1</v>
      </c>
      <c r="E604" s="114" t="s">
        <v>2</v>
      </c>
      <c r="F604" s="114" t="s">
        <v>2</v>
      </c>
      <c r="G604" s="114" t="s">
        <v>2</v>
      </c>
    </row>
    <row r="605" spans="1:7" x14ac:dyDescent="0.3">
      <c r="A605" s="24" t="s">
        <v>108</v>
      </c>
      <c r="B605" s="112" t="s">
        <v>26</v>
      </c>
      <c r="C605" s="24" t="s">
        <v>23</v>
      </c>
      <c r="D605" s="114">
        <v>0</v>
      </c>
      <c r="E605" s="114" t="s">
        <v>2</v>
      </c>
      <c r="F605" s="114" t="s">
        <v>2</v>
      </c>
      <c r="G605" s="114" t="s">
        <v>2</v>
      </c>
    </row>
    <row r="606" spans="1:7" x14ac:dyDescent="0.3">
      <c r="A606" s="24" t="s">
        <v>106</v>
      </c>
      <c r="B606" s="112" t="s">
        <v>26</v>
      </c>
      <c r="C606" s="24" t="s">
        <v>23</v>
      </c>
      <c r="D606" s="114">
        <v>0.98329913864741403</v>
      </c>
      <c r="E606" s="114" t="s">
        <v>2</v>
      </c>
      <c r="F606" s="114" t="s">
        <v>2</v>
      </c>
      <c r="G606" s="114" t="s">
        <v>2</v>
      </c>
    </row>
    <row r="607" spans="1:7" x14ac:dyDescent="0.3">
      <c r="A607" s="24" t="s">
        <v>105</v>
      </c>
      <c r="B607" s="112" t="s">
        <v>26</v>
      </c>
      <c r="C607" s="24" t="s">
        <v>23</v>
      </c>
      <c r="D607" s="114">
        <v>0.99346437491918405</v>
      </c>
      <c r="E607" s="114" t="s">
        <v>2</v>
      </c>
      <c r="F607" s="114" t="s">
        <v>2</v>
      </c>
      <c r="G607" s="114" t="s">
        <v>2</v>
      </c>
    </row>
    <row r="608" spans="1:7" x14ac:dyDescent="0.3">
      <c r="A608" s="24" t="s">
        <v>13</v>
      </c>
      <c r="B608" s="112" t="s">
        <v>26</v>
      </c>
      <c r="C608" s="24" t="s">
        <v>23</v>
      </c>
      <c r="D608" s="114">
        <v>0.97554984568639902</v>
      </c>
      <c r="E608" s="114" t="s">
        <v>2</v>
      </c>
      <c r="F608" s="114" t="s">
        <v>2</v>
      </c>
      <c r="G608" s="114" t="s">
        <v>2</v>
      </c>
    </row>
    <row r="609" spans="1:7" x14ac:dyDescent="0.3">
      <c r="A609" s="24" t="s">
        <v>14</v>
      </c>
      <c r="B609" s="112" t="s">
        <v>26</v>
      </c>
      <c r="C609" s="24" t="s">
        <v>23</v>
      </c>
      <c r="D609" s="114">
        <v>0.99617425978875596</v>
      </c>
      <c r="E609" s="114">
        <v>0.27640107510303003</v>
      </c>
      <c r="F609" s="114">
        <v>0.72359892489696997</v>
      </c>
      <c r="G609" s="114">
        <v>0</v>
      </c>
    </row>
    <row r="610" spans="1:7" x14ac:dyDescent="0.3">
      <c r="A610" s="24" t="s">
        <v>1</v>
      </c>
      <c r="B610" s="112" t="s">
        <v>26</v>
      </c>
      <c r="C610" s="24" t="s">
        <v>24</v>
      </c>
      <c r="D610" s="114">
        <v>0.356735278878756</v>
      </c>
      <c r="E610" s="114" t="s">
        <v>2</v>
      </c>
      <c r="F610" s="114" t="s">
        <v>2</v>
      </c>
      <c r="G610" s="114" t="s">
        <v>2</v>
      </c>
    </row>
    <row r="611" spans="1:7" x14ac:dyDescent="0.3">
      <c r="A611" s="24" t="s">
        <v>5</v>
      </c>
      <c r="B611" s="112" t="s">
        <v>26</v>
      </c>
      <c r="C611" s="24" t="s">
        <v>24</v>
      </c>
      <c r="D611" s="114">
        <v>2.5553993772513999E-4</v>
      </c>
      <c r="E611" s="114">
        <v>0.26355130177083602</v>
      </c>
      <c r="F611" s="114">
        <v>0.73644869822916303</v>
      </c>
      <c r="G611" s="114">
        <v>0</v>
      </c>
    </row>
    <row r="612" spans="1:7" x14ac:dyDescent="0.3">
      <c r="A612" s="24" t="s">
        <v>6</v>
      </c>
      <c r="B612" s="112" t="s">
        <v>26</v>
      </c>
      <c r="C612" s="24" t="s">
        <v>24</v>
      </c>
      <c r="D612" s="114">
        <v>0.96846705925507903</v>
      </c>
      <c r="E612" s="114">
        <v>0.993703029107878</v>
      </c>
      <c r="F612" s="114">
        <v>6.2969708921217999E-3</v>
      </c>
      <c r="G612" s="114">
        <v>0</v>
      </c>
    </row>
    <row r="613" spans="1:7" x14ac:dyDescent="0.3">
      <c r="A613" s="24" t="s">
        <v>7</v>
      </c>
      <c r="B613" s="112" t="s">
        <v>26</v>
      </c>
      <c r="C613" s="24" t="s">
        <v>24</v>
      </c>
      <c r="D613" s="114">
        <v>0.26710622499879599</v>
      </c>
      <c r="E613" s="114">
        <v>1</v>
      </c>
      <c r="F613" s="114">
        <v>0</v>
      </c>
      <c r="G613" s="114">
        <v>0</v>
      </c>
    </row>
    <row r="614" spans="1:7" x14ac:dyDescent="0.3">
      <c r="A614" s="24" t="s">
        <v>8</v>
      </c>
      <c r="B614" s="112" t="s">
        <v>26</v>
      </c>
      <c r="C614" s="24" t="s">
        <v>24</v>
      </c>
      <c r="D614" s="114">
        <v>0.74191435804174</v>
      </c>
      <c r="E614" s="114" t="s">
        <v>2</v>
      </c>
      <c r="F614" s="114" t="s">
        <v>2</v>
      </c>
      <c r="G614" s="114" t="s">
        <v>2</v>
      </c>
    </row>
    <row r="615" spans="1:7" x14ac:dyDescent="0.3">
      <c r="A615" s="24" t="s">
        <v>104</v>
      </c>
      <c r="B615" s="112" t="s">
        <v>26</v>
      </c>
      <c r="C615" s="24" t="s">
        <v>24</v>
      </c>
      <c r="D615" s="114">
        <v>6.6727033218398998E-2</v>
      </c>
      <c r="E615" s="114" t="s">
        <v>2</v>
      </c>
      <c r="F615" s="114" t="s">
        <v>2</v>
      </c>
      <c r="G615" s="114" t="s">
        <v>2</v>
      </c>
    </row>
    <row r="616" spans="1:7" x14ac:dyDescent="0.3">
      <c r="A616" s="24" t="s">
        <v>107</v>
      </c>
      <c r="B616" s="112" t="s">
        <v>26</v>
      </c>
      <c r="C616" s="24" t="s">
        <v>24</v>
      </c>
      <c r="D616" s="114">
        <v>2.5547732901707401E-3</v>
      </c>
      <c r="E616" s="114" t="s">
        <v>2</v>
      </c>
      <c r="F616" s="114" t="s">
        <v>2</v>
      </c>
      <c r="G616" s="114" t="s">
        <v>2</v>
      </c>
    </row>
    <row r="617" spans="1:7" x14ac:dyDescent="0.3">
      <c r="A617" s="24" t="s">
        <v>9</v>
      </c>
      <c r="B617" s="112" t="s">
        <v>26</v>
      </c>
      <c r="C617" s="24" t="s">
        <v>24</v>
      </c>
      <c r="D617" s="114">
        <v>0.26083985877214</v>
      </c>
      <c r="E617" s="114">
        <v>0.58135949009607402</v>
      </c>
      <c r="F617" s="114">
        <v>0.41864050990392598</v>
      </c>
      <c r="G617" s="114">
        <v>0</v>
      </c>
    </row>
    <row r="618" spans="1:7" x14ac:dyDescent="0.3">
      <c r="A618" s="24" t="s">
        <v>10</v>
      </c>
      <c r="B618" s="112" t="s">
        <v>26</v>
      </c>
      <c r="C618" s="24" t="s">
        <v>24</v>
      </c>
      <c r="D618" s="114">
        <v>0.983306760906694</v>
      </c>
      <c r="E618" s="114" t="s">
        <v>2</v>
      </c>
      <c r="F618" s="114" t="s">
        <v>2</v>
      </c>
      <c r="G618" s="114" t="s">
        <v>2</v>
      </c>
    </row>
    <row r="619" spans="1:7" x14ac:dyDescent="0.3">
      <c r="A619" s="24" t="s">
        <v>11</v>
      </c>
      <c r="B619" s="112" t="s">
        <v>26</v>
      </c>
      <c r="C619" s="24" t="s">
        <v>24</v>
      </c>
      <c r="D619" s="114">
        <v>0.28371658817554601</v>
      </c>
      <c r="E619" s="114" t="s">
        <v>2</v>
      </c>
      <c r="F619" s="114" t="s">
        <v>2</v>
      </c>
      <c r="G619" s="114" t="s">
        <v>2</v>
      </c>
    </row>
    <row r="620" spans="1:7" x14ac:dyDescent="0.3">
      <c r="A620" s="24" t="s">
        <v>12</v>
      </c>
      <c r="B620" s="112" t="s">
        <v>26</v>
      </c>
      <c r="C620" s="24" t="s">
        <v>24</v>
      </c>
      <c r="D620" s="114">
        <v>0.99954953905671295</v>
      </c>
      <c r="E620" s="114" t="s">
        <v>2</v>
      </c>
      <c r="F620" s="114" t="s">
        <v>2</v>
      </c>
      <c r="G620" s="114" t="s">
        <v>2</v>
      </c>
    </row>
    <row r="621" spans="1:7" x14ac:dyDescent="0.3">
      <c r="A621" s="24" t="s">
        <v>108</v>
      </c>
      <c r="B621" s="112" t="s">
        <v>26</v>
      </c>
      <c r="C621" s="24" t="s">
        <v>24</v>
      </c>
      <c r="D621" s="114">
        <v>1.11642162143369E-2</v>
      </c>
      <c r="E621" s="114" t="s">
        <v>2</v>
      </c>
      <c r="F621" s="114" t="s">
        <v>2</v>
      </c>
      <c r="G621" s="114" t="s">
        <v>2</v>
      </c>
    </row>
    <row r="622" spans="1:7" x14ac:dyDescent="0.3">
      <c r="A622" s="24" t="s">
        <v>106</v>
      </c>
      <c r="B622" s="112" t="s">
        <v>26</v>
      </c>
      <c r="C622" s="24" t="s">
        <v>24</v>
      </c>
      <c r="D622" s="114">
        <v>0.90905614809463497</v>
      </c>
      <c r="E622" s="114" t="s">
        <v>2</v>
      </c>
      <c r="F622" s="114" t="s">
        <v>2</v>
      </c>
      <c r="G622" s="114" t="s">
        <v>2</v>
      </c>
    </row>
    <row r="623" spans="1:7" x14ac:dyDescent="0.3">
      <c r="A623" s="24" t="s">
        <v>105</v>
      </c>
      <c r="B623" s="112" t="s">
        <v>26</v>
      </c>
      <c r="C623" s="24" t="s">
        <v>24</v>
      </c>
      <c r="D623" s="114">
        <v>0.94131037365891002</v>
      </c>
      <c r="E623" s="114" t="s">
        <v>2</v>
      </c>
      <c r="F623" s="114" t="s">
        <v>2</v>
      </c>
      <c r="G623" s="114" t="s">
        <v>2</v>
      </c>
    </row>
    <row r="624" spans="1:7" x14ac:dyDescent="0.3">
      <c r="A624" s="24" t="s">
        <v>13</v>
      </c>
      <c r="B624" s="112" t="s">
        <v>26</v>
      </c>
      <c r="C624" s="24" t="s">
        <v>24</v>
      </c>
      <c r="D624" s="114">
        <v>0.31471805419006499</v>
      </c>
      <c r="E624" s="114" t="s">
        <v>2</v>
      </c>
      <c r="F624" s="114" t="s">
        <v>2</v>
      </c>
      <c r="G624" s="114" t="s">
        <v>2</v>
      </c>
    </row>
    <row r="625" spans="1:7" x14ac:dyDescent="0.3">
      <c r="A625" s="24" t="s">
        <v>14</v>
      </c>
      <c r="B625" s="112" t="s">
        <v>26</v>
      </c>
      <c r="C625" s="24" t="s">
        <v>24</v>
      </c>
      <c r="D625" s="114">
        <v>0.915658414286181</v>
      </c>
      <c r="E625" s="114">
        <v>0.75100316383862897</v>
      </c>
      <c r="F625" s="114">
        <v>0.24814877933514401</v>
      </c>
      <c r="G625" s="114">
        <v>8.48056826226554E-4</v>
      </c>
    </row>
    <row r="626" spans="1:7" x14ac:dyDescent="0.3">
      <c r="A626" s="24" t="s">
        <v>1</v>
      </c>
      <c r="B626" s="112" t="s">
        <v>27</v>
      </c>
      <c r="C626" s="24" t="s">
        <v>4</v>
      </c>
      <c r="D626" s="114">
        <v>0.25420769401536503</v>
      </c>
      <c r="E626" s="114" t="s">
        <v>2</v>
      </c>
      <c r="F626" s="114" t="s">
        <v>2</v>
      </c>
      <c r="G626" s="114" t="s">
        <v>2</v>
      </c>
    </row>
    <row r="627" spans="1:7" x14ac:dyDescent="0.3">
      <c r="A627" s="24" t="s">
        <v>5</v>
      </c>
      <c r="B627" s="112" t="s">
        <v>27</v>
      </c>
      <c r="C627" s="24" t="s">
        <v>4</v>
      </c>
      <c r="D627" s="114">
        <v>3.5934336135027597E-2</v>
      </c>
      <c r="E627" s="114">
        <v>0.29363469097178702</v>
      </c>
      <c r="F627" s="114">
        <v>0.69151480559728795</v>
      </c>
      <c r="G627" s="114">
        <v>1.4850503430925401E-2</v>
      </c>
    </row>
    <row r="628" spans="1:7" x14ac:dyDescent="0.3">
      <c r="A628" s="24" t="s">
        <v>6</v>
      </c>
      <c r="B628" s="112" t="s">
        <v>27</v>
      </c>
      <c r="C628" s="24" t="s">
        <v>4</v>
      </c>
      <c r="D628" s="114">
        <v>0.95965459024560795</v>
      </c>
      <c r="E628" s="114">
        <v>0.98724290110659096</v>
      </c>
      <c r="F628" s="114">
        <v>1.2757098893408699E-2</v>
      </c>
      <c r="G628" s="114">
        <v>0</v>
      </c>
    </row>
    <row r="629" spans="1:7" x14ac:dyDescent="0.3">
      <c r="A629" s="24" t="s">
        <v>7</v>
      </c>
      <c r="B629" s="112" t="s">
        <v>27</v>
      </c>
      <c r="C629" s="24" t="s">
        <v>4</v>
      </c>
      <c r="D629" s="114">
        <v>0.79432409500019396</v>
      </c>
      <c r="E629" s="114">
        <v>0.999871462836884</v>
      </c>
      <c r="F629" s="114">
        <v>0</v>
      </c>
      <c r="G629" s="114">
        <v>1.2853716311573101E-4</v>
      </c>
    </row>
    <row r="630" spans="1:7" x14ac:dyDescent="0.3">
      <c r="A630" s="24" t="s">
        <v>8</v>
      </c>
      <c r="B630" s="112" t="s">
        <v>27</v>
      </c>
      <c r="C630" s="24" t="s">
        <v>4</v>
      </c>
      <c r="D630" s="114">
        <v>0.71079204688770403</v>
      </c>
      <c r="E630" s="114" t="s">
        <v>2</v>
      </c>
      <c r="F630" s="114" t="s">
        <v>2</v>
      </c>
      <c r="G630" s="114" t="s">
        <v>2</v>
      </c>
    </row>
    <row r="631" spans="1:7" x14ac:dyDescent="0.3">
      <c r="A631" s="24" t="s">
        <v>104</v>
      </c>
      <c r="B631" s="112" t="s">
        <v>27</v>
      </c>
      <c r="C631" s="24" t="s">
        <v>4</v>
      </c>
      <c r="D631" s="114">
        <v>0.26221372545876298</v>
      </c>
      <c r="E631" s="114" t="s">
        <v>2</v>
      </c>
      <c r="F631" s="114" t="s">
        <v>2</v>
      </c>
      <c r="G631" s="114" t="s">
        <v>2</v>
      </c>
    </row>
    <row r="632" spans="1:7" x14ac:dyDescent="0.3">
      <c r="A632" s="24" t="s">
        <v>107</v>
      </c>
      <c r="B632" s="112" t="s">
        <v>27</v>
      </c>
      <c r="C632" s="24" t="s">
        <v>4</v>
      </c>
      <c r="D632" s="114">
        <v>2.2070538265226598E-3</v>
      </c>
      <c r="E632" s="114" t="s">
        <v>2</v>
      </c>
      <c r="F632" s="114" t="s">
        <v>2</v>
      </c>
      <c r="G632" s="114" t="s">
        <v>2</v>
      </c>
    </row>
    <row r="633" spans="1:7" x14ac:dyDescent="0.3">
      <c r="A633" s="24" t="s">
        <v>9</v>
      </c>
      <c r="B633" s="112" t="s">
        <v>27</v>
      </c>
      <c r="C633" s="24" t="s">
        <v>4</v>
      </c>
      <c r="D633" s="114">
        <v>0.803304259303524</v>
      </c>
      <c r="E633" s="114">
        <v>0.28734156086877699</v>
      </c>
      <c r="F633" s="114">
        <v>0.70563419513870895</v>
      </c>
      <c r="G633" s="114">
        <v>7.0242439925139299E-3</v>
      </c>
    </row>
    <row r="634" spans="1:7" x14ac:dyDescent="0.3">
      <c r="A634" s="24" t="s">
        <v>10</v>
      </c>
      <c r="B634" s="112" t="s">
        <v>27</v>
      </c>
      <c r="C634" s="24" t="s">
        <v>4</v>
      </c>
      <c r="D634" s="114">
        <v>0.95051145223782196</v>
      </c>
      <c r="E634" s="114" t="s">
        <v>2</v>
      </c>
      <c r="F634" s="114" t="s">
        <v>2</v>
      </c>
      <c r="G634" s="114" t="s">
        <v>2</v>
      </c>
    </row>
    <row r="635" spans="1:7" x14ac:dyDescent="0.3">
      <c r="A635" s="24" t="s">
        <v>11</v>
      </c>
      <c r="B635" s="112" t="s">
        <v>27</v>
      </c>
      <c r="C635" s="24" t="s">
        <v>4</v>
      </c>
      <c r="D635" s="114">
        <v>0.246967297505295</v>
      </c>
      <c r="E635" s="114" t="s">
        <v>2</v>
      </c>
      <c r="F635" s="114" t="s">
        <v>2</v>
      </c>
      <c r="G635" s="114" t="s">
        <v>2</v>
      </c>
    </row>
    <row r="636" spans="1:7" x14ac:dyDescent="0.3">
      <c r="A636" s="24" t="s">
        <v>12</v>
      </c>
      <c r="B636" s="112" t="s">
        <v>27</v>
      </c>
      <c r="C636" s="24" t="s">
        <v>4</v>
      </c>
      <c r="D636" s="114">
        <v>0.99853994603900098</v>
      </c>
      <c r="E636" s="114" t="s">
        <v>2</v>
      </c>
      <c r="F636" s="114" t="s">
        <v>2</v>
      </c>
      <c r="G636" s="114" t="s">
        <v>2</v>
      </c>
    </row>
    <row r="637" spans="1:7" x14ac:dyDescent="0.3">
      <c r="A637" s="24" t="s">
        <v>108</v>
      </c>
      <c r="B637" s="112" t="s">
        <v>27</v>
      </c>
      <c r="C637" s="24" t="s">
        <v>4</v>
      </c>
      <c r="D637" s="114">
        <v>5.04946225971473E-3</v>
      </c>
      <c r="E637" s="114" t="s">
        <v>2</v>
      </c>
      <c r="F637" s="114" t="s">
        <v>2</v>
      </c>
      <c r="G637" s="114" t="s">
        <v>2</v>
      </c>
    </row>
    <row r="638" spans="1:7" x14ac:dyDescent="0.3">
      <c r="A638" s="24" t="s">
        <v>106</v>
      </c>
      <c r="B638" s="112" t="s">
        <v>27</v>
      </c>
      <c r="C638" s="24" t="s">
        <v>4</v>
      </c>
      <c r="D638" s="114">
        <v>0.87494385809952901</v>
      </c>
      <c r="E638" s="114" t="s">
        <v>2</v>
      </c>
      <c r="F638" s="114" t="s">
        <v>2</v>
      </c>
      <c r="G638" s="114" t="s">
        <v>2</v>
      </c>
    </row>
    <row r="639" spans="1:7" x14ac:dyDescent="0.3">
      <c r="A639" s="24" t="s">
        <v>105</v>
      </c>
      <c r="B639" s="112" t="s">
        <v>27</v>
      </c>
      <c r="C639" s="24" t="s">
        <v>4</v>
      </c>
      <c r="D639" s="114">
        <v>0.84583454567611405</v>
      </c>
      <c r="E639" s="114" t="s">
        <v>2</v>
      </c>
      <c r="F639" s="114" t="s">
        <v>2</v>
      </c>
      <c r="G639" s="114" t="s">
        <v>2</v>
      </c>
    </row>
    <row r="640" spans="1:7" x14ac:dyDescent="0.3">
      <c r="A640" s="24" t="s">
        <v>13</v>
      </c>
      <c r="B640" s="112" t="s">
        <v>27</v>
      </c>
      <c r="C640" s="24" t="s">
        <v>4</v>
      </c>
      <c r="D640" s="114">
        <v>0.81783855407890405</v>
      </c>
      <c r="E640" s="114" t="s">
        <v>2</v>
      </c>
      <c r="F640" s="114" t="s">
        <v>2</v>
      </c>
      <c r="G640" s="114" t="s">
        <v>2</v>
      </c>
    </row>
    <row r="641" spans="1:7" x14ac:dyDescent="0.3">
      <c r="A641" s="24" t="s">
        <v>14</v>
      </c>
      <c r="B641" s="112" t="s">
        <v>27</v>
      </c>
      <c r="C641" s="24" t="s">
        <v>4</v>
      </c>
      <c r="D641" s="114">
        <v>0.95395559867367496</v>
      </c>
      <c r="E641" s="114">
        <v>0.42078616146023401</v>
      </c>
      <c r="F641" s="114">
        <v>0.56199761982898999</v>
      </c>
      <c r="G641" s="114">
        <v>1.7216218710776301E-2</v>
      </c>
    </row>
    <row r="642" spans="1:7" x14ac:dyDescent="0.3">
      <c r="A642" s="24" t="s">
        <v>1</v>
      </c>
      <c r="B642" s="112" t="s">
        <v>27</v>
      </c>
      <c r="C642" s="24" t="s">
        <v>15</v>
      </c>
      <c r="D642" s="114">
        <v>5.3937104897554197E-2</v>
      </c>
      <c r="E642" s="114" t="s">
        <v>2</v>
      </c>
      <c r="F642" s="114" t="s">
        <v>2</v>
      </c>
      <c r="G642" s="114" t="s">
        <v>2</v>
      </c>
    </row>
    <row r="643" spans="1:7" x14ac:dyDescent="0.3">
      <c r="A643" s="24" t="s">
        <v>5</v>
      </c>
      <c r="B643" s="112" t="s">
        <v>27</v>
      </c>
      <c r="C643" s="24" t="s">
        <v>15</v>
      </c>
      <c r="D643" s="114">
        <v>1.5755652007261301E-2</v>
      </c>
      <c r="E643" s="114">
        <v>0.16390570805757601</v>
      </c>
      <c r="F643" s="114">
        <v>0.83609429194242402</v>
      </c>
      <c r="G643" s="114">
        <v>0</v>
      </c>
    </row>
    <row r="644" spans="1:7" x14ac:dyDescent="0.3">
      <c r="A644" s="24" t="s">
        <v>6</v>
      </c>
      <c r="B644" s="112" t="s">
        <v>27</v>
      </c>
      <c r="C644" s="24" t="s">
        <v>15</v>
      </c>
      <c r="D644" s="114">
        <v>0.87964833988812796</v>
      </c>
      <c r="E644" s="114">
        <v>1</v>
      </c>
      <c r="F644" s="114">
        <v>0</v>
      </c>
      <c r="G644" s="114">
        <v>0</v>
      </c>
    </row>
    <row r="645" spans="1:7" x14ac:dyDescent="0.3">
      <c r="A645" s="24" t="s">
        <v>7</v>
      </c>
      <c r="B645" s="112" t="s">
        <v>27</v>
      </c>
      <c r="C645" s="24" t="s">
        <v>15</v>
      </c>
      <c r="D645" s="114">
        <v>0.80440947575569699</v>
      </c>
      <c r="E645" s="114">
        <v>1</v>
      </c>
      <c r="F645" s="114">
        <v>0</v>
      </c>
      <c r="G645" s="114">
        <v>0</v>
      </c>
    </row>
    <row r="646" spans="1:7" x14ac:dyDescent="0.3">
      <c r="A646" s="24" t="s">
        <v>8</v>
      </c>
      <c r="B646" s="112" t="s">
        <v>27</v>
      </c>
      <c r="C646" s="24" t="s">
        <v>15</v>
      </c>
      <c r="D646" s="114">
        <v>0.626993891557585</v>
      </c>
      <c r="E646" s="114" t="s">
        <v>2</v>
      </c>
      <c r="F646" s="114" t="s">
        <v>2</v>
      </c>
      <c r="G646" s="114" t="s">
        <v>2</v>
      </c>
    </row>
    <row r="647" spans="1:7" x14ac:dyDescent="0.3">
      <c r="A647" s="24" t="s">
        <v>104</v>
      </c>
      <c r="B647" s="112" t="s">
        <v>27</v>
      </c>
      <c r="C647" s="24" t="s">
        <v>15</v>
      </c>
      <c r="D647" s="114">
        <v>4.2007629052582901E-2</v>
      </c>
      <c r="E647" s="114" t="s">
        <v>2</v>
      </c>
      <c r="F647" s="114" t="s">
        <v>2</v>
      </c>
      <c r="G647" s="114" t="s">
        <v>2</v>
      </c>
    </row>
    <row r="648" spans="1:7" x14ac:dyDescent="0.3">
      <c r="A648" s="24" t="s">
        <v>107</v>
      </c>
      <c r="B648" s="112" t="s">
        <v>27</v>
      </c>
      <c r="C648" s="24" t="s">
        <v>15</v>
      </c>
      <c r="D648" s="114">
        <v>0</v>
      </c>
      <c r="E648" s="114" t="s">
        <v>2</v>
      </c>
      <c r="F648" s="114" t="s">
        <v>2</v>
      </c>
      <c r="G648" s="114" t="s">
        <v>2</v>
      </c>
    </row>
    <row r="649" spans="1:7" x14ac:dyDescent="0.3">
      <c r="A649" s="24" t="s">
        <v>9</v>
      </c>
      <c r="B649" s="112" t="s">
        <v>27</v>
      </c>
      <c r="C649" s="24" t="s">
        <v>15</v>
      </c>
      <c r="D649" s="114">
        <v>0.98206844636165003</v>
      </c>
      <c r="E649" s="114">
        <v>0.16526527282567999</v>
      </c>
      <c r="F649" s="114">
        <v>0.83473472717431996</v>
      </c>
      <c r="G649" s="114">
        <v>0</v>
      </c>
    </row>
    <row r="650" spans="1:7" x14ac:dyDescent="0.3">
      <c r="A650" s="24" t="s">
        <v>10</v>
      </c>
      <c r="B650" s="112" t="s">
        <v>27</v>
      </c>
      <c r="C650" s="24" t="s">
        <v>15</v>
      </c>
      <c r="D650" s="114">
        <v>0.94441271138313299</v>
      </c>
      <c r="E650" s="114" t="s">
        <v>2</v>
      </c>
      <c r="F650" s="114" t="s">
        <v>2</v>
      </c>
      <c r="G650" s="114" t="s">
        <v>2</v>
      </c>
    </row>
    <row r="651" spans="1:7" x14ac:dyDescent="0.3">
      <c r="A651" s="24" t="s">
        <v>11</v>
      </c>
      <c r="B651" s="112" t="s">
        <v>27</v>
      </c>
      <c r="C651" s="24" t="s">
        <v>15</v>
      </c>
      <c r="D651" s="114">
        <v>0.19351032895561199</v>
      </c>
      <c r="E651" s="114" t="s">
        <v>2</v>
      </c>
      <c r="F651" s="114" t="s">
        <v>2</v>
      </c>
      <c r="G651" s="114" t="s">
        <v>2</v>
      </c>
    </row>
    <row r="652" spans="1:7" x14ac:dyDescent="0.3">
      <c r="A652" s="24" t="s">
        <v>12</v>
      </c>
      <c r="B652" s="112" t="s">
        <v>27</v>
      </c>
      <c r="C652" s="24" t="s">
        <v>15</v>
      </c>
      <c r="D652" s="114">
        <v>1</v>
      </c>
      <c r="E652" s="114" t="s">
        <v>2</v>
      </c>
      <c r="F652" s="114" t="s">
        <v>2</v>
      </c>
      <c r="G652" s="114" t="s">
        <v>2</v>
      </c>
    </row>
    <row r="653" spans="1:7" x14ac:dyDescent="0.3">
      <c r="A653" s="24" t="s">
        <v>108</v>
      </c>
      <c r="B653" s="112" t="s">
        <v>27</v>
      </c>
      <c r="C653" s="24" t="s">
        <v>15</v>
      </c>
      <c r="D653" s="114">
        <v>0</v>
      </c>
      <c r="E653" s="114" t="s">
        <v>2</v>
      </c>
      <c r="F653" s="114" t="s">
        <v>2</v>
      </c>
      <c r="G653" s="114" t="s">
        <v>2</v>
      </c>
    </row>
    <row r="654" spans="1:7" x14ac:dyDescent="0.3">
      <c r="A654" s="24" t="s">
        <v>106</v>
      </c>
      <c r="B654" s="112" t="s">
        <v>27</v>
      </c>
      <c r="C654" s="24" t="s">
        <v>15</v>
      </c>
      <c r="D654" s="114">
        <v>0.82041323734385196</v>
      </c>
      <c r="E654" s="114" t="s">
        <v>2</v>
      </c>
      <c r="F654" s="114" t="s">
        <v>2</v>
      </c>
      <c r="G654" s="114" t="s">
        <v>2</v>
      </c>
    </row>
    <row r="655" spans="1:7" x14ac:dyDescent="0.3">
      <c r="A655" s="24" t="s">
        <v>105</v>
      </c>
      <c r="B655" s="112" t="s">
        <v>27</v>
      </c>
      <c r="C655" s="24" t="s">
        <v>15</v>
      </c>
      <c r="D655" s="114">
        <v>0.87964833988812796</v>
      </c>
      <c r="E655" s="114" t="s">
        <v>2</v>
      </c>
      <c r="F655" s="114" t="s">
        <v>2</v>
      </c>
      <c r="G655" s="114" t="s">
        <v>2</v>
      </c>
    </row>
    <row r="656" spans="1:7" x14ac:dyDescent="0.3">
      <c r="A656" s="24" t="s">
        <v>13</v>
      </c>
      <c r="B656" s="112" t="s">
        <v>27</v>
      </c>
      <c r="C656" s="24" t="s">
        <v>15</v>
      </c>
      <c r="D656" s="114">
        <v>0.984961970747249</v>
      </c>
      <c r="E656" s="114" t="s">
        <v>2</v>
      </c>
      <c r="F656" s="114" t="s">
        <v>2</v>
      </c>
      <c r="G656" s="114" t="s">
        <v>2</v>
      </c>
    </row>
    <row r="657" spans="1:7" x14ac:dyDescent="0.3">
      <c r="A657" s="24" t="s">
        <v>14</v>
      </c>
      <c r="B657" s="112" t="s">
        <v>27</v>
      </c>
      <c r="C657" s="24" t="s">
        <v>15</v>
      </c>
      <c r="D657" s="114">
        <v>0.98960408662274502</v>
      </c>
      <c r="E657" s="114">
        <v>0.154511248929459</v>
      </c>
      <c r="F657" s="114">
        <v>0.80531135546309696</v>
      </c>
      <c r="G657" s="114">
        <v>4.0177395607443801E-2</v>
      </c>
    </row>
    <row r="658" spans="1:7" x14ac:dyDescent="0.3">
      <c r="A658" s="24" t="s">
        <v>1</v>
      </c>
      <c r="B658" s="112" t="s">
        <v>27</v>
      </c>
      <c r="C658" s="24" t="s">
        <v>16</v>
      </c>
      <c r="D658" s="114">
        <v>0.32282633152402901</v>
      </c>
      <c r="E658" s="114" t="s">
        <v>2</v>
      </c>
      <c r="F658" s="114" t="s">
        <v>2</v>
      </c>
      <c r="G658" s="114" t="s">
        <v>2</v>
      </c>
    </row>
    <row r="659" spans="1:7" x14ac:dyDescent="0.3">
      <c r="A659" s="24" t="s">
        <v>5</v>
      </c>
      <c r="B659" s="112" t="s">
        <v>27</v>
      </c>
      <c r="C659" s="24" t="s">
        <v>16</v>
      </c>
      <c r="D659" s="114">
        <v>2.9302433953158201E-2</v>
      </c>
      <c r="E659" s="114">
        <v>0.26118819659874498</v>
      </c>
      <c r="F659" s="114">
        <v>0.73729075222873497</v>
      </c>
      <c r="G659" s="114">
        <v>1.5210511725198899E-3</v>
      </c>
    </row>
    <row r="660" spans="1:7" x14ac:dyDescent="0.3">
      <c r="A660" s="24" t="s">
        <v>6</v>
      </c>
      <c r="B660" s="112" t="s">
        <v>27</v>
      </c>
      <c r="C660" s="24" t="s">
        <v>16</v>
      </c>
      <c r="D660" s="114">
        <v>1</v>
      </c>
      <c r="E660" s="114">
        <v>0.99570695418609101</v>
      </c>
      <c r="F660" s="114">
        <v>4.2930458139088098E-3</v>
      </c>
      <c r="G660" s="114">
        <v>0</v>
      </c>
    </row>
    <row r="661" spans="1:7" x14ac:dyDescent="0.3">
      <c r="A661" s="24" t="s">
        <v>7</v>
      </c>
      <c r="B661" s="112" t="s">
        <v>27</v>
      </c>
      <c r="C661" s="24" t="s">
        <v>16</v>
      </c>
      <c r="D661" s="114">
        <v>0.84434008976847696</v>
      </c>
      <c r="E661" s="114">
        <v>1</v>
      </c>
      <c r="F661" s="114">
        <v>0</v>
      </c>
      <c r="G661" s="114">
        <v>0</v>
      </c>
    </row>
    <row r="662" spans="1:7" x14ac:dyDescent="0.3">
      <c r="A662" s="24" t="s">
        <v>8</v>
      </c>
      <c r="B662" s="112" t="s">
        <v>27</v>
      </c>
      <c r="C662" s="24" t="s">
        <v>16</v>
      </c>
      <c r="D662" s="114">
        <v>0.88605105123837802</v>
      </c>
      <c r="E662" s="114" t="s">
        <v>2</v>
      </c>
      <c r="F662" s="114" t="s">
        <v>2</v>
      </c>
      <c r="G662" s="114" t="s">
        <v>2</v>
      </c>
    </row>
    <row r="663" spans="1:7" x14ac:dyDescent="0.3">
      <c r="A663" s="24" t="s">
        <v>104</v>
      </c>
      <c r="B663" s="112" t="s">
        <v>27</v>
      </c>
      <c r="C663" s="24" t="s">
        <v>16</v>
      </c>
      <c r="D663" s="114">
        <v>0.91980198550056702</v>
      </c>
      <c r="E663" s="114" t="s">
        <v>2</v>
      </c>
      <c r="F663" s="114" t="s">
        <v>2</v>
      </c>
      <c r="G663" s="114" t="s">
        <v>2</v>
      </c>
    </row>
    <row r="664" spans="1:7" x14ac:dyDescent="0.3">
      <c r="A664" s="24" t="s">
        <v>107</v>
      </c>
      <c r="B664" s="112" t="s">
        <v>27</v>
      </c>
      <c r="C664" s="24" t="s">
        <v>16</v>
      </c>
      <c r="D664" s="114">
        <v>3.9148615588356299E-2</v>
      </c>
      <c r="E664" s="114" t="s">
        <v>2</v>
      </c>
      <c r="F664" s="114" t="s">
        <v>2</v>
      </c>
      <c r="G664" s="114" t="s">
        <v>2</v>
      </c>
    </row>
    <row r="665" spans="1:7" x14ac:dyDescent="0.3">
      <c r="A665" s="24" t="s">
        <v>9</v>
      </c>
      <c r="B665" s="112" t="s">
        <v>27</v>
      </c>
      <c r="C665" s="24" t="s">
        <v>16</v>
      </c>
      <c r="D665" s="114">
        <v>0.79734110874387798</v>
      </c>
      <c r="E665" s="114">
        <v>0.24816792572114399</v>
      </c>
      <c r="F665" s="114">
        <v>0.75183207427885601</v>
      </c>
      <c r="G665" s="114">
        <v>0</v>
      </c>
    </row>
    <row r="666" spans="1:7" x14ac:dyDescent="0.3">
      <c r="A666" s="24" t="s">
        <v>10</v>
      </c>
      <c r="B666" s="112" t="s">
        <v>27</v>
      </c>
      <c r="C666" s="24" t="s">
        <v>16</v>
      </c>
      <c r="D666" s="114">
        <v>0.98315213732849305</v>
      </c>
      <c r="E666" s="114" t="s">
        <v>2</v>
      </c>
      <c r="F666" s="114" t="s">
        <v>2</v>
      </c>
      <c r="G666" s="114" t="s">
        <v>2</v>
      </c>
    </row>
    <row r="667" spans="1:7" x14ac:dyDescent="0.3">
      <c r="A667" s="24" t="s">
        <v>11</v>
      </c>
      <c r="B667" s="112" t="s">
        <v>27</v>
      </c>
      <c r="C667" s="24" t="s">
        <v>16</v>
      </c>
      <c r="D667" s="114">
        <v>0.23212976484803</v>
      </c>
      <c r="E667" s="114" t="s">
        <v>2</v>
      </c>
      <c r="F667" s="114" t="s">
        <v>2</v>
      </c>
      <c r="G667" s="114" t="s">
        <v>2</v>
      </c>
    </row>
    <row r="668" spans="1:7" x14ac:dyDescent="0.3">
      <c r="A668" s="24" t="s">
        <v>12</v>
      </c>
      <c r="B668" s="112" t="s">
        <v>27</v>
      </c>
      <c r="C668" s="24" t="s">
        <v>16</v>
      </c>
      <c r="D668" s="114">
        <v>1</v>
      </c>
      <c r="E668" s="114" t="s">
        <v>2</v>
      </c>
      <c r="F668" s="114" t="s">
        <v>2</v>
      </c>
      <c r="G668" s="114" t="s">
        <v>2</v>
      </c>
    </row>
    <row r="669" spans="1:7" x14ac:dyDescent="0.3">
      <c r="A669" s="24" t="s">
        <v>108</v>
      </c>
      <c r="B669" s="112" t="s">
        <v>27</v>
      </c>
      <c r="C669" s="24" t="s">
        <v>16</v>
      </c>
      <c r="D669" s="114">
        <v>4.14930393455532E-2</v>
      </c>
      <c r="E669" s="114" t="s">
        <v>2</v>
      </c>
      <c r="F669" s="114" t="s">
        <v>2</v>
      </c>
      <c r="G669" s="114" t="s">
        <v>2</v>
      </c>
    </row>
    <row r="670" spans="1:7" x14ac:dyDescent="0.3">
      <c r="A670" s="24" t="s">
        <v>106</v>
      </c>
      <c r="B670" s="112" t="s">
        <v>27</v>
      </c>
      <c r="C670" s="24" t="s">
        <v>16</v>
      </c>
      <c r="D670" s="114">
        <v>1</v>
      </c>
      <c r="E670" s="114" t="s">
        <v>2</v>
      </c>
      <c r="F670" s="114" t="s">
        <v>2</v>
      </c>
      <c r="G670" s="114" t="s">
        <v>2</v>
      </c>
    </row>
    <row r="671" spans="1:7" x14ac:dyDescent="0.3">
      <c r="A671" s="24" t="s">
        <v>105</v>
      </c>
      <c r="B671" s="112" t="s">
        <v>27</v>
      </c>
      <c r="C671" s="24" t="s">
        <v>16</v>
      </c>
      <c r="D671" s="114">
        <v>1</v>
      </c>
      <c r="E671" s="114" t="s">
        <v>2</v>
      </c>
      <c r="F671" s="114" t="s">
        <v>2</v>
      </c>
      <c r="G671" s="114" t="s">
        <v>2</v>
      </c>
    </row>
    <row r="672" spans="1:7" x14ac:dyDescent="0.3">
      <c r="A672" s="24" t="s">
        <v>13</v>
      </c>
      <c r="B672" s="112" t="s">
        <v>27</v>
      </c>
      <c r="C672" s="24" t="s">
        <v>16</v>
      </c>
      <c r="D672" s="114">
        <v>0.86324691614660898</v>
      </c>
      <c r="E672" s="114" t="s">
        <v>2</v>
      </c>
      <c r="F672" s="114" t="s">
        <v>2</v>
      </c>
      <c r="G672" s="114" t="s">
        <v>2</v>
      </c>
    </row>
    <row r="673" spans="1:7" x14ac:dyDescent="0.3">
      <c r="A673" s="24" t="s">
        <v>14</v>
      </c>
      <c r="B673" s="112" t="s">
        <v>27</v>
      </c>
      <c r="C673" s="24" t="s">
        <v>16</v>
      </c>
      <c r="D673" s="114">
        <v>0.99146212825880797</v>
      </c>
      <c r="E673" s="114">
        <v>0.48183080997559502</v>
      </c>
      <c r="F673" s="114">
        <v>0.51690558597879599</v>
      </c>
      <c r="G673" s="114">
        <v>1.2636040456095101E-3</v>
      </c>
    </row>
    <row r="674" spans="1:7" x14ac:dyDescent="0.3">
      <c r="A674" s="24" t="s">
        <v>1</v>
      </c>
      <c r="B674" s="112" t="s">
        <v>27</v>
      </c>
      <c r="C674" s="24" t="s">
        <v>17</v>
      </c>
      <c r="D674" s="114">
        <v>0.24581894048802999</v>
      </c>
      <c r="E674" s="114" t="s">
        <v>2</v>
      </c>
      <c r="F674" s="114" t="s">
        <v>2</v>
      </c>
      <c r="G674" s="114" t="s">
        <v>2</v>
      </c>
    </row>
    <row r="675" spans="1:7" x14ac:dyDescent="0.3">
      <c r="A675" s="24" t="s">
        <v>5</v>
      </c>
      <c r="B675" s="112" t="s">
        <v>27</v>
      </c>
      <c r="C675" s="24" t="s">
        <v>17</v>
      </c>
      <c r="D675" s="114">
        <v>2.7885725096376601E-2</v>
      </c>
      <c r="E675" s="114">
        <v>0.300429538285923</v>
      </c>
      <c r="F675" s="114">
        <v>0.68244211232438901</v>
      </c>
      <c r="G675" s="114">
        <v>1.71283493896878E-2</v>
      </c>
    </row>
    <row r="676" spans="1:7" x14ac:dyDescent="0.3">
      <c r="A676" s="24" t="s">
        <v>6</v>
      </c>
      <c r="B676" s="112" t="s">
        <v>27</v>
      </c>
      <c r="C676" s="24" t="s">
        <v>17</v>
      </c>
      <c r="D676" s="114">
        <v>1</v>
      </c>
      <c r="E676" s="114">
        <v>0.98388615736771301</v>
      </c>
      <c r="F676" s="114">
        <v>1.6113842632286501E-2</v>
      </c>
      <c r="G676" s="114">
        <v>0</v>
      </c>
    </row>
    <row r="677" spans="1:7" x14ac:dyDescent="0.3">
      <c r="A677" s="24" t="s">
        <v>7</v>
      </c>
      <c r="B677" s="112" t="s">
        <v>27</v>
      </c>
      <c r="C677" s="24" t="s">
        <v>17</v>
      </c>
      <c r="D677" s="114">
        <v>0.990879226926909</v>
      </c>
      <c r="E677" s="114">
        <v>1</v>
      </c>
      <c r="F677" s="114">
        <v>0</v>
      </c>
      <c r="G677" s="114">
        <v>0</v>
      </c>
    </row>
    <row r="678" spans="1:7" x14ac:dyDescent="0.3">
      <c r="A678" s="24" t="s">
        <v>8</v>
      </c>
      <c r="B678" s="112" t="s">
        <v>27</v>
      </c>
      <c r="C678" s="24" t="s">
        <v>17</v>
      </c>
      <c r="D678" s="114">
        <v>0.86216830318912596</v>
      </c>
      <c r="E678" s="114" t="s">
        <v>2</v>
      </c>
      <c r="F678" s="114" t="s">
        <v>2</v>
      </c>
      <c r="G678" s="114" t="s">
        <v>2</v>
      </c>
    </row>
    <row r="679" spans="1:7" x14ac:dyDescent="0.3">
      <c r="A679" s="24" t="s">
        <v>104</v>
      </c>
      <c r="B679" s="112" t="s">
        <v>27</v>
      </c>
      <c r="C679" s="24" t="s">
        <v>17</v>
      </c>
      <c r="D679" s="114">
        <v>0.46690647687797798</v>
      </c>
      <c r="E679" s="114" t="s">
        <v>2</v>
      </c>
      <c r="F679" s="114" t="s">
        <v>2</v>
      </c>
      <c r="G679" s="114" t="s">
        <v>2</v>
      </c>
    </row>
    <row r="680" spans="1:7" x14ac:dyDescent="0.3">
      <c r="A680" s="24" t="s">
        <v>107</v>
      </c>
      <c r="B680" s="112" t="s">
        <v>27</v>
      </c>
      <c r="C680" s="24" t="s">
        <v>17</v>
      </c>
      <c r="D680" s="114">
        <v>0</v>
      </c>
      <c r="E680" s="114" t="s">
        <v>2</v>
      </c>
      <c r="F680" s="114" t="s">
        <v>2</v>
      </c>
      <c r="G680" s="114" t="s">
        <v>2</v>
      </c>
    </row>
    <row r="681" spans="1:7" x14ac:dyDescent="0.3">
      <c r="A681" s="24" t="s">
        <v>9</v>
      </c>
      <c r="B681" s="112" t="s">
        <v>27</v>
      </c>
      <c r="C681" s="24" t="s">
        <v>17</v>
      </c>
      <c r="D681" s="114">
        <v>0.99189326400465705</v>
      </c>
      <c r="E681" s="114">
        <v>0.15667919880154299</v>
      </c>
      <c r="F681" s="114">
        <v>0.84332080119845598</v>
      </c>
      <c r="G681" s="114">
        <v>0</v>
      </c>
    </row>
    <row r="682" spans="1:7" x14ac:dyDescent="0.3">
      <c r="A682" s="24" t="s">
        <v>10</v>
      </c>
      <c r="B682" s="112" t="s">
        <v>27</v>
      </c>
      <c r="C682" s="24" t="s">
        <v>17</v>
      </c>
      <c r="D682" s="114">
        <v>1</v>
      </c>
      <c r="E682" s="114" t="s">
        <v>2</v>
      </c>
      <c r="F682" s="114" t="s">
        <v>2</v>
      </c>
      <c r="G682" s="114" t="s">
        <v>2</v>
      </c>
    </row>
    <row r="683" spans="1:7" x14ac:dyDescent="0.3">
      <c r="A683" s="24" t="s">
        <v>11</v>
      </c>
      <c r="B683" s="112" t="s">
        <v>27</v>
      </c>
      <c r="C683" s="24" t="s">
        <v>17</v>
      </c>
      <c r="D683" s="114">
        <v>0.39975612240749397</v>
      </c>
      <c r="E683" s="114" t="s">
        <v>2</v>
      </c>
      <c r="F683" s="114" t="s">
        <v>2</v>
      </c>
      <c r="G683" s="114" t="s">
        <v>2</v>
      </c>
    </row>
    <row r="684" spans="1:7" x14ac:dyDescent="0.3">
      <c r="A684" s="24" t="s">
        <v>12</v>
      </c>
      <c r="B684" s="112" t="s">
        <v>27</v>
      </c>
      <c r="C684" s="24" t="s">
        <v>17</v>
      </c>
      <c r="D684" s="114">
        <v>1</v>
      </c>
      <c r="E684" s="114" t="s">
        <v>2</v>
      </c>
      <c r="F684" s="114" t="s">
        <v>2</v>
      </c>
      <c r="G684" s="114" t="s">
        <v>2</v>
      </c>
    </row>
    <row r="685" spans="1:7" x14ac:dyDescent="0.3">
      <c r="A685" s="24" t="s">
        <v>108</v>
      </c>
      <c r="B685" s="112" t="s">
        <v>27</v>
      </c>
      <c r="C685" s="24" t="s">
        <v>17</v>
      </c>
      <c r="D685" s="114">
        <v>0</v>
      </c>
      <c r="E685" s="114" t="s">
        <v>2</v>
      </c>
      <c r="F685" s="114" t="s">
        <v>2</v>
      </c>
      <c r="G685" s="114" t="s">
        <v>2</v>
      </c>
    </row>
    <row r="686" spans="1:7" x14ac:dyDescent="0.3">
      <c r="A686" s="24" t="s">
        <v>106</v>
      </c>
      <c r="B686" s="112" t="s">
        <v>27</v>
      </c>
      <c r="C686" s="24" t="s">
        <v>17</v>
      </c>
      <c r="D686" s="114">
        <v>1</v>
      </c>
      <c r="E686" s="114" t="s">
        <v>2</v>
      </c>
      <c r="F686" s="114" t="s">
        <v>2</v>
      </c>
      <c r="G686" s="114" t="s">
        <v>2</v>
      </c>
    </row>
    <row r="687" spans="1:7" x14ac:dyDescent="0.3">
      <c r="A687" s="24" t="s">
        <v>105</v>
      </c>
      <c r="B687" s="112" t="s">
        <v>27</v>
      </c>
      <c r="C687" s="24" t="s">
        <v>17</v>
      </c>
      <c r="D687" s="114">
        <v>1</v>
      </c>
      <c r="E687" s="114" t="s">
        <v>2</v>
      </c>
      <c r="F687" s="114" t="s">
        <v>2</v>
      </c>
      <c r="G687" s="114" t="s">
        <v>2</v>
      </c>
    </row>
    <row r="688" spans="1:7" x14ac:dyDescent="0.3">
      <c r="A688" s="24" t="s">
        <v>13</v>
      </c>
      <c r="B688" s="112" t="s">
        <v>27</v>
      </c>
      <c r="C688" s="24" t="s">
        <v>17</v>
      </c>
      <c r="D688" s="114">
        <v>0.99236392549876795</v>
      </c>
      <c r="E688" s="114" t="s">
        <v>2</v>
      </c>
      <c r="F688" s="114" t="s">
        <v>2</v>
      </c>
      <c r="G688" s="114" t="s">
        <v>2</v>
      </c>
    </row>
    <row r="689" spans="1:7" x14ac:dyDescent="0.3">
      <c r="A689" s="24" t="s">
        <v>14</v>
      </c>
      <c r="B689" s="112" t="s">
        <v>27</v>
      </c>
      <c r="C689" s="24" t="s">
        <v>17</v>
      </c>
      <c r="D689" s="114">
        <v>1</v>
      </c>
      <c r="E689" s="114">
        <v>0.23530160944577799</v>
      </c>
      <c r="F689" s="114">
        <v>0.76235791337312797</v>
      </c>
      <c r="G689" s="114">
        <v>2.3404771810949499E-3</v>
      </c>
    </row>
    <row r="690" spans="1:7" x14ac:dyDescent="0.3">
      <c r="A690" s="24" t="s">
        <v>1</v>
      </c>
      <c r="B690" s="112" t="s">
        <v>27</v>
      </c>
      <c r="C690" s="24" t="s">
        <v>18</v>
      </c>
      <c r="D690" s="114">
        <v>0.222460538803607</v>
      </c>
      <c r="E690" s="114" t="s">
        <v>2</v>
      </c>
      <c r="F690" s="114" t="s">
        <v>2</v>
      </c>
      <c r="G690" s="114" t="s">
        <v>2</v>
      </c>
    </row>
    <row r="691" spans="1:7" x14ac:dyDescent="0.3">
      <c r="A691" s="24" t="s">
        <v>5</v>
      </c>
      <c r="B691" s="112" t="s">
        <v>27</v>
      </c>
      <c r="C691" s="24" t="s">
        <v>18</v>
      </c>
      <c r="D691" s="114">
        <v>1.7787611891310801E-2</v>
      </c>
      <c r="E691" s="114">
        <v>0.26751882544373301</v>
      </c>
      <c r="F691" s="114">
        <v>0.66947006119353702</v>
      </c>
      <c r="G691" s="114">
        <v>6.3011113362730395E-2</v>
      </c>
    </row>
    <row r="692" spans="1:7" x14ac:dyDescent="0.3">
      <c r="A692" s="24" t="s">
        <v>6</v>
      </c>
      <c r="B692" s="112" t="s">
        <v>27</v>
      </c>
      <c r="C692" s="24" t="s">
        <v>18</v>
      </c>
      <c r="D692" s="114">
        <v>1</v>
      </c>
      <c r="E692" s="114">
        <v>0.991544766214839</v>
      </c>
      <c r="F692" s="114">
        <v>8.45523378516117E-3</v>
      </c>
      <c r="G692" s="114">
        <v>0</v>
      </c>
    </row>
    <row r="693" spans="1:7" x14ac:dyDescent="0.3">
      <c r="A693" s="24" t="s">
        <v>7</v>
      </c>
      <c r="B693" s="112" t="s">
        <v>27</v>
      </c>
      <c r="C693" s="24" t="s">
        <v>18</v>
      </c>
      <c r="D693" s="114">
        <v>0.99187880247422799</v>
      </c>
      <c r="E693" s="114">
        <v>1</v>
      </c>
      <c r="F693" s="114">
        <v>0</v>
      </c>
      <c r="G693" s="114">
        <v>0</v>
      </c>
    </row>
    <row r="694" spans="1:7" x14ac:dyDescent="0.3">
      <c r="A694" s="24" t="s">
        <v>8</v>
      </c>
      <c r="B694" s="112" t="s">
        <v>27</v>
      </c>
      <c r="C694" s="24" t="s">
        <v>18</v>
      </c>
      <c r="D694" s="114">
        <v>0.99503502538101796</v>
      </c>
      <c r="E694" s="114" t="s">
        <v>2</v>
      </c>
      <c r="F694" s="114" t="s">
        <v>2</v>
      </c>
      <c r="G694" s="114" t="s">
        <v>2</v>
      </c>
    </row>
    <row r="695" spans="1:7" x14ac:dyDescent="0.3">
      <c r="A695" s="24" t="s">
        <v>104</v>
      </c>
      <c r="B695" s="112" t="s">
        <v>27</v>
      </c>
      <c r="C695" s="24" t="s">
        <v>18</v>
      </c>
      <c r="D695" s="114">
        <v>0.713450401221146</v>
      </c>
      <c r="E695" s="114" t="s">
        <v>2</v>
      </c>
      <c r="F695" s="114" t="s">
        <v>2</v>
      </c>
      <c r="G695" s="114" t="s">
        <v>2</v>
      </c>
    </row>
    <row r="696" spans="1:7" x14ac:dyDescent="0.3">
      <c r="A696" s="24" t="s">
        <v>107</v>
      </c>
      <c r="B696" s="112" t="s">
        <v>27</v>
      </c>
      <c r="C696" s="24" t="s">
        <v>18</v>
      </c>
      <c r="D696" s="114">
        <v>0</v>
      </c>
      <c r="E696" s="114" t="s">
        <v>2</v>
      </c>
      <c r="F696" s="114" t="s">
        <v>2</v>
      </c>
      <c r="G696" s="114" t="s">
        <v>2</v>
      </c>
    </row>
    <row r="697" spans="1:7" x14ac:dyDescent="0.3">
      <c r="A697" s="24" t="s">
        <v>9</v>
      </c>
      <c r="B697" s="112" t="s">
        <v>27</v>
      </c>
      <c r="C697" s="24" t="s">
        <v>18</v>
      </c>
      <c r="D697" s="114">
        <v>0.99476447511633703</v>
      </c>
      <c r="E697" s="114">
        <v>0.30203874916928902</v>
      </c>
      <c r="F697" s="114">
        <v>0.69745393585802395</v>
      </c>
      <c r="G697" s="114">
        <v>5.0731497268663797E-4</v>
      </c>
    </row>
    <row r="698" spans="1:7" x14ac:dyDescent="0.3">
      <c r="A698" s="24" t="s">
        <v>10</v>
      </c>
      <c r="B698" s="112" t="s">
        <v>27</v>
      </c>
      <c r="C698" s="24" t="s">
        <v>18</v>
      </c>
      <c r="D698" s="114">
        <v>1</v>
      </c>
      <c r="E698" s="114" t="s">
        <v>2</v>
      </c>
      <c r="F698" s="114" t="s">
        <v>2</v>
      </c>
      <c r="G698" s="114" t="s">
        <v>2</v>
      </c>
    </row>
    <row r="699" spans="1:7" x14ac:dyDescent="0.3">
      <c r="A699" s="24" t="s">
        <v>11</v>
      </c>
      <c r="B699" s="112" t="s">
        <v>27</v>
      </c>
      <c r="C699" s="24" t="s">
        <v>18</v>
      </c>
      <c r="D699" s="114">
        <v>0.80751287295722496</v>
      </c>
      <c r="E699" s="114" t="s">
        <v>2</v>
      </c>
      <c r="F699" s="114" t="s">
        <v>2</v>
      </c>
      <c r="G699" s="114" t="s">
        <v>2</v>
      </c>
    </row>
    <row r="700" spans="1:7" x14ac:dyDescent="0.3">
      <c r="A700" s="24" t="s">
        <v>12</v>
      </c>
      <c r="B700" s="112" t="s">
        <v>27</v>
      </c>
      <c r="C700" s="24" t="s">
        <v>18</v>
      </c>
      <c r="D700" s="114">
        <v>1</v>
      </c>
      <c r="E700" s="114" t="s">
        <v>2</v>
      </c>
      <c r="F700" s="114" t="s">
        <v>2</v>
      </c>
      <c r="G700" s="114" t="s">
        <v>2</v>
      </c>
    </row>
    <row r="701" spans="1:7" x14ac:dyDescent="0.3">
      <c r="A701" s="24" t="s">
        <v>108</v>
      </c>
      <c r="B701" s="112" t="s">
        <v>27</v>
      </c>
      <c r="C701" s="24" t="s">
        <v>18</v>
      </c>
      <c r="D701" s="114">
        <v>0</v>
      </c>
      <c r="E701" s="114" t="s">
        <v>2</v>
      </c>
      <c r="F701" s="114" t="s">
        <v>2</v>
      </c>
      <c r="G701" s="114" t="s">
        <v>2</v>
      </c>
    </row>
    <row r="702" spans="1:7" x14ac:dyDescent="0.3">
      <c r="A702" s="24" t="s">
        <v>106</v>
      </c>
      <c r="B702" s="112" t="s">
        <v>27</v>
      </c>
      <c r="C702" s="24" t="s">
        <v>18</v>
      </c>
      <c r="D702" s="114">
        <v>1</v>
      </c>
      <c r="E702" s="114" t="s">
        <v>2</v>
      </c>
      <c r="F702" s="114" t="s">
        <v>2</v>
      </c>
      <c r="G702" s="114" t="s">
        <v>2</v>
      </c>
    </row>
    <row r="703" spans="1:7" x14ac:dyDescent="0.3">
      <c r="A703" s="24" t="s">
        <v>105</v>
      </c>
      <c r="B703" s="112" t="s">
        <v>27</v>
      </c>
      <c r="C703" s="24" t="s">
        <v>18</v>
      </c>
      <c r="D703" s="114">
        <v>1</v>
      </c>
      <c r="E703" s="114" t="s">
        <v>2</v>
      </c>
      <c r="F703" s="114" t="s">
        <v>2</v>
      </c>
      <c r="G703" s="114" t="s">
        <v>2</v>
      </c>
    </row>
    <row r="704" spans="1:7" x14ac:dyDescent="0.3">
      <c r="A704" s="24" t="s">
        <v>13</v>
      </c>
      <c r="B704" s="112" t="s">
        <v>27</v>
      </c>
      <c r="C704" s="24" t="s">
        <v>18</v>
      </c>
      <c r="D704" s="114">
        <v>0.99487799567465596</v>
      </c>
      <c r="E704" s="114" t="s">
        <v>2</v>
      </c>
      <c r="F704" s="114" t="s">
        <v>2</v>
      </c>
      <c r="G704" s="114" t="s">
        <v>2</v>
      </c>
    </row>
    <row r="705" spans="1:7" x14ac:dyDescent="0.3">
      <c r="A705" s="24" t="s">
        <v>14</v>
      </c>
      <c r="B705" s="112" t="s">
        <v>27</v>
      </c>
      <c r="C705" s="24" t="s">
        <v>18</v>
      </c>
      <c r="D705" s="114">
        <v>1</v>
      </c>
      <c r="E705" s="114">
        <v>9.0592478894005096E-2</v>
      </c>
      <c r="F705" s="114">
        <v>0.86467446857074304</v>
      </c>
      <c r="G705" s="114">
        <v>4.4733052535251401E-2</v>
      </c>
    </row>
    <row r="706" spans="1:7" x14ac:dyDescent="0.3">
      <c r="A706" s="24" t="s">
        <v>1</v>
      </c>
      <c r="B706" s="112" t="s">
        <v>27</v>
      </c>
      <c r="C706" s="24" t="s">
        <v>10</v>
      </c>
      <c r="D706" s="114">
        <v>0.424991370915414</v>
      </c>
      <c r="E706" s="114" t="s">
        <v>2</v>
      </c>
      <c r="F706" s="114" t="s">
        <v>2</v>
      </c>
      <c r="G706" s="114" t="s">
        <v>2</v>
      </c>
    </row>
    <row r="707" spans="1:7" x14ac:dyDescent="0.3">
      <c r="A707" s="24" t="s">
        <v>5</v>
      </c>
      <c r="B707" s="112" t="s">
        <v>27</v>
      </c>
      <c r="C707" s="24" t="s">
        <v>10</v>
      </c>
      <c r="D707" s="114">
        <v>1.301160811051E-2</v>
      </c>
      <c r="E707" s="114">
        <v>0.28772849172221199</v>
      </c>
      <c r="F707" s="114">
        <v>0.63717963178890102</v>
      </c>
      <c r="G707" s="114">
        <v>7.5091876488886794E-2</v>
      </c>
    </row>
    <row r="708" spans="1:7" x14ac:dyDescent="0.3">
      <c r="A708" s="24" t="s">
        <v>6</v>
      </c>
      <c r="B708" s="112" t="s">
        <v>27</v>
      </c>
      <c r="C708" s="24" t="s">
        <v>10</v>
      </c>
      <c r="D708" s="114">
        <v>0.93691584560569596</v>
      </c>
      <c r="E708" s="114">
        <v>0.98171929929790402</v>
      </c>
      <c r="F708" s="114">
        <v>1.8280700702095899E-2</v>
      </c>
      <c r="G708" s="114">
        <v>0</v>
      </c>
    </row>
    <row r="709" spans="1:7" x14ac:dyDescent="0.3">
      <c r="A709" s="24" t="s">
        <v>7</v>
      </c>
      <c r="B709" s="112" t="s">
        <v>27</v>
      </c>
      <c r="C709" s="24" t="s">
        <v>10</v>
      </c>
      <c r="D709" s="114">
        <v>0.50862873341852499</v>
      </c>
      <c r="E709" s="114">
        <v>1</v>
      </c>
      <c r="F709" s="114">
        <v>0</v>
      </c>
      <c r="G709" s="114">
        <v>0</v>
      </c>
    </row>
    <row r="710" spans="1:7" x14ac:dyDescent="0.3">
      <c r="A710" s="24" t="s">
        <v>8</v>
      </c>
      <c r="B710" s="112" t="s">
        <v>27</v>
      </c>
      <c r="C710" s="24" t="s">
        <v>10</v>
      </c>
      <c r="D710" s="114">
        <v>0.86183748907333202</v>
      </c>
      <c r="E710" s="114" t="s">
        <v>2</v>
      </c>
      <c r="F710" s="114" t="s">
        <v>2</v>
      </c>
      <c r="G710" s="114" t="s">
        <v>2</v>
      </c>
    </row>
    <row r="711" spans="1:7" x14ac:dyDescent="0.3">
      <c r="A711" s="24" t="s">
        <v>104</v>
      </c>
      <c r="B711" s="112" t="s">
        <v>27</v>
      </c>
      <c r="C711" s="24" t="s">
        <v>10</v>
      </c>
      <c r="D711" s="114">
        <v>0.16607755796429699</v>
      </c>
      <c r="E711" s="114" t="s">
        <v>2</v>
      </c>
      <c r="F711" s="114" t="s">
        <v>2</v>
      </c>
      <c r="G711" s="114" t="s">
        <v>2</v>
      </c>
    </row>
    <row r="712" spans="1:7" x14ac:dyDescent="0.3">
      <c r="A712" s="24" t="s">
        <v>107</v>
      </c>
      <c r="B712" s="112" t="s">
        <v>27</v>
      </c>
      <c r="C712" s="24" t="s">
        <v>10</v>
      </c>
      <c r="D712" s="114">
        <v>0</v>
      </c>
      <c r="E712" s="114" t="s">
        <v>2</v>
      </c>
      <c r="F712" s="114" t="s">
        <v>2</v>
      </c>
      <c r="G712" s="114" t="s">
        <v>2</v>
      </c>
    </row>
    <row r="713" spans="1:7" x14ac:dyDescent="0.3">
      <c r="A713" s="24" t="s">
        <v>9</v>
      </c>
      <c r="B713" s="112" t="s">
        <v>27</v>
      </c>
      <c r="C713" s="24" t="s">
        <v>10</v>
      </c>
      <c r="D713" s="114">
        <v>0.50689396388477304</v>
      </c>
      <c r="E713" s="114">
        <v>0.24408285219387299</v>
      </c>
      <c r="F713" s="114">
        <v>0.73031187870519398</v>
      </c>
      <c r="G713" s="114">
        <v>2.5605269100932498E-2</v>
      </c>
    </row>
    <row r="714" spans="1:7" x14ac:dyDescent="0.3">
      <c r="A714" s="24" t="s">
        <v>10</v>
      </c>
      <c r="B714" s="112" t="s">
        <v>27</v>
      </c>
      <c r="C714" s="24" t="s">
        <v>10</v>
      </c>
      <c r="D714" s="114">
        <v>0.98379725344831503</v>
      </c>
      <c r="E714" s="114" t="s">
        <v>2</v>
      </c>
      <c r="F714" s="114" t="s">
        <v>2</v>
      </c>
      <c r="G714" s="114" t="s">
        <v>2</v>
      </c>
    </row>
    <row r="715" spans="1:7" x14ac:dyDescent="0.3">
      <c r="A715" s="24" t="s">
        <v>11</v>
      </c>
      <c r="B715" s="112" t="s">
        <v>27</v>
      </c>
      <c r="C715" s="24" t="s">
        <v>10</v>
      </c>
      <c r="D715" s="114">
        <v>0.45237483094646502</v>
      </c>
      <c r="E715" s="114" t="s">
        <v>2</v>
      </c>
      <c r="F715" s="114" t="s">
        <v>2</v>
      </c>
      <c r="G715" s="114" t="s">
        <v>2</v>
      </c>
    </row>
    <row r="716" spans="1:7" x14ac:dyDescent="0.3">
      <c r="A716" s="24" t="s">
        <v>12</v>
      </c>
      <c r="B716" s="112" t="s">
        <v>27</v>
      </c>
      <c r="C716" s="24" t="s">
        <v>10</v>
      </c>
      <c r="D716" s="114">
        <v>0.98996537473755097</v>
      </c>
      <c r="E716" s="114" t="s">
        <v>2</v>
      </c>
      <c r="F716" s="114" t="s">
        <v>2</v>
      </c>
      <c r="G716" s="114" t="s">
        <v>2</v>
      </c>
    </row>
    <row r="717" spans="1:7" x14ac:dyDescent="0.3">
      <c r="A717" s="24" t="s">
        <v>108</v>
      </c>
      <c r="B717" s="112" t="s">
        <v>27</v>
      </c>
      <c r="C717" s="24" t="s">
        <v>10</v>
      </c>
      <c r="D717" s="114">
        <v>0</v>
      </c>
      <c r="E717" s="114" t="s">
        <v>2</v>
      </c>
      <c r="F717" s="114" t="s">
        <v>2</v>
      </c>
      <c r="G717" s="114" t="s">
        <v>2</v>
      </c>
    </row>
    <row r="718" spans="1:7" x14ac:dyDescent="0.3">
      <c r="A718" s="24" t="s">
        <v>106</v>
      </c>
      <c r="B718" s="112" t="s">
        <v>27</v>
      </c>
      <c r="C718" s="24" t="s">
        <v>10</v>
      </c>
      <c r="D718" s="114">
        <v>0.87823892168866702</v>
      </c>
      <c r="E718" s="114" t="s">
        <v>2</v>
      </c>
      <c r="F718" s="114" t="s">
        <v>2</v>
      </c>
      <c r="G718" s="114" t="s">
        <v>2</v>
      </c>
    </row>
    <row r="719" spans="1:7" x14ac:dyDescent="0.3">
      <c r="A719" s="24" t="s">
        <v>105</v>
      </c>
      <c r="B719" s="112" t="s">
        <v>27</v>
      </c>
      <c r="C719" s="24" t="s">
        <v>10</v>
      </c>
      <c r="D719" s="114">
        <v>0.90091450041105603</v>
      </c>
      <c r="E719" s="114" t="s">
        <v>2</v>
      </c>
      <c r="F719" s="114" t="s">
        <v>2</v>
      </c>
      <c r="G719" s="114" t="s">
        <v>2</v>
      </c>
    </row>
    <row r="720" spans="1:7" x14ac:dyDescent="0.3">
      <c r="A720" s="24" t="s">
        <v>13</v>
      </c>
      <c r="B720" s="112" t="s">
        <v>27</v>
      </c>
      <c r="C720" s="24" t="s">
        <v>10</v>
      </c>
      <c r="D720" s="114">
        <v>0.53251576217761198</v>
      </c>
      <c r="E720" s="114" t="s">
        <v>2</v>
      </c>
      <c r="F720" s="114" t="s">
        <v>2</v>
      </c>
      <c r="G720" s="114" t="s">
        <v>2</v>
      </c>
    </row>
    <row r="721" spans="1:7" x14ac:dyDescent="0.3">
      <c r="A721" s="24" t="s">
        <v>14</v>
      </c>
      <c r="B721" s="112" t="s">
        <v>27</v>
      </c>
      <c r="C721" s="24" t="s">
        <v>10</v>
      </c>
      <c r="D721" s="114">
        <v>0.93824250827179401</v>
      </c>
      <c r="E721" s="114">
        <v>0.53648819704946604</v>
      </c>
      <c r="F721" s="114">
        <v>0.44371431042036402</v>
      </c>
      <c r="G721" s="114">
        <v>1.97974925301698E-2</v>
      </c>
    </row>
    <row r="722" spans="1:7" x14ac:dyDescent="0.3">
      <c r="A722" s="24" t="s">
        <v>1</v>
      </c>
      <c r="B722" s="112" t="s">
        <v>27</v>
      </c>
      <c r="C722" s="24" t="s">
        <v>19</v>
      </c>
      <c r="D722" s="114">
        <v>0.30394274449341502</v>
      </c>
      <c r="E722" s="114" t="s">
        <v>2</v>
      </c>
      <c r="F722" s="114" t="s">
        <v>2</v>
      </c>
      <c r="G722" s="114" t="s">
        <v>2</v>
      </c>
    </row>
    <row r="723" spans="1:7" x14ac:dyDescent="0.3">
      <c r="A723" s="24" t="s">
        <v>5</v>
      </c>
      <c r="B723" s="112" t="s">
        <v>27</v>
      </c>
      <c r="C723" s="24" t="s">
        <v>19</v>
      </c>
      <c r="D723" s="114">
        <v>6.6161842498301598E-3</v>
      </c>
      <c r="E723" s="114">
        <v>0.25528052728762601</v>
      </c>
      <c r="F723" s="114">
        <v>0.73925882638567397</v>
      </c>
      <c r="G723" s="114">
        <v>5.4606463267004796E-3</v>
      </c>
    </row>
    <row r="724" spans="1:7" x14ac:dyDescent="0.3">
      <c r="A724" s="24" t="s">
        <v>6</v>
      </c>
      <c r="B724" s="112" t="s">
        <v>27</v>
      </c>
      <c r="C724" s="24" t="s">
        <v>19</v>
      </c>
      <c r="D724" s="114">
        <v>0.98839004595399504</v>
      </c>
      <c r="E724" s="114">
        <v>0.99462182067481097</v>
      </c>
      <c r="F724" s="114">
        <v>5.3781793251890401E-3</v>
      </c>
      <c r="G724" s="114">
        <v>0</v>
      </c>
    </row>
    <row r="725" spans="1:7" x14ac:dyDescent="0.3">
      <c r="A725" s="24" t="s">
        <v>7</v>
      </c>
      <c r="B725" s="112" t="s">
        <v>27</v>
      </c>
      <c r="C725" s="24" t="s">
        <v>19</v>
      </c>
      <c r="D725" s="114">
        <v>0.91713495953498902</v>
      </c>
      <c r="E725" s="114">
        <v>1</v>
      </c>
      <c r="F725" s="114">
        <v>0</v>
      </c>
      <c r="G725" s="114">
        <v>0</v>
      </c>
    </row>
    <row r="726" spans="1:7" x14ac:dyDescent="0.3">
      <c r="A726" s="24" t="s">
        <v>8</v>
      </c>
      <c r="B726" s="112" t="s">
        <v>27</v>
      </c>
      <c r="C726" s="24" t="s">
        <v>19</v>
      </c>
      <c r="D726" s="114">
        <v>0.92047895446352201</v>
      </c>
      <c r="E726" s="114" t="s">
        <v>2</v>
      </c>
      <c r="F726" s="114" t="s">
        <v>2</v>
      </c>
      <c r="G726" s="114" t="s">
        <v>2</v>
      </c>
    </row>
    <row r="727" spans="1:7" x14ac:dyDescent="0.3">
      <c r="A727" s="24" t="s">
        <v>104</v>
      </c>
      <c r="B727" s="112" t="s">
        <v>27</v>
      </c>
      <c r="C727" s="24" t="s">
        <v>19</v>
      </c>
      <c r="D727" s="114">
        <v>0.41868573019703498</v>
      </c>
      <c r="E727" s="114" t="s">
        <v>2</v>
      </c>
      <c r="F727" s="114" t="s">
        <v>2</v>
      </c>
      <c r="G727" s="114" t="s">
        <v>2</v>
      </c>
    </row>
    <row r="728" spans="1:7" x14ac:dyDescent="0.3">
      <c r="A728" s="24" t="s">
        <v>107</v>
      </c>
      <c r="B728" s="112" t="s">
        <v>27</v>
      </c>
      <c r="C728" s="24" t="s">
        <v>19</v>
      </c>
      <c r="D728" s="114">
        <v>1.1285564925273999E-3</v>
      </c>
      <c r="E728" s="114" t="s">
        <v>2</v>
      </c>
      <c r="F728" s="114" t="s">
        <v>2</v>
      </c>
      <c r="G728" s="114" t="s">
        <v>2</v>
      </c>
    </row>
    <row r="729" spans="1:7" x14ac:dyDescent="0.3">
      <c r="A729" s="24" t="s">
        <v>9</v>
      </c>
      <c r="B729" s="112" t="s">
        <v>27</v>
      </c>
      <c r="C729" s="24" t="s">
        <v>19</v>
      </c>
      <c r="D729" s="114">
        <v>0.91737176863168202</v>
      </c>
      <c r="E729" s="114">
        <v>0.153386794721461</v>
      </c>
      <c r="F729" s="114">
        <v>0.841355380421409</v>
      </c>
      <c r="G729" s="114">
        <v>5.2578248571290504E-3</v>
      </c>
    </row>
    <row r="730" spans="1:7" x14ac:dyDescent="0.3">
      <c r="A730" s="24" t="s">
        <v>10</v>
      </c>
      <c r="B730" s="112" t="s">
        <v>27</v>
      </c>
      <c r="C730" s="24" t="s">
        <v>19</v>
      </c>
      <c r="D730" s="114">
        <v>0.94215653225843399</v>
      </c>
      <c r="E730" s="114" t="s">
        <v>2</v>
      </c>
      <c r="F730" s="114" t="s">
        <v>2</v>
      </c>
      <c r="G730" s="114" t="s">
        <v>2</v>
      </c>
    </row>
    <row r="731" spans="1:7" x14ac:dyDescent="0.3">
      <c r="A731" s="24" t="s">
        <v>11</v>
      </c>
      <c r="B731" s="112" t="s">
        <v>27</v>
      </c>
      <c r="C731" s="24" t="s">
        <v>19</v>
      </c>
      <c r="D731" s="114">
        <v>0.741208968719545</v>
      </c>
      <c r="E731" s="114" t="s">
        <v>2</v>
      </c>
      <c r="F731" s="114" t="s">
        <v>2</v>
      </c>
      <c r="G731" s="114" t="s">
        <v>2</v>
      </c>
    </row>
    <row r="732" spans="1:7" x14ac:dyDescent="0.3">
      <c r="A732" s="24" t="s">
        <v>12</v>
      </c>
      <c r="B732" s="112" t="s">
        <v>27</v>
      </c>
      <c r="C732" s="24" t="s">
        <v>19</v>
      </c>
      <c r="D732" s="114">
        <v>1</v>
      </c>
      <c r="E732" s="114" t="s">
        <v>2</v>
      </c>
      <c r="F732" s="114" t="s">
        <v>2</v>
      </c>
      <c r="G732" s="114" t="s">
        <v>2</v>
      </c>
    </row>
    <row r="733" spans="1:7" x14ac:dyDescent="0.3">
      <c r="A733" s="24" t="s">
        <v>108</v>
      </c>
      <c r="B733" s="112" t="s">
        <v>27</v>
      </c>
      <c r="C733" s="24" t="s">
        <v>19</v>
      </c>
      <c r="D733" s="114">
        <v>2.1277023354771499E-3</v>
      </c>
      <c r="E733" s="114" t="s">
        <v>2</v>
      </c>
      <c r="F733" s="114" t="s">
        <v>2</v>
      </c>
      <c r="G733" s="114" t="s">
        <v>2</v>
      </c>
    </row>
    <row r="734" spans="1:7" x14ac:dyDescent="0.3">
      <c r="A734" s="24" t="s">
        <v>106</v>
      </c>
      <c r="B734" s="112" t="s">
        <v>27</v>
      </c>
      <c r="C734" s="24" t="s">
        <v>19</v>
      </c>
      <c r="D734" s="114">
        <v>0.915844455595198</v>
      </c>
      <c r="E734" s="114" t="s">
        <v>2</v>
      </c>
      <c r="F734" s="114" t="s">
        <v>2</v>
      </c>
      <c r="G734" s="114" t="s">
        <v>2</v>
      </c>
    </row>
    <row r="735" spans="1:7" x14ac:dyDescent="0.3">
      <c r="A735" s="24" t="s">
        <v>105</v>
      </c>
      <c r="B735" s="112" t="s">
        <v>27</v>
      </c>
      <c r="C735" s="24" t="s">
        <v>19</v>
      </c>
      <c r="D735" s="114">
        <v>0.97966452363649004</v>
      </c>
      <c r="E735" s="114" t="s">
        <v>2</v>
      </c>
      <c r="F735" s="114" t="s">
        <v>2</v>
      </c>
      <c r="G735" s="114" t="s">
        <v>2</v>
      </c>
    </row>
    <row r="736" spans="1:7" x14ac:dyDescent="0.3">
      <c r="A736" s="24" t="s">
        <v>13</v>
      </c>
      <c r="B736" s="112" t="s">
        <v>27</v>
      </c>
      <c r="C736" s="24" t="s">
        <v>19</v>
      </c>
      <c r="D736" s="114">
        <v>0.92017140032460398</v>
      </c>
      <c r="E736" s="114" t="s">
        <v>2</v>
      </c>
      <c r="F736" s="114" t="s">
        <v>2</v>
      </c>
      <c r="G736" s="114" t="s">
        <v>2</v>
      </c>
    </row>
    <row r="737" spans="1:7" x14ac:dyDescent="0.3">
      <c r="A737" s="24" t="s">
        <v>14</v>
      </c>
      <c r="B737" s="112" t="s">
        <v>27</v>
      </c>
      <c r="C737" s="24" t="s">
        <v>19</v>
      </c>
      <c r="D737" s="114">
        <v>0.98663158319493904</v>
      </c>
      <c r="E737" s="114">
        <v>0.32446759090225602</v>
      </c>
      <c r="F737" s="114">
        <v>0.67377428383277704</v>
      </c>
      <c r="G737" s="114">
        <v>1.7581252649662899E-3</v>
      </c>
    </row>
    <row r="738" spans="1:7" x14ac:dyDescent="0.3">
      <c r="A738" s="24" t="s">
        <v>1</v>
      </c>
      <c r="B738" s="112" t="s">
        <v>27</v>
      </c>
      <c r="C738" s="24" t="s">
        <v>20</v>
      </c>
      <c r="D738" s="114">
        <v>0.18542297303706201</v>
      </c>
      <c r="E738" s="114" t="s">
        <v>2</v>
      </c>
      <c r="F738" s="114" t="s">
        <v>2</v>
      </c>
      <c r="G738" s="114" t="s">
        <v>2</v>
      </c>
    </row>
    <row r="739" spans="1:7" x14ac:dyDescent="0.3">
      <c r="A739" s="24" t="s">
        <v>5</v>
      </c>
      <c r="B739" s="112" t="s">
        <v>27</v>
      </c>
      <c r="C739" s="24" t="s">
        <v>20</v>
      </c>
      <c r="D739" s="114">
        <v>4.1767304242116702E-3</v>
      </c>
      <c r="E739" s="114">
        <v>0.39672411282763798</v>
      </c>
      <c r="F739" s="114">
        <v>0.60327588717236202</v>
      </c>
      <c r="G739" s="114">
        <v>0</v>
      </c>
    </row>
    <row r="740" spans="1:7" x14ac:dyDescent="0.3">
      <c r="A740" s="24" t="s">
        <v>6</v>
      </c>
      <c r="B740" s="112" t="s">
        <v>27</v>
      </c>
      <c r="C740" s="24" t="s">
        <v>20</v>
      </c>
      <c r="D740" s="114">
        <v>0.96004760574786097</v>
      </c>
      <c r="E740" s="114">
        <v>0.98576679462032502</v>
      </c>
      <c r="F740" s="114">
        <v>1.4233205379675099E-2</v>
      </c>
      <c r="G740" s="114">
        <v>0</v>
      </c>
    </row>
    <row r="741" spans="1:7" x14ac:dyDescent="0.3">
      <c r="A741" s="24" t="s">
        <v>7</v>
      </c>
      <c r="B741" s="112" t="s">
        <v>27</v>
      </c>
      <c r="C741" s="24" t="s">
        <v>20</v>
      </c>
      <c r="D741" s="114">
        <v>0.891007747981159</v>
      </c>
      <c r="E741" s="114">
        <v>0.99899025730858504</v>
      </c>
      <c r="F741" s="114">
        <v>0</v>
      </c>
      <c r="G741" s="114">
        <v>1.00974269141536E-3</v>
      </c>
    </row>
    <row r="742" spans="1:7" x14ac:dyDescent="0.3">
      <c r="A742" s="24" t="s">
        <v>8</v>
      </c>
      <c r="B742" s="112" t="s">
        <v>27</v>
      </c>
      <c r="C742" s="24" t="s">
        <v>20</v>
      </c>
      <c r="D742" s="114">
        <v>0.56412666349160501</v>
      </c>
      <c r="E742" s="114" t="s">
        <v>2</v>
      </c>
      <c r="F742" s="114" t="s">
        <v>2</v>
      </c>
      <c r="G742" s="114" t="s">
        <v>2</v>
      </c>
    </row>
    <row r="743" spans="1:7" x14ac:dyDescent="0.3">
      <c r="A743" s="24" t="s">
        <v>104</v>
      </c>
      <c r="B743" s="112" t="s">
        <v>27</v>
      </c>
      <c r="C743" s="24" t="s">
        <v>20</v>
      </c>
      <c r="D743" s="114">
        <v>6.4563170373454395E-2</v>
      </c>
      <c r="E743" s="114" t="s">
        <v>2</v>
      </c>
      <c r="F743" s="114" t="s">
        <v>2</v>
      </c>
      <c r="G743" s="114" t="s">
        <v>2</v>
      </c>
    </row>
    <row r="744" spans="1:7" x14ac:dyDescent="0.3">
      <c r="A744" s="24" t="s">
        <v>107</v>
      </c>
      <c r="B744" s="112" t="s">
        <v>27</v>
      </c>
      <c r="C744" s="24" t="s">
        <v>20</v>
      </c>
      <c r="D744" s="114">
        <v>0</v>
      </c>
      <c r="E744" s="114" t="s">
        <v>2</v>
      </c>
      <c r="F744" s="114" t="s">
        <v>2</v>
      </c>
      <c r="G744" s="114" t="s">
        <v>2</v>
      </c>
    </row>
    <row r="745" spans="1:7" x14ac:dyDescent="0.3">
      <c r="A745" s="24" t="s">
        <v>9</v>
      </c>
      <c r="B745" s="112" t="s">
        <v>27</v>
      </c>
      <c r="C745" s="24" t="s">
        <v>20</v>
      </c>
      <c r="D745" s="114">
        <v>0.89521377415446102</v>
      </c>
      <c r="E745" s="114">
        <v>0.54215244504971405</v>
      </c>
      <c r="F745" s="114">
        <v>0.45560782787733101</v>
      </c>
      <c r="G745" s="114">
        <v>2.2397270729542602E-3</v>
      </c>
    </row>
    <row r="746" spans="1:7" x14ac:dyDescent="0.3">
      <c r="A746" s="24" t="s">
        <v>10</v>
      </c>
      <c r="B746" s="112" t="s">
        <v>27</v>
      </c>
      <c r="C746" s="24" t="s">
        <v>20</v>
      </c>
      <c r="D746" s="114">
        <v>0.91336252531200701</v>
      </c>
      <c r="E746" s="114" t="s">
        <v>2</v>
      </c>
      <c r="F746" s="114" t="s">
        <v>2</v>
      </c>
      <c r="G746" s="114" t="s">
        <v>2</v>
      </c>
    </row>
    <row r="747" spans="1:7" x14ac:dyDescent="0.3">
      <c r="A747" s="24" t="s">
        <v>11</v>
      </c>
      <c r="B747" s="112" t="s">
        <v>27</v>
      </c>
      <c r="C747" s="24" t="s">
        <v>20</v>
      </c>
      <c r="D747" s="114">
        <v>0.20844036743112199</v>
      </c>
      <c r="E747" s="114" t="s">
        <v>2</v>
      </c>
      <c r="F747" s="114" t="s">
        <v>2</v>
      </c>
      <c r="G747" s="114" t="s">
        <v>2</v>
      </c>
    </row>
    <row r="748" spans="1:7" x14ac:dyDescent="0.3">
      <c r="A748" s="24" t="s">
        <v>12</v>
      </c>
      <c r="B748" s="112" t="s">
        <v>27</v>
      </c>
      <c r="C748" s="24" t="s">
        <v>20</v>
      </c>
      <c r="D748" s="114">
        <v>1</v>
      </c>
      <c r="E748" s="114" t="s">
        <v>2</v>
      </c>
      <c r="F748" s="114" t="s">
        <v>2</v>
      </c>
      <c r="G748" s="114" t="s">
        <v>2</v>
      </c>
    </row>
    <row r="749" spans="1:7" x14ac:dyDescent="0.3">
      <c r="A749" s="24" t="s">
        <v>108</v>
      </c>
      <c r="B749" s="112" t="s">
        <v>27</v>
      </c>
      <c r="C749" s="24" t="s">
        <v>20</v>
      </c>
      <c r="D749" s="114">
        <v>0</v>
      </c>
      <c r="E749" s="114" t="s">
        <v>2</v>
      </c>
      <c r="F749" s="114" t="s">
        <v>2</v>
      </c>
      <c r="G749" s="114" t="s">
        <v>2</v>
      </c>
    </row>
    <row r="750" spans="1:7" x14ac:dyDescent="0.3">
      <c r="A750" s="24" t="s">
        <v>106</v>
      </c>
      <c r="B750" s="112" t="s">
        <v>27</v>
      </c>
      <c r="C750" s="24" t="s">
        <v>20</v>
      </c>
      <c r="D750" s="114">
        <v>0.81954512264846302</v>
      </c>
      <c r="E750" s="114" t="s">
        <v>2</v>
      </c>
      <c r="F750" s="114" t="s">
        <v>2</v>
      </c>
      <c r="G750" s="114" t="s">
        <v>2</v>
      </c>
    </row>
    <row r="751" spans="1:7" x14ac:dyDescent="0.3">
      <c r="A751" s="24" t="s">
        <v>105</v>
      </c>
      <c r="B751" s="112" t="s">
        <v>27</v>
      </c>
      <c r="C751" s="24" t="s">
        <v>20</v>
      </c>
      <c r="D751" s="114">
        <v>0.94302360617423497</v>
      </c>
      <c r="E751" s="114" t="s">
        <v>2</v>
      </c>
      <c r="F751" s="114" t="s">
        <v>2</v>
      </c>
      <c r="G751" s="114" t="s">
        <v>2</v>
      </c>
    </row>
    <row r="752" spans="1:7" x14ac:dyDescent="0.3">
      <c r="A752" s="24" t="s">
        <v>13</v>
      </c>
      <c r="B752" s="112" t="s">
        <v>27</v>
      </c>
      <c r="C752" s="24" t="s">
        <v>20</v>
      </c>
      <c r="D752" s="114">
        <v>0.90013191509675194</v>
      </c>
      <c r="E752" s="114" t="s">
        <v>2</v>
      </c>
      <c r="F752" s="114" t="s">
        <v>2</v>
      </c>
      <c r="G752" s="114" t="s">
        <v>2</v>
      </c>
    </row>
    <row r="753" spans="1:7" x14ac:dyDescent="0.3">
      <c r="A753" s="24" t="s">
        <v>14</v>
      </c>
      <c r="B753" s="112" t="s">
        <v>27</v>
      </c>
      <c r="C753" s="24" t="s">
        <v>20</v>
      </c>
      <c r="D753" s="114">
        <v>0.88732387376701205</v>
      </c>
      <c r="E753" s="114">
        <v>0.583302922687568</v>
      </c>
      <c r="F753" s="114">
        <v>0.414826941001182</v>
      </c>
      <c r="G753" s="114">
        <v>1.8701363112497099E-3</v>
      </c>
    </row>
    <row r="754" spans="1:7" x14ac:dyDescent="0.3">
      <c r="A754" s="24" t="s">
        <v>1</v>
      </c>
      <c r="B754" s="112" t="s">
        <v>27</v>
      </c>
      <c r="C754" s="24" t="s">
        <v>115</v>
      </c>
      <c r="D754" s="114">
        <v>0.70691306692526201</v>
      </c>
      <c r="E754" s="114" t="s">
        <v>2</v>
      </c>
      <c r="F754" s="114" t="s">
        <v>2</v>
      </c>
      <c r="G754" s="114" t="s">
        <v>2</v>
      </c>
    </row>
    <row r="755" spans="1:7" x14ac:dyDescent="0.3">
      <c r="A755" s="24" t="s">
        <v>5</v>
      </c>
      <c r="B755" s="112" t="s">
        <v>27</v>
      </c>
      <c r="C755" s="24" t="s">
        <v>115</v>
      </c>
      <c r="D755" s="114">
        <v>3.1913758160608502E-3</v>
      </c>
      <c r="E755" s="114">
        <v>1</v>
      </c>
      <c r="F755" s="114">
        <v>0</v>
      </c>
      <c r="G755" s="114">
        <v>0</v>
      </c>
    </row>
    <row r="756" spans="1:7" x14ac:dyDescent="0.3">
      <c r="A756" s="24" t="s">
        <v>6</v>
      </c>
      <c r="B756" s="112" t="s">
        <v>27</v>
      </c>
      <c r="C756" s="24" t="s">
        <v>115</v>
      </c>
      <c r="D756" s="114">
        <v>1</v>
      </c>
      <c r="E756" s="114">
        <v>1</v>
      </c>
      <c r="F756" s="114">
        <v>0</v>
      </c>
      <c r="G756" s="114">
        <v>0</v>
      </c>
    </row>
    <row r="757" spans="1:7" x14ac:dyDescent="0.3">
      <c r="A757" s="24" t="s">
        <v>7</v>
      </c>
      <c r="B757" s="112" t="s">
        <v>27</v>
      </c>
      <c r="C757" s="24" t="s">
        <v>115</v>
      </c>
      <c r="D757" s="114">
        <v>0.30479089440021201</v>
      </c>
      <c r="E757" s="114">
        <v>1</v>
      </c>
      <c r="F757" s="114">
        <v>0</v>
      </c>
      <c r="G757" s="114">
        <v>0</v>
      </c>
    </row>
    <row r="758" spans="1:7" x14ac:dyDescent="0.3">
      <c r="A758" s="24" t="s">
        <v>8</v>
      </c>
      <c r="B758" s="112" t="s">
        <v>27</v>
      </c>
      <c r="C758" s="24" t="s">
        <v>115</v>
      </c>
      <c r="D758" s="114">
        <v>0.82313808348259498</v>
      </c>
      <c r="E758" s="114" t="s">
        <v>2</v>
      </c>
      <c r="F758" s="114" t="s">
        <v>2</v>
      </c>
      <c r="G758" s="114" t="s">
        <v>2</v>
      </c>
    </row>
    <row r="759" spans="1:7" x14ac:dyDescent="0.3">
      <c r="A759" s="24" t="s">
        <v>104</v>
      </c>
      <c r="B759" s="112" t="s">
        <v>27</v>
      </c>
      <c r="C759" s="24" t="s">
        <v>115</v>
      </c>
      <c r="D759" s="114">
        <v>0.45455582574723102</v>
      </c>
      <c r="E759" s="114" t="s">
        <v>2</v>
      </c>
      <c r="F759" s="114" t="s">
        <v>2</v>
      </c>
      <c r="G759" s="114" t="s">
        <v>2</v>
      </c>
    </row>
    <row r="760" spans="1:7" x14ac:dyDescent="0.3">
      <c r="A760" s="24" t="s">
        <v>107</v>
      </c>
      <c r="B760" s="112" t="s">
        <v>27</v>
      </c>
      <c r="C760" s="24" t="s">
        <v>115</v>
      </c>
      <c r="D760" s="114">
        <v>7.3558604071409003E-2</v>
      </c>
      <c r="E760" s="114" t="s">
        <v>2</v>
      </c>
      <c r="F760" s="114" t="s">
        <v>2</v>
      </c>
      <c r="G760" s="114" t="s">
        <v>2</v>
      </c>
    </row>
    <row r="761" spans="1:7" x14ac:dyDescent="0.3">
      <c r="A761" s="24" t="s">
        <v>9</v>
      </c>
      <c r="B761" s="112" t="s">
        <v>27</v>
      </c>
      <c r="C761" s="24" t="s">
        <v>115</v>
      </c>
      <c r="D761" s="114">
        <v>0.30593830666917199</v>
      </c>
      <c r="E761" s="114">
        <v>0.50473877119633503</v>
      </c>
      <c r="F761" s="114">
        <v>0.49526122880366502</v>
      </c>
      <c r="G761" s="114">
        <v>0</v>
      </c>
    </row>
    <row r="762" spans="1:7" x14ac:dyDescent="0.3">
      <c r="A762" s="24" t="s">
        <v>10</v>
      </c>
      <c r="B762" s="112" t="s">
        <v>27</v>
      </c>
      <c r="C762" s="24" t="s">
        <v>115</v>
      </c>
      <c r="D762" s="114">
        <v>1</v>
      </c>
      <c r="E762" s="114" t="s">
        <v>2</v>
      </c>
      <c r="F762" s="114" t="s">
        <v>2</v>
      </c>
      <c r="G762" s="114" t="s">
        <v>2</v>
      </c>
    </row>
    <row r="763" spans="1:7" x14ac:dyDescent="0.3">
      <c r="A763" s="24" t="s">
        <v>11</v>
      </c>
      <c r="B763" s="112" t="s">
        <v>27</v>
      </c>
      <c r="C763" s="24" t="s">
        <v>115</v>
      </c>
      <c r="D763" s="114">
        <v>0.568559964008859</v>
      </c>
      <c r="E763" s="114" t="s">
        <v>2</v>
      </c>
      <c r="F763" s="114" t="s">
        <v>2</v>
      </c>
      <c r="G763" s="114" t="s">
        <v>2</v>
      </c>
    </row>
    <row r="764" spans="1:7" x14ac:dyDescent="0.3">
      <c r="A764" s="24" t="s">
        <v>12</v>
      </c>
      <c r="B764" s="112" t="s">
        <v>27</v>
      </c>
      <c r="C764" s="24" t="s">
        <v>115</v>
      </c>
      <c r="D764" s="114">
        <v>1</v>
      </c>
      <c r="E764" s="114" t="s">
        <v>2</v>
      </c>
      <c r="F764" s="114" t="s">
        <v>2</v>
      </c>
      <c r="G764" s="114" t="s">
        <v>2</v>
      </c>
    </row>
    <row r="765" spans="1:7" x14ac:dyDescent="0.3">
      <c r="A765" s="24" t="s">
        <v>108</v>
      </c>
      <c r="B765" s="112" t="s">
        <v>27</v>
      </c>
      <c r="C765" s="24" t="s">
        <v>115</v>
      </c>
      <c r="D765" s="114">
        <v>0.46290248874713702</v>
      </c>
      <c r="E765" s="114" t="s">
        <v>2</v>
      </c>
      <c r="F765" s="114" t="s">
        <v>2</v>
      </c>
      <c r="G765" s="114" t="s">
        <v>2</v>
      </c>
    </row>
    <row r="766" spans="1:7" x14ac:dyDescent="0.3">
      <c r="A766" s="24" t="s">
        <v>106</v>
      </c>
      <c r="B766" s="112" t="s">
        <v>27</v>
      </c>
      <c r="C766" s="24" t="s">
        <v>115</v>
      </c>
      <c r="D766" s="114">
        <v>1</v>
      </c>
      <c r="E766" s="114" t="s">
        <v>2</v>
      </c>
      <c r="F766" s="114" t="s">
        <v>2</v>
      </c>
      <c r="G766" s="114" t="s">
        <v>2</v>
      </c>
    </row>
    <row r="767" spans="1:7" x14ac:dyDescent="0.3">
      <c r="A767" s="24" t="s">
        <v>105</v>
      </c>
      <c r="B767" s="112" t="s">
        <v>27</v>
      </c>
      <c r="C767" s="24" t="s">
        <v>115</v>
      </c>
      <c r="D767" s="114">
        <v>1</v>
      </c>
      <c r="E767" s="114" t="s">
        <v>2</v>
      </c>
      <c r="F767" s="114" t="s">
        <v>2</v>
      </c>
      <c r="G767" s="114" t="s">
        <v>2</v>
      </c>
    </row>
    <row r="768" spans="1:7" x14ac:dyDescent="0.3">
      <c r="A768" s="24" t="s">
        <v>13</v>
      </c>
      <c r="B768" s="112" t="s">
        <v>27</v>
      </c>
      <c r="C768" s="24" t="s">
        <v>115</v>
      </c>
      <c r="D768" s="114">
        <v>0.42666621842313102</v>
      </c>
      <c r="E768" s="114" t="s">
        <v>2</v>
      </c>
      <c r="F768" s="114" t="s">
        <v>2</v>
      </c>
      <c r="G768" s="114" t="s">
        <v>2</v>
      </c>
    </row>
    <row r="769" spans="1:7" x14ac:dyDescent="0.3">
      <c r="A769" s="24" t="s">
        <v>14</v>
      </c>
      <c r="B769" s="112" t="s">
        <v>27</v>
      </c>
      <c r="C769" s="24" t="s">
        <v>115</v>
      </c>
      <c r="D769" s="114">
        <v>1</v>
      </c>
      <c r="E769" s="114">
        <v>0.78444897242724598</v>
      </c>
      <c r="F769" s="114">
        <v>0.21555102757275299</v>
      </c>
      <c r="G769" s="114">
        <v>0</v>
      </c>
    </row>
    <row r="770" spans="1:7" x14ac:dyDescent="0.3">
      <c r="A770" s="24" t="s">
        <v>1</v>
      </c>
      <c r="B770" s="112" t="s">
        <v>27</v>
      </c>
      <c r="C770" s="24" t="s">
        <v>21</v>
      </c>
      <c r="D770" s="114">
        <v>0.13173708107073501</v>
      </c>
      <c r="E770" s="114" t="s">
        <v>2</v>
      </c>
      <c r="F770" s="114" t="s">
        <v>2</v>
      </c>
      <c r="G770" s="114" t="s">
        <v>2</v>
      </c>
    </row>
    <row r="771" spans="1:7" x14ac:dyDescent="0.3">
      <c r="A771" s="24" t="s">
        <v>5</v>
      </c>
      <c r="B771" s="112" t="s">
        <v>27</v>
      </c>
      <c r="C771" s="24" t="s">
        <v>21</v>
      </c>
      <c r="D771" s="114">
        <v>1</v>
      </c>
      <c r="E771" s="114">
        <v>0.303558414093829</v>
      </c>
      <c r="F771" s="114">
        <v>0.69442612235592005</v>
      </c>
      <c r="G771" s="114">
        <v>2.01546355025168E-3</v>
      </c>
    </row>
    <row r="772" spans="1:7" x14ac:dyDescent="0.3">
      <c r="A772" s="24" t="s">
        <v>6</v>
      </c>
      <c r="B772" s="112" t="s">
        <v>27</v>
      </c>
      <c r="C772" s="24" t="s">
        <v>21</v>
      </c>
      <c r="D772" s="114">
        <v>1</v>
      </c>
      <c r="E772" s="114">
        <v>0.97006793484099696</v>
      </c>
      <c r="F772" s="114">
        <v>2.99320651590032E-2</v>
      </c>
      <c r="G772" s="114">
        <v>0</v>
      </c>
    </row>
    <row r="773" spans="1:7" x14ac:dyDescent="0.3">
      <c r="A773" s="24" t="s">
        <v>7</v>
      </c>
      <c r="B773" s="112" t="s">
        <v>27</v>
      </c>
      <c r="C773" s="24" t="s">
        <v>21</v>
      </c>
      <c r="D773" s="114">
        <v>0.917473398457196</v>
      </c>
      <c r="E773" s="114">
        <v>1</v>
      </c>
      <c r="F773" s="114">
        <v>0</v>
      </c>
      <c r="G773" s="114">
        <v>0</v>
      </c>
    </row>
    <row r="774" spans="1:7" x14ac:dyDescent="0.3">
      <c r="A774" s="24" t="s">
        <v>8</v>
      </c>
      <c r="B774" s="112" t="s">
        <v>27</v>
      </c>
      <c r="C774" s="24" t="s">
        <v>21</v>
      </c>
      <c r="D774" s="114">
        <v>0.80066827197430601</v>
      </c>
      <c r="E774" s="114" t="s">
        <v>2</v>
      </c>
      <c r="F774" s="114" t="s">
        <v>2</v>
      </c>
      <c r="G774" s="114" t="s">
        <v>2</v>
      </c>
    </row>
    <row r="775" spans="1:7" x14ac:dyDescent="0.3">
      <c r="A775" s="24" t="s">
        <v>104</v>
      </c>
      <c r="B775" s="112" t="s">
        <v>27</v>
      </c>
      <c r="C775" s="24" t="s">
        <v>21</v>
      </c>
      <c r="D775" s="114">
        <v>0.91939217681235896</v>
      </c>
      <c r="E775" s="114" t="s">
        <v>2</v>
      </c>
      <c r="F775" s="114" t="s">
        <v>2</v>
      </c>
      <c r="G775" s="114" t="s">
        <v>2</v>
      </c>
    </row>
    <row r="776" spans="1:7" x14ac:dyDescent="0.3">
      <c r="A776" s="24" t="s">
        <v>107</v>
      </c>
      <c r="B776" s="112" t="s">
        <v>27</v>
      </c>
      <c r="C776" s="24" t="s">
        <v>21</v>
      </c>
      <c r="D776" s="114">
        <v>1.3963556502698701E-2</v>
      </c>
      <c r="E776" s="114" t="s">
        <v>2</v>
      </c>
      <c r="F776" s="114" t="s">
        <v>2</v>
      </c>
      <c r="G776" s="114" t="s">
        <v>2</v>
      </c>
    </row>
    <row r="777" spans="1:7" x14ac:dyDescent="0.3">
      <c r="A777" s="24" t="s">
        <v>9</v>
      </c>
      <c r="B777" s="112" t="s">
        <v>27</v>
      </c>
      <c r="C777" s="24" t="s">
        <v>21</v>
      </c>
      <c r="D777" s="114">
        <v>0.88102243621778797</v>
      </c>
      <c r="E777" s="114">
        <v>0.21988253118225601</v>
      </c>
      <c r="F777" s="114">
        <v>0.77929884684477302</v>
      </c>
      <c r="G777" s="114">
        <v>8.1862197297012304E-4</v>
      </c>
    </row>
    <row r="778" spans="1:7" x14ac:dyDescent="0.3">
      <c r="A778" s="24" t="s">
        <v>10</v>
      </c>
      <c r="B778" s="112" t="s">
        <v>27</v>
      </c>
      <c r="C778" s="24" t="s">
        <v>21</v>
      </c>
      <c r="D778" s="114">
        <v>0.98665913573876296</v>
      </c>
      <c r="E778" s="114" t="s">
        <v>2</v>
      </c>
      <c r="F778" s="114" t="s">
        <v>2</v>
      </c>
      <c r="G778" s="114" t="s">
        <v>2</v>
      </c>
    </row>
    <row r="779" spans="1:7" x14ac:dyDescent="0.3">
      <c r="A779" s="24" t="s">
        <v>11</v>
      </c>
      <c r="B779" s="112" t="s">
        <v>27</v>
      </c>
      <c r="C779" s="24" t="s">
        <v>21</v>
      </c>
      <c r="D779" s="114">
        <v>3.1820466381143199E-2</v>
      </c>
      <c r="E779" s="114" t="s">
        <v>2</v>
      </c>
      <c r="F779" s="114" t="s">
        <v>2</v>
      </c>
      <c r="G779" s="114" t="s">
        <v>2</v>
      </c>
    </row>
    <row r="780" spans="1:7" x14ac:dyDescent="0.3">
      <c r="A780" s="24" t="s">
        <v>12</v>
      </c>
      <c r="B780" s="112" t="s">
        <v>27</v>
      </c>
      <c r="C780" s="24" t="s">
        <v>21</v>
      </c>
      <c r="D780" s="114">
        <v>1</v>
      </c>
      <c r="E780" s="114" t="s">
        <v>2</v>
      </c>
      <c r="F780" s="114" t="s">
        <v>2</v>
      </c>
      <c r="G780" s="114" t="s">
        <v>2</v>
      </c>
    </row>
    <row r="781" spans="1:7" x14ac:dyDescent="0.3">
      <c r="A781" s="24" t="s">
        <v>108</v>
      </c>
      <c r="B781" s="112" t="s">
        <v>27</v>
      </c>
      <c r="C781" s="24" t="s">
        <v>21</v>
      </c>
      <c r="D781" s="114">
        <v>2.2180463370931901E-2</v>
      </c>
      <c r="E781" s="114" t="s">
        <v>2</v>
      </c>
      <c r="F781" s="114" t="s">
        <v>2</v>
      </c>
      <c r="G781" s="114" t="s">
        <v>2</v>
      </c>
    </row>
    <row r="782" spans="1:7" x14ac:dyDescent="0.3">
      <c r="A782" s="24" t="s">
        <v>106</v>
      </c>
      <c r="B782" s="112" t="s">
        <v>27</v>
      </c>
      <c r="C782" s="24" t="s">
        <v>21</v>
      </c>
      <c r="D782" s="114">
        <v>0.99498451791707199</v>
      </c>
      <c r="E782" s="114" t="s">
        <v>2</v>
      </c>
      <c r="F782" s="114" t="s">
        <v>2</v>
      </c>
      <c r="G782" s="114" t="s">
        <v>2</v>
      </c>
    </row>
    <row r="783" spans="1:7" x14ac:dyDescent="0.3">
      <c r="A783" s="24" t="s">
        <v>105</v>
      </c>
      <c r="B783" s="112" t="s">
        <v>27</v>
      </c>
      <c r="C783" s="24" t="s">
        <v>21</v>
      </c>
      <c r="D783" s="114">
        <v>0.24501876131296099</v>
      </c>
      <c r="E783" s="114" t="s">
        <v>2</v>
      </c>
      <c r="F783" s="114" t="s">
        <v>2</v>
      </c>
      <c r="G783" s="114" t="s">
        <v>2</v>
      </c>
    </row>
    <row r="784" spans="1:7" x14ac:dyDescent="0.3">
      <c r="A784" s="24" t="s">
        <v>13</v>
      </c>
      <c r="B784" s="112" t="s">
        <v>27</v>
      </c>
      <c r="C784" s="24" t="s">
        <v>21</v>
      </c>
      <c r="D784" s="114">
        <v>0.92559676581585004</v>
      </c>
      <c r="E784" s="114" t="s">
        <v>2</v>
      </c>
      <c r="F784" s="114" t="s">
        <v>2</v>
      </c>
      <c r="G784" s="114" t="s">
        <v>2</v>
      </c>
    </row>
    <row r="785" spans="1:7" x14ac:dyDescent="0.3">
      <c r="A785" s="24" t="s">
        <v>14</v>
      </c>
      <c r="B785" s="112" t="s">
        <v>27</v>
      </c>
      <c r="C785" s="24" t="s">
        <v>21</v>
      </c>
      <c r="D785" s="114">
        <v>1</v>
      </c>
      <c r="E785" s="114">
        <v>0.30818942516526199</v>
      </c>
      <c r="F785" s="114">
        <v>0.68798535156748697</v>
      </c>
      <c r="G785" s="114">
        <v>3.8252232672510698E-3</v>
      </c>
    </row>
    <row r="786" spans="1:7" x14ac:dyDescent="0.3">
      <c r="A786" s="24" t="s">
        <v>1</v>
      </c>
      <c r="B786" s="112" t="s">
        <v>27</v>
      </c>
      <c r="C786" s="24" t="s">
        <v>22</v>
      </c>
      <c r="D786" s="114">
        <v>0.27952623151478301</v>
      </c>
      <c r="E786" s="114" t="s">
        <v>2</v>
      </c>
      <c r="F786" s="114" t="s">
        <v>2</v>
      </c>
      <c r="G786" s="114" t="s">
        <v>2</v>
      </c>
    </row>
    <row r="787" spans="1:7" x14ac:dyDescent="0.3">
      <c r="A787" s="24" t="s">
        <v>5</v>
      </c>
      <c r="B787" s="112" t="s">
        <v>27</v>
      </c>
      <c r="C787" s="24" t="s">
        <v>22</v>
      </c>
      <c r="D787" s="114">
        <v>3.5920431196445698E-5</v>
      </c>
      <c r="E787" s="114">
        <v>0.40677875521007201</v>
      </c>
      <c r="F787" s="114">
        <v>0.59322124478992799</v>
      </c>
      <c r="G787" s="114">
        <v>0</v>
      </c>
    </row>
    <row r="788" spans="1:7" x14ac:dyDescent="0.3">
      <c r="A788" s="24" t="s">
        <v>6</v>
      </c>
      <c r="B788" s="112" t="s">
        <v>27</v>
      </c>
      <c r="C788" s="24" t="s">
        <v>22</v>
      </c>
      <c r="D788" s="114">
        <v>0.92970232470626801</v>
      </c>
      <c r="E788" s="114">
        <v>0.99889162752773997</v>
      </c>
      <c r="F788" s="114">
        <v>1.1083724722599901E-3</v>
      </c>
      <c r="G788" s="114">
        <v>0</v>
      </c>
    </row>
    <row r="789" spans="1:7" x14ac:dyDescent="0.3">
      <c r="A789" s="24" t="s">
        <v>7</v>
      </c>
      <c r="B789" s="112" t="s">
        <v>27</v>
      </c>
      <c r="C789" s="24" t="s">
        <v>22</v>
      </c>
      <c r="D789" s="114">
        <v>0.81532618379237998</v>
      </c>
      <c r="E789" s="114">
        <v>1</v>
      </c>
      <c r="F789" s="114">
        <v>0</v>
      </c>
      <c r="G789" s="114">
        <v>0</v>
      </c>
    </row>
    <row r="790" spans="1:7" x14ac:dyDescent="0.3">
      <c r="A790" s="24" t="s">
        <v>8</v>
      </c>
      <c r="B790" s="112" t="s">
        <v>27</v>
      </c>
      <c r="C790" s="24" t="s">
        <v>22</v>
      </c>
      <c r="D790" s="114">
        <v>0.67496879858551995</v>
      </c>
      <c r="E790" s="114" t="s">
        <v>2</v>
      </c>
      <c r="F790" s="114" t="s">
        <v>2</v>
      </c>
      <c r="G790" s="114" t="s">
        <v>2</v>
      </c>
    </row>
    <row r="791" spans="1:7" x14ac:dyDescent="0.3">
      <c r="A791" s="24" t="s">
        <v>104</v>
      </c>
      <c r="B791" s="112" t="s">
        <v>27</v>
      </c>
      <c r="C791" s="24" t="s">
        <v>22</v>
      </c>
      <c r="D791" s="114">
        <v>8.2965146838182596E-2</v>
      </c>
      <c r="E791" s="114" t="s">
        <v>2</v>
      </c>
      <c r="F791" s="114" t="s">
        <v>2</v>
      </c>
      <c r="G791" s="114" t="s">
        <v>2</v>
      </c>
    </row>
    <row r="792" spans="1:7" x14ac:dyDescent="0.3">
      <c r="A792" s="24" t="s">
        <v>107</v>
      </c>
      <c r="B792" s="112" t="s">
        <v>27</v>
      </c>
      <c r="C792" s="24" t="s">
        <v>22</v>
      </c>
      <c r="D792" s="114">
        <v>0</v>
      </c>
      <c r="E792" s="114" t="s">
        <v>2</v>
      </c>
      <c r="F792" s="114" t="s">
        <v>2</v>
      </c>
      <c r="G792" s="114" t="s">
        <v>2</v>
      </c>
    </row>
    <row r="793" spans="1:7" x14ac:dyDescent="0.3">
      <c r="A793" s="24" t="s">
        <v>9</v>
      </c>
      <c r="B793" s="112" t="s">
        <v>27</v>
      </c>
      <c r="C793" s="24" t="s">
        <v>22</v>
      </c>
      <c r="D793" s="114">
        <v>0.80715295600744696</v>
      </c>
      <c r="E793" s="114">
        <v>0.40730850374549099</v>
      </c>
      <c r="F793" s="114">
        <v>0.59206859330582695</v>
      </c>
      <c r="G793" s="114">
        <v>6.2290294868176503E-4</v>
      </c>
    </row>
    <row r="794" spans="1:7" x14ac:dyDescent="0.3">
      <c r="A794" s="24" t="s">
        <v>10</v>
      </c>
      <c r="B794" s="112" t="s">
        <v>27</v>
      </c>
      <c r="C794" s="24" t="s">
        <v>22</v>
      </c>
      <c r="D794" s="114">
        <v>0.95137495077178402</v>
      </c>
      <c r="E794" s="114" t="s">
        <v>2</v>
      </c>
      <c r="F794" s="114" t="s">
        <v>2</v>
      </c>
      <c r="G794" s="114" t="s">
        <v>2</v>
      </c>
    </row>
    <row r="795" spans="1:7" x14ac:dyDescent="0.3">
      <c r="A795" s="24" t="s">
        <v>11</v>
      </c>
      <c r="B795" s="112" t="s">
        <v>27</v>
      </c>
      <c r="C795" s="24" t="s">
        <v>22</v>
      </c>
      <c r="D795" s="114">
        <v>0.141154736563364</v>
      </c>
      <c r="E795" s="114" t="s">
        <v>2</v>
      </c>
      <c r="F795" s="114" t="s">
        <v>2</v>
      </c>
      <c r="G795" s="114" t="s">
        <v>2</v>
      </c>
    </row>
    <row r="796" spans="1:7" x14ac:dyDescent="0.3">
      <c r="A796" s="24" t="s">
        <v>12</v>
      </c>
      <c r="B796" s="112" t="s">
        <v>27</v>
      </c>
      <c r="C796" s="24" t="s">
        <v>22</v>
      </c>
      <c r="D796" s="114">
        <v>1</v>
      </c>
      <c r="E796" s="114" t="s">
        <v>2</v>
      </c>
      <c r="F796" s="114" t="s">
        <v>2</v>
      </c>
      <c r="G796" s="114" t="s">
        <v>2</v>
      </c>
    </row>
    <row r="797" spans="1:7" x14ac:dyDescent="0.3">
      <c r="A797" s="24" t="s">
        <v>108</v>
      </c>
      <c r="B797" s="112" t="s">
        <v>27</v>
      </c>
      <c r="C797" s="24" t="s">
        <v>22</v>
      </c>
      <c r="D797" s="114">
        <v>0</v>
      </c>
      <c r="E797" s="114" t="s">
        <v>2</v>
      </c>
      <c r="F797" s="114" t="s">
        <v>2</v>
      </c>
      <c r="G797" s="114" t="s">
        <v>2</v>
      </c>
    </row>
    <row r="798" spans="1:7" x14ac:dyDescent="0.3">
      <c r="A798" s="24" t="s">
        <v>106</v>
      </c>
      <c r="B798" s="112" t="s">
        <v>27</v>
      </c>
      <c r="C798" s="24" t="s">
        <v>22</v>
      </c>
      <c r="D798" s="114">
        <v>0.82840051665798797</v>
      </c>
      <c r="E798" s="114" t="s">
        <v>2</v>
      </c>
      <c r="F798" s="114" t="s">
        <v>2</v>
      </c>
      <c r="G798" s="114" t="s">
        <v>2</v>
      </c>
    </row>
    <row r="799" spans="1:7" x14ac:dyDescent="0.3">
      <c r="A799" s="24" t="s">
        <v>105</v>
      </c>
      <c r="B799" s="112" t="s">
        <v>27</v>
      </c>
      <c r="C799" s="24" t="s">
        <v>22</v>
      </c>
      <c r="D799" s="114">
        <v>0.86806480981554002</v>
      </c>
      <c r="E799" s="114" t="s">
        <v>2</v>
      </c>
      <c r="F799" s="114" t="s">
        <v>2</v>
      </c>
      <c r="G799" s="114" t="s">
        <v>2</v>
      </c>
    </row>
    <row r="800" spans="1:7" x14ac:dyDescent="0.3">
      <c r="A800" s="24" t="s">
        <v>13</v>
      </c>
      <c r="B800" s="112" t="s">
        <v>27</v>
      </c>
      <c r="C800" s="24" t="s">
        <v>22</v>
      </c>
      <c r="D800" s="114">
        <v>0.83224167415598205</v>
      </c>
      <c r="E800" s="114" t="s">
        <v>2</v>
      </c>
      <c r="F800" s="114" t="s">
        <v>2</v>
      </c>
      <c r="G800" s="114" t="s">
        <v>2</v>
      </c>
    </row>
    <row r="801" spans="1:7" x14ac:dyDescent="0.3">
      <c r="A801" s="24" t="s">
        <v>14</v>
      </c>
      <c r="B801" s="112" t="s">
        <v>27</v>
      </c>
      <c r="C801" s="24" t="s">
        <v>22</v>
      </c>
      <c r="D801" s="114">
        <v>0.91267653974768204</v>
      </c>
      <c r="E801" s="114">
        <v>0.67652690042622499</v>
      </c>
      <c r="F801" s="114">
        <v>0.31960994912073998</v>
      </c>
      <c r="G801" s="114">
        <v>3.8631504530352201E-3</v>
      </c>
    </row>
    <row r="802" spans="1:7" x14ac:dyDescent="0.3">
      <c r="A802" s="24" t="s">
        <v>1</v>
      </c>
      <c r="B802" s="112" t="s">
        <v>27</v>
      </c>
      <c r="C802" s="24" t="s">
        <v>23</v>
      </c>
      <c r="D802" s="114">
        <v>0.20032041866505099</v>
      </c>
      <c r="E802" s="114" t="s">
        <v>2</v>
      </c>
      <c r="F802" s="114" t="s">
        <v>2</v>
      </c>
      <c r="G802" s="114" t="s">
        <v>2</v>
      </c>
    </row>
    <row r="803" spans="1:7" x14ac:dyDescent="0.3">
      <c r="A803" s="24" t="s">
        <v>5</v>
      </c>
      <c r="B803" s="112" t="s">
        <v>27</v>
      </c>
      <c r="C803" s="24" t="s">
        <v>23</v>
      </c>
      <c r="D803" s="114">
        <v>3.92822365786092E-2</v>
      </c>
      <c r="E803" s="114">
        <v>0.280858917612963</v>
      </c>
      <c r="F803" s="114">
        <v>0.67974098026164198</v>
      </c>
      <c r="G803" s="114">
        <v>3.9400102125394902E-2</v>
      </c>
    </row>
    <row r="804" spans="1:7" x14ac:dyDescent="0.3">
      <c r="A804" s="24" t="s">
        <v>6</v>
      </c>
      <c r="B804" s="112" t="s">
        <v>27</v>
      </c>
      <c r="C804" s="24" t="s">
        <v>23</v>
      </c>
      <c r="D804" s="114">
        <v>0.99657335288610804</v>
      </c>
      <c r="E804" s="114">
        <v>0.98953983954023295</v>
      </c>
      <c r="F804" s="114">
        <v>1.0460160459767401E-2</v>
      </c>
      <c r="G804" s="114">
        <v>0</v>
      </c>
    </row>
    <row r="805" spans="1:7" x14ac:dyDescent="0.3">
      <c r="A805" s="24" t="s">
        <v>7</v>
      </c>
      <c r="B805" s="112" t="s">
        <v>27</v>
      </c>
      <c r="C805" s="24" t="s">
        <v>23</v>
      </c>
      <c r="D805" s="114">
        <v>0.98569079945857396</v>
      </c>
      <c r="E805" s="114">
        <v>1</v>
      </c>
      <c r="F805" s="114">
        <v>0</v>
      </c>
      <c r="G805" s="114">
        <v>0</v>
      </c>
    </row>
    <row r="806" spans="1:7" x14ac:dyDescent="0.3">
      <c r="A806" s="24" t="s">
        <v>8</v>
      </c>
      <c r="B806" s="112" t="s">
        <v>27</v>
      </c>
      <c r="C806" s="24" t="s">
        <v>23</v>
      </c>
      <c r="D806" s="114">
        <v>0.97827760330189095</v>
      </c>
      <c r="E806" s="114" t="s">
        <v>2</v>
      </c>
      <c r="F806" s="114" t="s">
        <v>2</v>
      </c>
      <c r="G806" s="114" t="s">
        <v>2</v>
      </c>
    </row>
    <row r="807" spans="1:7" x14ac:dyDescent="0.3">
      <c r="A807" s="24" t="s">
        <v>104</v>
      </c>
      <c r="B807" s="112" t="s">
        <v>27</v>
      </c>
      <c r="C807" s="24" t="s">
        <v>23</v>
      </c>
      <c r="D807" s="114">
        <v>0.49436935445272101</v>
      </c>
      <c r="E807" s="114" t="s">
        <v>2</v>
      </c>
      <c r="F807" s="114" t="s">
        <v>2</v>
      </c>
      <c r="G807" s="114" t="s">
        <v>2</v>
      </c>
    </row>
    <row r="808" spans="1:7" x14ac:dyDescent="0.3">
      <c r="A808" s="24" t="s">
        <v>107</v>
      </c>
      <c r="B808" s="112" t="s">
        <v>27</v>
      </c>
      <c r="C808" s="24" t="s">
        <v>23</v>
      </c>
      <c r="D808" s="114">
        <v>0</v>
      </c>
      <c r="E808" s="114" t="s">
        <v>2</v>
      </c>
      <c r="F808" s="114" t="s">
        <v>2</v>
      </c>
      <c r="G808" s="114" t="s">
        <v>2</v>
      </c>
    </row>
    <row r="809" spans="1:7" x14ac:dyDescent="0.3">
      <c r="A809" s="24" t="s">
        <v>9</v>
      </c>
      <c r="B809" s="112" t="s">
        <v>27</v>
      </c>
      <c r="C809" s="24" t="s">
        <v>23</v>
      </c>
      <c r="D809" s="114">
        <v>0.98521442678858595</v>
      </c>
      <c r="E809" s="114">
        <v>0.249640969397597</v>
      </c>
      <c r="F809" s="114">
        <v>0.729042803875809</v>
      </c>
      <c r="G809" s="114">
        <v>2.1316226726594299E-2</v>
      </c>
    </row>
    <row r="810" spans="1:7" x14ac:dyDescent="0.3">
      <c r="A810" s="24" t="s">
        <v>10</v>
      </c>
      <c r="B810" s="112" t="s">
        <v>27</v>
      </c>
      <c r="C810" s="24" t="s">
        <v>23</v>
      </c>
      <c r="D810" s="114">
        <v>0.975599383822782</v>
      </c>
      <c r="E810" s="114" t="s">
        <v>2</v>
      </c>
      <c r="F810" s="114" t="s">
        <v>2</v>
      </c>
      <c r="G810" s="114" t="s">
        <v>2</v>
      </c>
    </row>
    <row r="811" spans="1:7" x14ac:dyDescent="0.3">
      <c r="A811" s="24" t="s">
        <v>11</v>
      </c>
      <c r="B811" s="112" t="s">
        <v>27</v>
      </c>
      <c r="C811" s="24" t="s">
        <v>23</v>
      </c>
      <c r="D811" s="114">
        <v>0.41849187180124697</v>
      </c>
      <c r="E811" s="114" t="s">
        <v>2</v>
      </c>
      <c r="F811" s="114" t="s">
        <v>2</v>
      </c>
      <c r="G811" s="114" t="s">
        <v>2</v>
      </c>
    </row>
    <row r="812" spans="1:7" x14ac:dyDescent="0.3">
      <c r="A812" s="24" t="s">
        <v>12</v>
      </c>
      <c r="B812" s="112" t="s">
        <v>27</v>
      </c>
      <c r="C812" s="24" t="s">
        <v>23</v>
      </c>
      <c r="D812" s="114">
        <v>1</v>
      </c>
      <c r="E812" s="114" t="s">
        <v>2</v>
      </c>
      <c r="F812" s="114" t="s">
        <v>2</v>
      </c>
      <c r="G812" s="114" t="s">
        <v>2</v>
      </c>
    </row>
    <row r="813" spans="1:7" x14ac:dyDescent="0.3">
      <c r="A813" s="24" t="s">
        <v>108</v>
      </c>
      <c r="B813" s="112" t="s">
        <v>27</v>
      </c>
      <c r="C813" s="24" t="s">
        <v>23</v>
      </c>
      <c r="D813" s="114">
        <v>0</v>
      </c>
      <c r="E813" s="114" t="s">
        <v>2</v>
      </c>
      <c r="F813" s="114" t="s">
        <v>2</v>
      </c>
      <c r="G813" s="114" t="s">
        <v>2</v>
      </c>
    </row>
    <row r="814" spans="1:7" x14ac:dyDescent="0.3">
      <c r="A814" s="24" t="s">
        <v>106</v>
      </c>
      <c r="B814" s="112" t="s">
        <v>27</v>
      </c>
      <c r="C814" s="24" t="s">
        <v>23</v>
      </c>
      <c r="D814" s="114">
        <v>0.97996686052698301</v>
      </c>
      <c r="E814" s="114" t="s">
        <v>2</v>
      </c>
      <c r="F814" s="114" t="s">
        <v>2</v>
      </c>
      <c r="G814" s="114" t="s">
        <v>2</v>
      </c>
    </row>
    <row r="815" spans="1:7" x14ac:dyDescent="0.3">
      <c r="A815" s="24" t="s">
        <v>105</v>
      </c>
      <c r="B815" s="112" t="s">
        <v>27</v>
      </c>
      <c r="C815" s="24" t="s">
        <v>23</v>
      </c>
      <c r="D815" s="114">
        <v>0.99657335288610804</v>
      </c>
      <c r="E815" s="114" t="s">
        <v>2</v>
      </c>
      <c r="F815" s="114" t="s">
        <v>2</v>
      </c>
      <c r="G815" s="114" t="s">
        <v>2</v>
      </c>
    </row>
    <row r="816" spans="1:7" x14ac:dyDescent="0.3">
      <c r="A816" s="24" t="s">
        <v>13</v>
      </c>
      <c r="B816" s="112" t="s">
        <v>27</v>
      </c>
      <c r="C816" s="24" t="s">
        <v>23</v>
      </c>
      <c r="D816" s="114">
        <v>0.98569080076047699</v>
      </c>
      <c r="E816" s="114" t="s">
        <v>2</v>
      </c>
      <c r="F816" s="114" t="s">
        <v>2</v>
      </c>
      <c r="G816" s="114" t="s">
        <v>2</v>
      </c>
    </row>
    <row r="817" spans="1:7" x14ac:dyDescent="0.3">
      <c r="A817" s="24" t="s">
        <v>14</v>
      </c>
      <c r="B817" s="112" t="s">
        <v>27</v>
      </c>
      <c r="C817" s="24" t="s">
        <v>23</v>
      </c>
      <c r="D817" s="114">
        <v>0.98814693423557198</v>
      </c>
      <c r="E817" s="114">
        <v>0.25036101479009498</v>
      </c>
      <c r="F817" s="114">
        <v>0.67970435413363495</v>
      </c>
      <c r="G817" s="114">
        <v>6.9934631076270196E-2</v>
      </c>
    </row>
    <row r="818" spans="1:7" x14ac:dyDescent="0.3">
      <c r="A818" s="24" t="s">
        <v>1</v>
      </c>
      <c r="B818" s="112" t="s">
        <v>27</v>
      </c>
      <c r="C818" s="24" t="s">
        <v>24</v>
      </c>
      <c r="D818" s="114">
        <v>0.42031507784897298</v>
      </c>
      <c r="E818" s="114" t="s">
        <v>2</v>
      </c>
      <c r="F818" s="114" t="s">
        <v>2</v>
      </c>
      <c r="G818" s="114" t="s">
        <v>2</v>
      </c>
    </row>
    <row r="819" spans="1:7" x14ac:dyDescent="0.3">
      <c r="A819" s="24" t="s">
        <v>5</v>
      </c>
      <c r="B819" s="112" t="s">
        <v>27</v>
      </c>
      <c r="C819" s="24" t="s">
        <v>24</v>
      </c>
      <c r="D819" s="114">
        <v>7.7679787388278598E-4</v>
      </c>
      <c r="E819" s="114">
        <v>0.29376182943249901</v>
      </c>
      <c r="F819" s="114">
        <v>0.70623817056750104</v>
      </c>
      <c r="G819" s="114">
        <v>0</v>
      </c>
    </row>
    <row r="820" spans="1:7" x14ac:dyDescent="0.3">
      <c r="A820" s="24" t="s">
        <v>6</v>
      </c>
      <c r="B820" s="112" t="s">
        <v>27</v>
      </c>
      <c r="C820" s="24" t="s">
        <v>24</v>
      </c>
      <c r="D820" s="114">
        <v>0.96072235902756498</v>
      </c>
      <c r="E820" s="114">
        <v>0.99639371732387905</v>
      </c>
      <c r="F820" s="114">
        <v>3.6062826761210998E-3</v>
      </c>
      <c r="G820" s="114">
        <v>0</v>
      </c>
    </row>
    <row r="821" spans="1:7" x14ac:dyDescent="0.3">
      <c r="A821" s="24" t="s">
        <v>7</v>
      </c>
      <c r="B821" s="112" t="s">
        <v>27</v>
      </c>
      <c r="C821" s="24" t="s">
        <v>24</v>
      </c>
      <c r="D821" s="114">
        <v>0.461397116993715</v>
      </c>
      <c r="E821" s="114">
        <v>1</v>
      </c>
      <c r="F821" s="114">
        <v>0</v>
      </c>
      <c r="G821" s="114">
        <v>0</v>
      </c>
    </row>
    <row r="822" spans="1:7" x14ac:dyDescent="0.3">
      <c r="A822" s="24" t="s">
        <v>8</v>
      </c>
      <c r="B822" s="112" t="s">
        <v>27</v>
      </c>
      <c r="C822" s="24" t="s">
        <v>24</v>
      </c>
      <c r="D822" s="114">
        <v>0.70793698055968501</v>
      </c>
      <c r="E822" s="114" t="s">
        <v>2</v>
      </c>
      <c r="F822" s="114" t="s">
        <v>2</v>
      </c>
      <c r="G822" s="114" t="s">
        <v>2</v>
      </c>
    </row>
    <row r="823" spans="1:7" x14ac:dyDescent="0.3">
      <c r="A823" s="24" t="s">
        <v>104</v>
      </c>
      <c r="B823" s="112" t="s">
        <v>27</v>
      </c>
      <c r="C823" s="24" t="s">
        <v>24</v>
      </c>
      <c r="D823" s="114">
        <v>7.1630848242063005E-2</v>
      </c>
      <c r="E823" s="114" t="s">
        <v>2</v>
      </c>
      <c r="F823" s="114" t="s">
        <v>2</v>
      </c>
      <c r="G823" s="114" t="s">
        <v>2</v>
      </c>
    </row>
    <row r="824" spans="1:7" x14ac:dyDescent="0.3">
      <c r="A824" s="24" t="s">
        <v>107</v>
      </c>
      <c r="B824" s="112" t="s">
        <v>27</v>
      </c>
      <c r="C824" s="24" t="s">
        <v>24</v>
      </c>
      <c r="D824" s="114">
        <v>4.1617442445685297E-3</v>
      </c>
      <c r="E824" s="114" t="s">
        <v>2</v>
      </c>
      <c r="F824" s="114" t="s">
        <v>2</v>
      </c>
      <c r="G824" s="114" t="s">
        <v>2</v>
      </c>
    </row>
    <row r="825" spans="1:7" x14ac:dyDescent="0.3">
      <c r="A825" s="24" t="s">
        <v>9</v>
      </c>
      <c r="B825" s="112" t="s">
        <v>27</v>
      </c>
      <c r="C825" s="24" t="s">
        <v>24</v>
      </c>
      <c r="D825" s="114">
        <v>0.48120485020161802</v>
      </c>
      <c r="E825" s="114">
        <v>0.51917189638652494</v>
      </c>
      <c r="F825" s="114">
        <v>0.47278585433638498</v>
      </c>
      <c r="G825" s="114">
        <v>8.0422492770898003E-3</v>
      </c>
    </row>
    <row r="826" spans="1:7" x14ac:dyDescent="0.3">
      <c r="A826" s="24" t="s">
        <v>10</v>
      </c>
      <c r="B826" s="112" t="s">
        <v>27</v>
      </c>
      <c r="C826" s="24" t="s">
        <v>24</v>
      </c>
      <c r="D826" s="114">
        <v>0.95335686270034303</v>
      </c>
      <c r="E826" s="114" t="s">
        <v>2</v>
      </c>
      <c r="F826" s="114" t="s">
        <v>2</v>
      </c>
      <c r="G826" s="114" t="s">
        <v>2</v>
      </c>
    </row>
    <row r="827" spans="1:7" x14ac:dyDescent="0.3">
      <c r="A827" s="24" t="s">
        <v>11</v>
      </c>
      <c r="B827" s="112" t="s">
        <v>27</v>
      </c>
      <c r="C827" s="24" t="s">
        <v>24</v>
      </c>
      <c r="D827" s="114">
        <v>0.29401654525343301</v>
      </c>
      <c r="E827" s="114" t="s">
        <v>2</v>
      </c>
      <c r="F827" s="114" t="s">
        <v>2</v>
      </c>
      <c r="G827" s="114" t="s">
        <v>2</v>
      </c>
    </row>
    <row r="828" spans="1:7" x14ac:dyDescent="0.3">
      <c r="A828" s="24" t="s">
        <v>12</v>
      </c>
      <c r="B828" s="112" t="s">
        <v>27</v>
      </c>
      <c r="C828" s="24" t="s">
        <v>24</v>
      </c>
      <c r="D828" s="114">
        <v>1</v>
      </c>
      <c r="E828" s="114" t="s">
        <v>2</v>
      </c>
      <c r="F828" s="114" t="s">
        <v>2</v>
      </c>
      <c r="G828" s="114" t="s">
        <v>2</v>
      </c>
    </row>
    <row r="829" spans="1:7" x14ac:dyDescent="0.3">
      <c r="A829" s="24" t="s">
        <v>108</v>
      </c>
      <c r="B829" s="112" t="s">
        <v>27</v>
      </c>
      <c r="C829" s="24" t="s">
        <v>24</v>
      </c>
      <c r="D829" s="114">
        <v>9.5491224417053999E-3</v>
      </c>
      <c r="E829" s="114" t="s">
        <v>2</v>
      </c>
      <c r="F829" s="114" t="s">
        <v>2</v>
      </c>
      <c r="G829" s="114" t="s">
        <v>2</v>
      </c>
    </row>
    <row r="830" spans="1:7" x14ac:dyDescent="0.3">
      <c r="A830" s="24" t="s">
        <v>106</v>
      </c>
      <c r="B830" s="112" t="s">
        <v>27</v>
      </c>
      <c r="C830" s="24" t="s">
        <v>24</v>
      </c>
      <c r="D830" s="114">
        <v>0.88316008012098202</v>
      </c>
      <c r="E830" s="114" t="s">
        <v>2</v>
      </c>
      <c r="F830" s="114" t="s">
        <v>2</v>
      </c>
      <c r="G830" s="114" t="s">
        <v>2</v>
      </c>
    </row>
    <row r="831" spans="1:7" x14ac:dyDescent="0.3">
      <c r="A831" s="24" t="s">
        <v>105</v>
      </c>
      <c r="B831" s="112" t="s">
        <v>27</v>
      </c>
      <c r="C831" s="24" t="s">
        <v>24</v>
      </c>
      <c r="D831" s="114">
        <v>0.91780644412021495</v>
      </c>
      <c r="E831" s="114" t="s">
        <v>2</v>
      </c>
      <c r="F831" s="114" t="s">
        <v>2</v>
      </c>
      <c r="G831" s="114" t="s">
        <v>2</v>
      </c>
    </row>
    <row r="832" spans="1:7" x14ac:dyDescent="0.3">
      <c r="A832" s="24" t="s">
        <v>13</v>
      </c>
      <c r="B832" s="112" t="s">
        <v>27</v>
      </c>
      <c r="C832" s="24" t="s">
        <v>24</v>
      </c>
      <c r="D832" s="114">
        <v>0.49947983684955999</v>
      </c>
      <c r="E832" s="114" t="s">
        <v>2</v>
      </c>
      <c r="F832" s="114" t="s">
        <v>2</v>
      </c>
      <c r="G832" s="114" t="s">
        <v>2</v>
      </c>
    </row>
    <row r="833" spans="1:7" x14ac:dyDescent="0.3">
      <c r="A833" s="24" t="s">
        <v>14</v>
      </c>
      <c r="B833" s="112" t="s">
        <v>27</v>
      </c>
      <c r="C833" s="24" t="s">
        <v>24</v>
      </c>
      <c r="D833" s="114">
        <v>0.90030620967711406</v>
      </c>
      <c r="E833" s="114">
        <v>0.65232369047019001</v>
      </c>
      <c r="F833" s="114">
        <v>0.34128903653362902</v>
      </c>
      <c r="G833" s="114">
        <v>6.3872729961808603E-3</v>
      </c>
    </row>
    <row r="834" spans="1:7" x14ac:dyDescent="0.3">
      <c r="A834" s="24" t="s">
        <v>1</v>
      </c>
      <c r="B834" s="112" t="s">
        <v>116</v>
      </c>
      <c r="C834" s="24" t="s">
        <v>4</v>
      </c>
      <c r="D834" s="114">
        <v>0.243285512983244</v>
      </c>
      <c r="E834" s="114" t="s">
        <v>2</v>
      </c>
      <c r="F834" s="114" t="s">
        <v>2</v>
      </c>
      <c r="G834" s="114" t="s">
        <v>2</v>
      </c>
    </row>
    <row r="835" spans="1:7" x14ac:dyDescent="0.3">
      <c r="A835" s="24" t="s">
        <v>5</v>
      </c>
      <c r="B835" s="112" t="s">
        <v>116</v>
      </c>
      <c r="C835" s="24" t="s">
        <v>4</v>
      </c>
      <c r="D835" s="114">
        <v>3.89249658530334E-2</v>
      </c>
      <c r="E835" s="114">
        <v>0.28500803829738802</v>
      </c>
      <c r="F835" s="114">
        <v>0.71494680338208105</v>
      </c>
      <c r="G835" s="114">
        <v>4.5158320530526299E-5</v>
      </c>
    </row>
    <row r="836" spans="1:7" x14ac:dyDescent="0.3">
      <c r="A836" s="24" t="s">
        <v>6</v>
      </c>
      <c r="B836" s="112" t="s">
        <v>116</v>
      </c>
      <c r="C836" s="24" t="s">
        <v>4</v>
      </c>
      <c r="D836" s="114">
        <v>0.99279371798860505</v>
      </c>
      <c r="E836" s="114">
        <v>0.99605396929637902</v>
      </c>
      <c r="F836" s="114">
        <v>3.9460307036214897E-3</v>
      </c>
      <c r="G836" s="114">
        <v>0</v>
      </c>
    </row>
    <row r="837" spans="1:7" x14ac:dyDescent="0.3">
      <c r="A837" s="24" t="s">
        <v>7</v>
      </c>
      <c r="B837" s="112" t="s">
        <v>116</v>
      </c>
      <c r="C837" s="24" t="s">
        <v>4</v>
      </c>
      <c r="D837" s="114">
        <v>0.84117134204782495</v>
      </c>
      <c r="E837" s="114">
        <v>0.99990336667049895</v>
      </c>
      <c r="F837" s="114">
        <v>0</v>
      </c>
      <c r="G837" s="114">
        <v>9.6633329501328994E-5</v>
      </c>
    </row>
    <row r="838" spans="1:7" x14ac:dyDescent="0.3">
      <c r="A838" s="24" t="s">
        <v>8</v>
      </c>
      <c r="B838" s="112" t="s">
        <v>116</v>
      </c>
      <c r="C838" s="24" t="s">
        <v>4</v>
      </c>
      <c r="D838" s="114">
        <v>0.91703240656743901</v>
      </c>
      <c r="E838" s="114" t="s">
        <v>2</v>
      </c>
      <c r="F838" s="114" t="s">
        <v>2</v>
      </c>
      <c r="G838" s="114" t="s">
        <v>2</v>
      </c>
    </row>
    <row r="839" spans="1:7" x14ac:dyDescent="0.3">
      <c r="A839" s="24" t="s">
        <v>104</v>
      </c>
      <c r="B839" s="112" t="s">
        <v>116</v>
      </c>
      <c r="C839" s="24" t="s">
        <v>4</v>
      </c>
      <c r="D839" s="114">
        <v>0.26169484033402202</v>
      </c>
      <c r="E839" s="114" t="s">
        <v>2</v>
      </c>
      <c r="F839" s="114" t="s">
        <v>2</v>
      </c>
      <c r="G839" s="114" t="s">
        <v>2</v>
      </c>
    </row>
    <row r="840" spans="1:7" x14ac:dyDescent="0.3">
      <c r="A840" s="24" t="s">
        <v>107</v>
      </c>
      <c r="B840" s="112" t="s">
        <v>116</v>
      </c>
      <c r="C840" s="24" t="s">
        <v>4</v>
      </c>
      <c r="D840" s="114">
        <v>2.2404352263993201E-3</v>
      </c>
      <c r="E840" s="114" t="s">
        <v>2</v>
      </c>
      <c r="F840" s="114" t="s">
        <v>2</v>
      </c>
      <c r="G840" s="114" t="s">
        <v>2</v>
      </c>
    </row>
    <row r="841" spans="1:7" x14ac:dyDescent="0.3">
      <c r="A841" s="24" t="s">
        <v>9</v>
      </c>
      <c r="B841" s="112" t="s">
        <v>116</v>
      </c>
      <c r="C841" s="24" t="s">
        <v>4</v>
      </c>
      <c r="D841" s="114">
        <v>0.82621102850466399</v>
      </c>
      <c r="E841" s="114">
        <v>0.24151007574300901</v>
      </c>
      <c r="F841" s="114">
        <v>0.75839154117487395</v>
      </c>
      <c r="G841" s="114">
        <v>9.83830821168031E-5</v>
      </c>
    </row>
    <row r="842" spans="1:7" x14ac:dyDescent="0.3">
      <c r="A842" s="24" t="s">
        <v>10</v>
      </c>
      <c r="B842" s="112" t="s">
        <v>116</v>
      </c>
      <c r="C842" s="24" t="s">
        <v>4</v>
      </c>
      <c r="D842" s="114">
        <v>0.99901148536918305</v>
      </c>
      <c r="E842" s="114" t="s">
        <v>2</v>
      </c>
      <c r="F842" s="114" t="s">
        <v>2</v>
      </c>
      <c r="G842" s="114" t="s">
        <v>2</v>
      </c>
    </row>
    <row r="843" spans="1:7" x14ac:dyDescent="0.3">
      <c r="A843" s="24" t="s">
        <v>11</v>
      </c>
      <c r="B843" s="112" t="s">
        <v>116</v>
      </c>
      <c r="C843" s="24" t="s">
        <v>4</v>
      </c>
      <c r="D843" s="114">
        <v>0.21124611937047599</v>
      </c>
      <c r="E843" s="114" t="s">
        <v>2</v>
      </c>
      <c r="F843" s="114" t="s">
        <v>2</v>
      </c>
      <c r="G843" s="114" t="s">
        <v>2</v>
      </c>
    </row>
    <row r="844" spans="1:7" x14ac:dyDescent="0.3">
      <c r="A844" s="24" t="s">
        <v>12</v>
      </c>
      <c r="B844" s="112" t="s">
        <v>116</v>
      </c>
      <c r="C844" s="24" t="s">
        <v>4</v>
      </c>
      <c r="D844" s="114">
        <v>1</v>
      </c>
      <c r="E844" s="114" t="s">
        <v>2</v>
      </c>
      <c r="F844" s="114" t="s">
        <v>2</v>
      </c>
      <c r="G844" s="114" t="s">
        <v>2</v>
      </c>
    </row>
    <row r="845" spans="1:7" x14ac:dyDescent="0.3">
      <c r="A845" s="24" t="s">
        <v>108</v>
      </c>
      <c r="B845" s="112" t="s">
        <v>116</v>
      </c>
      <c r="C845" s="24" t="s">
        <v>4</v>
      </c>
      <c r="D845" s="114">
        <v>1.45527313605262E-2</v>
      </c>
      <c r="E845" s="114" t="s">
        <v>2</v>
      </c>
      <c r="F845" s="114" t="s">
        <v>2</v>
      </c>
      <c r="G845" s="114" t="s">
        <v>2</v>
      </c>
    </row>
    <row r="846" spans="1:7" x14ac:dyDescent="0.3">
      <c r="A846" s="24" t="s">
        <v>106</v>
      </c>
      <c r="B846" s="112" t="s">
        <v>116</v>
      </c>
      <c r="C846" s="24" t="s">
        <v>4</v>
      </c>
      <c r="D846" s="114">
        <v>0.98808446309409603</v>
      </c>
      <c r="E846" s="114" t="s">
        <v>2</v>
      </c>
      <c r="F846" s="114" t="s">
        <v>2</v>
      </c>
      <c r="G846" s="114" t="s">
        <v>2</v>
      </c>
    </row>
    <row r="847" spans="1:7" x14ac:dyDescent="0.3">
      <c r="A847" s="24" t="s">
        <v>105</v>
      </c>
      <c r="B847" s="112" t="s">
        <v>116</v>
      </c>
      <c r="C847" s="24" t="s">
        <v>4</v>
      </c>
      <c r="D847" s="114">
        <v>0.88771545796898099</v>
      </c>
      <c r="E847" s="114" t="s">
        <v>2</v>
      </c>
      <c r="F847" s="114" t="s">
        <v>2</v>
      </c>
      <c r="G847" s="114" t="s">
        <v>2</v>
      </c>
    </row>
    <row r="848" spans="1:7" x14ac:dyDescent="0.3">
      <c r="A848" s="24" t="s">
        <v>13</v>
      </c>
      <c r="B848" s="112" t="s">
        <v>116</v>
      </c>
      <c r="C848" s="24" t="s">
        <v>4</v>
      </c>
      <c r="D848" s="114">
        <v>0.87707061202312098</v>
      </c>
      <c r="E848" s="114" t="s">
        <v>2</v>
      </c>
      <c r="F848" s="114" t="s">
        <v>2</v>
      </c>
      <c r="G848" s="114" t="s">
        <v>2</v>
      </c>
    </row>
    <row r="849" spans="1:7" x14ac:dyDescent="0.3">
      <c r="A849" s="24" t="s">
        <v>14</v>
      </c>
      <c r="B849" s="112" t="s">
        <v>116</v>
      </c>
      <c r="C849" s="24" t="s">
        <v>4</v>
      </c>
      <c r="D849" s="114">
        <v>0.95322555864527703</v>
      </c>
      <c r="E849" s="114">
        <v>0.31283722822736998</v>
      </c>
      <c r="F849" s="114">
        <v>0.68145605129027798</v>
      </c>
      <c r="G849" s="114">
        <v>5.7067204823518999E-3</v>
      </c>
    </row>
    <row r="850" spans="1:7" x14ac:dyDescent="0.3">
      <c r="A850" s="24" t="s">
        <v>1</v>
      </c>
      <c r="B850" s="112" t="s">
        <v>116</v>
      </c>
      <c r="C850" s="24" t="s">
        <v>15</v>
      </c>
      <c r="D850" s="114">
        <v>3.7599962238132903E-2</v>
      </c>
      <c r="E850" s="114" t="s">
        <v>2</v>
      </c>
      <c r="F850" s="114" t="s">
        <v>2</v>
      </c>
      <c r="G850" s="114" t="s">
        <v>2</v>
      </c>
    </row>
    <row r="851" spans="1:7" x14ac:dyDescent="0.3">
      <c r="A851" s="24" t="s">
        <v>5</v>
      </c>
      <c r="B851" s="112" t="s">
        <v>116</v>
      </c>
      <c r="C851" s="24" t="s">
        <v>15</v>
      </c>
      <c r="D851" s="114">
        <v>3.7908998448155499E-3</v>
      </c>
      <c r="E851" s="114">
        <v>0.214921248206215</v>
      </c>
      <c r="F851" s="114">
        <v>0.78507875179378495</v>
      </c>
      <c r="G851" s="114">
        <v>0</v>
      </c>
    </row>
    <row r="852" spans="1:7" x14ac:dyDescent="0.3">
      <c r="A852" s="24" t="s">
        <v>6</v>
      </c>
      <c r="B852" s="112" t="s">
        <v>116</v>
      </c>
      <c r="C852" s="24" t="s">
        <v>15</v>
      </c>
      <c r="D852" s="114">
        <v>1</v>
      </c>
      <c r="E852" s="114">
        <v>1</v>
      </c>
      <c r="F852" s="114">
        <v>0</v>
      </c>
      <c r="G852" s="114">
        <v>0</v>
      </c>
    </row>
    <row r="853" spans="1:7" x14ac:dyDescent="0.3">
      <c r="A853" s="24" t="s">
        <v>7</v>
      </c>
      <c r="B853" s="112" t="s">
        <v>116</v>
      </c>
      <c r="C853" s="24" t="s">
        <v>15</v>
      </c>
      <c r="D853" s="114">
        <v>0.97567976288486102</v>
      </c>
      <c r="E853" s="114">
        <v>1</v>
      </c>
      <c r="F853" s="114">
        <v>0</v>
      </c>
      <c r="G853" s="114">
        <v>0</v>
      </c>
    </row>
    <row r="854" spans="1:7" x14ac:dyDescent="0.3">
      <c r="A854" s="24" t="s">
        <v>8</v>
      </c>
      <c r="B854" s="112" t="s">
        <v>116</v>
      </c>
      <c r="C854" s="24" t="s">
        <v>15</v>
      </c>
      <c r="D854" s="114">
        <v>1</v>
      </c>
      <c r="E854" s="114" t="s">
        <v>2</v>
      </c>
      <c r="F854" s="114" t="s">
        <v>2</v>
      </c>
      <c r="G854" s="114" t="s">
        <v>2</v>
      </c>
    </row>
    <row r="855" spans="1:7" x14ac:dyDescent="0.3">
      <c r="A855" s="24" t="s">
        <v>104</v>
      </c>
      <c r="B855" s="112" t="s">
        <v>116</v>
      </c>
      <c r="C855" s="24" t="s">
        <v>15</v>
      </c>
      <c r="D855" s="114">
        <v>5.88715734810175E-2</v>
      </c>
      <c r="E855" s="114" t="s">
        <v>2</v>
      </c>
      <c r="F855" s="114" t="s">
        <v>2</v>
      </c>
      <c r="G855" s="114" t="s">
        <v>2</v>
      </c>
    </row>
    <row r="856" spans="1:7" x14ac:dyDescent="0.3">
      <c r="A856" s="24" t="s">
        <v>107</v>
      </c>
      <c r="B856" s="112" t="s">
        <v>116</v>
      </c>
      <c r="C856" s="24" t="s">
        <v>15</v>
      </c>
      <c r="D856" s="114">
        <v>0</v>
      </c>
      <c r="E856" s="114" t="s">
        <v>2</v>
      </c>
      <c r="F856" s="114" t="s">
        <v>2</v>
      </c>
      <c r="G856" s="114" t="s">
        <v>2</v>
      </c>
    </row>
    <row r="857" spans="1:7" x14ac:dyDescent="0.3">
      <c r="A857" s="24" t="s">
        <v>9</v>
      </c>
      <c r="B857" s="112" t="s">
        <v>116</v>
      </c>
      <c r="C857" s="24" t="s">
        <v>15</v>
      </c>
      <c r="D857" s="114">
        <v>0.967246549334974</v>
      </c>
      <c r="E857" s="114">
        <v>3.5920748295764401E-2</v>
      </c>
      <c r="F857" s="114">
        <v>0.96407925170423603</v>
      </c>
      <c r="G857" s="114">
        <v>0</v>
      </c>
    </row>
    <row r="858" spans="1:7" x14ac:dyDescent="0.3">
      <c r="A858" s="24" t="s">
        <v>10</v>
      </c>
      <c r="B858" s="112" t="s">
        <v>116</v>
      </c>
      <c r="C858" s="24" t="s">
        <v>15</v>
      </c>
      <c r="D858" s="114">
        <v>1</v>
      </c>
      <c r="E858" s="114" t="s">
        <v>2</v>
      </c>
      <c r="F858" s="114" t="s">
        <v>2</v>
      </c>
      <c r="G858" s="114" t="s">
        <v>2</v>
      </c>
    </row>
    <row r="859" spans="1:7" x14ac:dyDescent="0.3">
      <c r="A859" s="24" t="s">
        <v>11</v>
      </c>
      <c r="B859" s="112" t="s">
        <v>116</v>
      </c>
      <c r="C859" s="24" t="s">
        <v>15</v>
      </c>
      <c r="D859" s="114">
        <v>0.52001338147851695</v>
      </c>
      <c r="E859" s="114" t="s">
        <v>2</v>
      </c>
      <c r="F859" s="114" t="s">
        <v>2</v>
      </c>
      <c r="G859" s="114" t="s">
        <v>2</v>
      </c>
    </row>
    <row r="860" spans="1:7" x14ac:dyDescent="0.3">
      <c r="A860" s="24" t="s">
        <v>12</v>
      </c>
      <c r="B860" s="112" t="s">
        <v>116</v>
      </c>
      <c r="C860" s="24" t="s">
        <v>15</v>
      </c>
      <c r="D860" s="114">
        <v>1</v>
      </c>
      <c r="E860" s="114" t="s">
        <v>2</v>
      </c>
      <c r="F860" s="114" t="s">
        <v>2</v>
      </c>
      <c r="G860" s="114" t="s">
        <v>2</v>
      </c>
    </row>
    <row r="861" spans="1:7" x14ac:dyDescent="0.3">
      <c r="A861" s="24" t="s">
        <v>108</v>
      </c>
      <c r="B861" s="112" t="s">
        <v>116</v>
      </c>
      <c r="C861" s="24" t="s">
        <v>15</v>
      </c>
      <c r="D861" s="114">
        <v>0</v>
      </c>
      <c r="E861" s="114" t="s">
        <v>2</v>
      </c>
      <c r="F861" s="114" t="s">
        <v>2</v>
      </c>
      <c r="G861" s="114" t="s">
        <v>2</v>
      </c>
    </row>
    <row r="862" spans="1:7" x14ac:dyDescent="0.3">
      <c r="A862" s="24" t="s">
        <v>106</v>
      </c>
      <c r="B862" s="112" t="s">
        <v>116</v>
      </c>
      <c r="C862" s="24" t="s">
        <v>15</v>
      </c>
      <c r="D862" s="114">
        <v>1</v>
      </c>
      <c r="E862" s="114" t="s">
        <v>2</v>
      </c>
      <c r="F862" s="114" t="s">
        <v>2</v>
      </c>
      <c r="G862" s="114" t="s">
        <v>2</v>
      </c>
    </row>
    <row r="863" spans="1:7" x14ac:dyDescent="0.3">
      <c r="A863" s="24" t="s">
        <v>105</v>
      </c>
      <c r="B863" s="112" t="s">
        <v>116</v>
      </c>
      <c r="C863" s="24" t="s">
        <v>15</v>
      </c>
      <c r="D863" s="114">
        <v>1</v>
      </c>
      <c r="E863" s="114" t="s">
        <v>2</v>
      </c>
      <c r="F863" s="114" t="s">
        <v>2</v>
      </c>
      <c r="G863" s="114" t="s">
        <v>2</v>
      </c>
    </row>
    <row r="864" spans="1:7" x14ac:dyDescent="0.3">
      <c r="A864" s="24" t="s">
        <v>13</v>
      </c>
      <c r="B864" s="112" t="s">
        <v>116</v>
      </c>
      <c r="C864" s="24" t="s">
        <v>15</v>
      </c>
      <c r="D864" s="114">
        <v>0.97567976288486102</v>
      </c>
      <c r="E864" s="114" t="s">
        <v>2</v>
      </c>
      <c r="F864" s="114" t="s">
        <v>2</v>
      </c>
      <c r="G864" s="114" t="s">
        <v>2</v>
      </c>
    </row>
    <row r="865" spans="1:7" x14ac:dyDescent="0.3">
      <c r="A865" s="24" t="s">
        <v>14</v>
      </c>
      <c r="B865" s="112" t="s">
        <v>116</v>
      </c>
      <c r="C865" s="24" t="s">
        <v>15</v>
      </c>
      <c r="D865" s="114">
        <v>1</v>
      </c>
      <c r="E865" s="114">
        <v>3.4871484270123397E-2</v>
      </c>
      <c r="F865" s="114">
        <v>0.87611101269972602</v>
      </c>
      <c r="G865" s="114">
        <v>8.9017503030150699E-2</v>
      </c>
    </row>
    <row r="866" spans="1:7" x14ac:dyDescent="0.3">
      <c r="A866" s="24" t="s">
        <v>1</v>
      </c>
      <c r="B866" s="112" t="s">
        <v>116</v>
      </c>
      <c r="C866" s="24" t="s">
        <v>16</v>
      </c>
      <c r="D866" s="114">
        <v>0.14218771819678999</v>
      </c>
      <c r="E866" s="114" t="s">
        <v>2</v>
      </c>
      <c r="F866" s="114" t="s">
        <v>2</v>
      </c>
      <c r="G866" s="114" t="s">
        <v>2</v>
      </c>
    </row>
    <row r="867" spans="1:7" x14ac:dyDescent="0.3">
      <c r="A867" s="24" t="s">
        <v>5</v>
      </c>
      <c r="B867" s="112" t="s">
        <v>116</v>
      </c>
      <c r="C867" s="24" t="s">
        <v>16</v>
      </c>
      <c r="D867" s="114">
        <v>3.7009301508680099E-2</v>
      </c>
      <c r="E867" s="114">
        <v>0.28085777463244999</v>
      </c>
      <c r="F867" s="114">
        <v>0.71749328783210398</v>
      </c>
      <c r="G867" s="114">
        <v>1.6489375354464301E-3</v>
      </c>
    </row>
    <row r="868" spans="1:7" x14ac:dyDescent="0.3">
      <c r="A868" s="24" t="s">
        <v>6</v>
      </c>
      <c r="B868" s="112" t="s">
        <v>116</v>
      </c>
      <c r="C868" s="24" t="s">
        <v>16</v>
      </c>
      <c r="D868" s="114">
        <v>1</v>
      </c>
      <c r="E868" s="114">
        <v>0.99998222413691795</v>
      </c>
      <c r="F868" s="114">
        <v>1.7775863081630099E-5</v>
      </c>
      <c r="G868" s="114">
        <v>0</v>
      </c>
    </row>
    <row r="869" spans="1:7" x14ac:dyDescent="0.3">
      <c r="A869" s="24" t="s">
        <v>7</v>
      </c>
      <c r="B869" s="112" t="s">
        <v>116</v>
      </c>
      <c r="C869" s="24" t="s">
        <v>16</v>
      </c>
      <c r="D869" s="114">
        <v>0.87099084096436996</v>
      </c>
      <c r="E869" s="114">
        <v>1</v>
      </c>
      <c r="F869" s="114">
        <v>0</v>
      </c>
      <c r="G869" s="114">
        <v>0</v>
      </c>
    </row>
    <row r="870" spans="1:7" x14ac:dyDescent="0.3">
      <c r="A870" s="24" t="s">
        <v>8</v>
      </c>
      <c r="B870" s="112" t="s">
        <v>116</v>
      </c>
      <c r="C870" s="24" t="s">
        <v>16</v>
      </c>
      <c r="D870" s="114">
        <v>0.98857243177250897</v>
      </c>
      <c r="E870" s="114" t="s">
        <v>2</v>
      </c>
      <c r="F870" s="114" t="s">
        <v>2</v>
      </c>
      <c r="G870" s="114" t="s">
        <v>2</v>
      </c>
    </row>
    <row r="871" spans="1:7" x14ac:dyDescent="0.3">
      <c r="A871" s="24" t="s">
        <v>104</v>
      </c>
      <c r="B871" s="112" t="s">
        <v>116</v>
      </c>
      <c r="C871" s="24" t="s">
        <v>16</v>
      </c>
      <c r="D871" s="114">
        <v>0.829217553039857</v>
      </c>
      <c r="E871" s="114" t="s">
        <v>2</v>
      </c>
      <c r="F871" s="114" t="s">
        <v>2</v>
      </c>
      <c r="G871" s="114" t="s">
        <v>2</v>
      </c>
    </row>
    <row r="872" spans="1:7" x14ac:dyDescent="0.3">
      <c r="A872" s="24" t="s">
        <v>107</v>
      </c>
      <c r="B872" s="112" t="s">
        <v>116</v>
      </c>
      <c r="C872" s="24" t="s">
        <v>16</v>
      </c>
      <c r="D872" s="114">
        <v>4.0701639522250997E-2</v>
      </c>
      <c r="E872" s="114" t="s">
        <v>2</v>
      </c>
      <c r="F872" s="114" t="s">
        <v>2</v>
      </c>
      <c r="G872" s="114" t="s">
        <v>2</v>
      </c>
    </row>
    <row r="873" spans="1:7" x14ac:dyDescent="0.3">
      <c r="A873" s="24" t="s">
        <v>9</v>
      </c>
      <c r="B873" s="112" t="s">
        <v>116</v>
      </c>
      <c r="C873" s="24" t="s">
        <v>16</v>
      </c>
      <c r="D873" s="114">
        <v>0.83916171318690602</v>
      </c>
      <c r="E873" s="114">
        <v>0.36439688747370402</v>
      </c>
      <c r="F873" s="114">
        <v>0.63560311252629598</v>
      </c>
      <c r="G873" s="114">
        <v>0</v>
      </c>
    </row>
    <row r="874" spans="1:7" x14ac:dyDescent="0.3">
      <c r="A874" s="24" t="s">
        <v>10</v>
      </c>
      <c r="B874" s="112" t="s">
        <v>116</v>
      </c>
      <c r="C874" s="24" t="s">
        <v>16</v>
      </c>
      <c r="D874" s="114">
        <v>1</v>
      </c>
      <c r="E874" s="114" t="s">
        <v>2</v>
      </c>
      <c r="F874" s="114" t="s">
        <v>2</v>
      </c>
      <c r="G874" s="114" t="s">
        <v>2</v>
      </c>
    </row>
    <row r="875" spans="1:7" x14ac:dyDescent="0.3">
      <c r="A875" s="24" t="s">
        <v>11</v>
      </c>
      <c r="B875" s="112" t="s">
        <v>116</v>
      </c>
      <c r="C875" s="24" t="s">
        <v>16</v>
      </c>
      <c r="D875" s="114">
        <v>0.178200192976157</v>
      </c>
      <c r="E875" s="114" t="s">
        <v>2</v>
      </c>
      <c r="F875" s="114" t="s">
        <v>2</v>
      </c>
      <c r="G875" s="114" t="s">
        <v>2</v>
      </c>
    </row>
    <row r="876" spans="1:7" x14ac:dyDescent="0.3">
      <c r="A876" s="24" t="s">
        <v>12</v>
      </c>
      <c r="B876" s="112" t="s">
        <v>116</v>
      </c>
      <c r="C876" s="24" t="s">
        <v>16</v>
      </c>
      <c r="D876" s="114">
        <v>1</v>
      </c>
      <c r="E876" s="114" t="s">
        <v>2</v>
      </c>
      <c r="F876" s="114" t="s">
        <v>2</v>
      </c>
      <c r="G876" s="114" t="s">
        <v>2</v>
      </c>
    </row>
    <row r="877" spans="1:7" x14ac:dyDescent="0.3">
      <c r="A877" s="24" t="s">
        <v>108</v>
      </c>
      <c r="B877" s="112" t="s">
        <v>116</v>
      </c>
      <c r="C877" s="24" t="s">
        <v>16</v>
      </c>
      <c r="D877" s="114">
        <v>4.0749406899901398E-2</v>
      </c>
      <c r="E877" s="114" t="s">
        <v>2</v>
      </c>
      <c r="F877" s="114" t="s">
        <v>2</v>
      </c>
      <c r="G877" s="114" t="s">
        <v>2</v>
      </c>
    </row>
    <row r="878" spans="1:7" x14ac:dyDescent="0.3">
      <c r="A878" s="24" t="s">
        <v>106</v>
      </c>
      <c r="B878" s="112" t="s">
        <v>116</v>
      </c>
      <c r="C878" s="24" t="s">
        <v>16</v>
      </c>
      <c r="D878" s="114">
        <v>1</v>
      </c>
      <c r="E878" s="114" t="s">
        <v>2</v>
      </c>
      <c r="F878" s="114" t="s">
        <v>2</v>
      </c>
      <c r="G878" s="114" t="s">
        <v>2</v>
      </c>
    </row>
    <row r="879" spans="1:7" x14ac:dyDescent="0.3">
      <c r="A879" s="24" t="s">
        <v>105</v>
      </c>
      <c r="B879" s="112" t="s">
        <v>116</v>
      </c>
      <c r="C879" s="24" t="s">
        <v>16</v>
      </c>
      <c r="D879" s="114">
        <v>1</v>
      </c>
      <c r="E879" s="114" t="s">
        <v>2</v>
      </c>
      <c r="F879" s="114" t="s">
        <v>2</v>
      </c>
      <c r="G879" s="114" t="s">
        <v>2</v>
      </c>
    </row>
    <row r="880" spans="1:7" x14ac:dyDescent="0.3">
      <c r="A880" s="24" t="s">
        <v>13</v>
      </c>
      <c r="B880" s="112" t="s">
        <v>116</v>
      </c>
      <c r="C880" s="24" t="s">
        <v>16</v>
      </c>
      <c r="D880" s="114">
        <v>0.88478418479251997</v>
      </c>
      <c r="E880" s="114" t="s">
        <v>2</v>
      </c>
      <c r="F880" s="114" t="s">
        <v>2</v>
      </c>
      <c r="G880" s="114" t="s">
        <v>2</v>
      </c>
    </row>
    <row r="881" spans="1:7" x14ac:dyDescent="0.3">
      <c r="A881" s="24" t="s">
        <v>14</v>
      </c>
      <c r="B881" s="112" t="s">
        <v>116</v>
      </c>
      <c r="C881" s="24" t="s">
        <v>16</v>
      </c>
      <c r="D881" s="114">
        <v>0.998769308467231</v>
      </c>
      <c r="E881" s="114">
        <v>0.32167557695619697</v>
      </c>
      <c r="F881" s="114">
        <v>0.67391418057158203</v>
      </c>
      <c r="G881" s="114">
        <v>4.4102424722212803E-3</v>
      </c>
    </row>
    <row r="882" spans="1:7" x14ac:dyDescent="0.3">
      <c r="A882" s="24" t="s">
        <v>1</v>
      </c>
      <c r="B882" s="112" t="s">
        <v>116</v>
      </c>
      <c r="C882" s="24" t="s">
        <v>17</v>
      </c>
      <c r="D882" s="114">
        <v>2.4337816619241899E-2</v>
      </c>
      <c r="E882" s="114" t="s">
        <v>2</v>
      </c>
      <c r="F882" s="114" t="s">
        <v>2</v>
      </c>
      <c r="G882" s="114" t="s">
        <v>2</v>
      </c>
    </row>
    <row r="883" spans="1:7" x14ac:dyDescent="0.3">
      <c r="A883" s="24" t="s">
        <v>5</v>
      </c>
      <c r="B883" s="112" t="s">
        <v>116</v>
      </c>
      <c r="C883" s="24" t="s">
        <v>17</v>
      </c>
      <c r="D883" s="114">
        <v>1.63759803972452E-2</v>
      </c>
      <c r="E883" s="114">
        <v>0.16653945017746699</v>
      </c>
      <c r="F883" s="114">
        <v>0.83346054982253304</v>
      </c>
      <c r="G883" s="114">
        <v>0</v>
      </c>
    </row>
    <row r="884" spans="1:7" x14ac:dyDescent="0.3">
      <c r="A884" s="24" t="s">
        <v>6</v>
      </c>
      <c r="B884" s="112" t="s">
        <v>116</v>
      </c>
      <c r="C884" s="24" t="s">
        <v>17</v>
      </c>
      <c r="D884" s="114">
        <v>1</v>
      </c>
      <c r="E884" s="114">
        <v>1</v>
      </c>
      <c r="F884" s="114">
        <v>0</v>
      </c>
      <c r="G884" s="114">
        <v>0</v>
      </c>
    </row>
    <row r="885" spans="1:7" x14ac:dyDescent="0.3">
      <c r="A885" s="24" t="s">
        <v>7</v>
      </c>
      <c r="B885" s="112" t="s">
        <v>116</v>
      </c>
      <c r="C885" s="24" t="s">
        <v>17</v>
      </c>
      <c r="D885" s="114">
        <v>0.98526682687085598</v>
      </c>
      <c r="E885" s="114">
        <v>1</v>
      </c>
      <c r="F885" s="114">
        <v>0</v>
      </c>
      <c r="G885" s="114">
        <v>0</v>
      </c>
    </row>
    <row r="886" spans="1:7" x14ac:dyDescent="0.3">
      <c r="A886" s="24" t="s">
        <v>8</v>
      </c>
      <c r="B886" s="112" t="s">
        <v>116</v>
      </c>
      <c r="C886" s="24" t="s">
        <v>17</v>
      </c>
      <c r="D886" s="114">
        <v>1</v>
      </c>
      <c r="E886" s="114" t="s">
        <v>2</v>
      </c>
      <c r="F886" s="114" t="s">
        <v>2</v>
      </c>
      <c r="G886" s="114" t="s">
        <v>2</v>
      </c>
    </row>
    <row r="887" spans="1:7" x14ac:dyDescent="0.3">
      <c r="A887" s="24" t="s">
        <v>104</v>
      </c>
      <c r="B887" s="112" t="s">
        <v>116</v>
      </c>
      <c r="C887" s="24" t="s">
        <v>17</v>
      </c>
      <c r="D887" s="114">
        <v>0.16691524107893199</v>
      </c>
      <c r="E887" s="114" t="s">
        <v>2</v>
      </c>
      <c r="F887" s="114" t="s">
        <v>2</v>
      </c>
      <c r="G887" s="114" t="s">
        <v>2</v>
      </c>
    </row>
    <row r="888" spans="1:7" x14ac:dyDescent="0.3">
      <c r="A888" s="24" t="s">
        <v>107</v>
      </c>
      <c r="B888" s="112" t="s">
        <v>116</v>
      </c>
      <c r="C888" s="24" t="s">
        <v>17</v>
      </c>
      <c r="D888" s="114">
        <v>0</v>
      </c>
      <c r="E888" s="114" t="s">
        <v>2</v>
      </c>
      <c r="F888" s="114" t="s">
        <v>2</v>
      </c>
      <c r="G888" s="114" t="s">
        <v>2</v>
      </c>
    </row>
    <row r="889" spans="1:7" x14ac:dyDescent="0.3">
      <c r="A889" s="24" t="s">
        <v>9</v>
      </c>
      <c r="B889" s="112" t="s">
        <v>116</v>
      </c>
      <c r="C889" s="24" t="s">
        <v>17</v>
      </c>
      <c r="D889" s="114">
        <v>0.988172663723486</v>
      </c>
      <c r="E889" s="114">
        <v>4.8708461020167897E-2</v>
      </c>
      <c r="F889" s="114">
        <v>0.95129153897983199</v>
      </c>
      <c r="G889" s="114">
        <v>0</v>
      </c>
    </row>
    <row r="890" spans="1:7" x14ac:dyDescent="0.3">
      <c r="A890" s="24" t="s">
        <v>10</v>
      </c>
      <c r="B890" s="112" t="s">
        <v>116</v>
      </c>
      <c r="C890" s="24" t="s">
        <v>17</v>
      </c>
      <c r="D890" s="114">
        <v>1</v>
      </c>
      <c r="E890" s="114" t="s">
        <v>2</v>
      </c>
      <c r="F890" s="114" t="s">
        <v>2</v>
      </c>
      <c r="G890" s="114" t="s">
        <v>2</v>
      </c>
    </row>
    <row r="891" spans="1:7" x14ac:dyDescent="0.3">
      <c r="A891" s="24" t="s">
        <v>11</v>
      </c>
      <c r="B891" s="112" t="s">
        <v>116</v>
      </c>
      <c r="C891" s="24" t="s">
        <v>17</v>
      </c>
      <c r="D891" s="114">
        <v>0.28251159605878701</v>
      </c>
      <c r="E891" s="114" t="s">
        <v>2</v>
      </c>
      <c r="F891" s="114" t="s">
        <v>2</v>
      </c>
      <c r="G891" s="114" t="s">
        <v>2</v>
      </c>
    </row>
    <row r="892" spans="1:7" x14ac:dyDescent="0.3">
      <c r="A892" s="24" t="s">
        <v>12</v>
      </c>
      <c r="B892" s="112" t="s">
        <v>116</v>
      </c>
      <c r="C892" s="24" t="s">
        <v>17</v>
      </c>
      <c r="D892" s="114">
        <v>1</v>
      </c>
      <c r="E892" s="114" t="s">
        <v>2</v>
      </c>
      <c r="F892" s="114" t="s">
        <v>2</v>
      </c>
      <c r="G892" s="114" t="s">
        <v>2</v>
      </c>
    </row>
    <row r="893" spans="1:7" x14ac:dyDescent="0.3">
      <c r="A893" s="24" t="s">
        <v>108</v>
      </c>
      <c r="B893" s="112" t="s">
        <v>116</v>
      </c>
      <c r="C893" s="24" t="s">
        <v>17</v>
      </c>
      <c r="D893" s="114">
        <v>0</v>
      </c>
      <c r="E893" s="114" t="s">
        <v>2</v>
      </c>
      <c r="F893" s="114" t="s">
        <v>2</v>
      </c>
      <c r="G893" s="114" t="s">
        <v>2</v>
      </c>
    </row>
    <row r="894" spans="1:7" x14ac:dyDescent="0.3">
      <c r="A894" s="24" t="s">
        <v>106</v>
      </c>
      <c r="B894" s="112" t="s">
        <v>116</v>
      </c>
      <c r="C894" s="24" t="s">
        <v>17</v>
      </c>
      <c r="D894" s="114">
        <v>1</v>
      </c>
      <c r="E894" s="114" t="s">
        <v>2</v>
      </c>
      <c r="F894" s="114" t="s">
        <v>2</v>
      </c>
      <c r="G894" s="114" t="s">
        <v>2</v>
      </c>
    </row>
    <row r="895" spans="1:7" x14ac:dyDescent="0.3">
      <c r="A895" s="24" t="s">
        <v>105</v>
      </c>
      <c r="B895" s="112" t="s">
        <v>116</v>
      </c>
      <c r="C895" s="24" t="s">
        <v>17</v>
      </c>
      <c r="D895" s="114">
        <v>1</v>
      </c>
      <c r="E895" s="114" t="s">
        <v>2</v>
      </c>
      <c r="F895" s="114" t="s">
        <v>2</v>
      </c>
      <c r="G895" s="114" t="s">
        <v>2</v>
      </c>
    </row>
    <row r="896" spans="1:7" x14ac:dyDescent="0.3">
      <c r="A896" s="24" t="s">
        <v>13</v>
      </c>
      <c r="B896" s="112" t="s">
        <v>116</v>
      </c>
      <c r="C896" s="24" t="s">
        <v>17</v>
      </c>
      <c r="D896" s="114">
        <v>0.98852566051616597</v>
      </c>
      <c r="E896" s="114" t="s">
        <v>2</v>
      </c>
      <c r="F896" s="114" t="s">
        <v>2</v>
      </c>
      <c r="G896" s="114" t="s">
        <v>2</v>
      </c>
    </row>
    <row r="897" spans="1:7" x14ac:dyDescent="0.3">
      <c r="A897" s="24" t="s">
        <v>14</v>
      </c>
      <c r="B897" s="112" t="s">
        <v>116</v>
      </c>
      <c r="C897" s="24" t="s">
        <v>17</v>
      </c>
      <c r="D897" s="114">
        <v>1</v>
      </c>
      <c r="E897" s="114">
        <v>3.1916576202711003E-2</v>
      </c>
      <c r="F897" s="114">
        <v>0.95504239491464504</v>
      </c>
      <c r="G897" s="114">
        <v>1.3041028882643701E-2</v>
      </c>
    </row>
    <row r="898" spans="1:7" x14ac:dyDescent="0.3">
      <c r="A898" s="24" t="s">
        <v>1</v>
      </c>
      <c r="B898" s="112" t="s">
        <v>116</v>
      </c>
      <c r="C898" s="24" t="s">
        <v>18</v>
      </c>
      <c r="D898" s="114">
        <v>8.4144666285730293E-2</v>
      </c>
      <c r="E898" s="114" t="s">
        <v>2</v>
      </c>
      <c r="F898" s="114" t="s">
        <v>2</v>
      </c>
      <c r="G898" s="114" t="s">
        <v>2</v>
      </c>
    </row>
    <row r="899" spans="1:7" x14ac:dyDescent="0.3">
      <c r="A899" s="24" t="s">
        <v>5</v>
      </c>
      <c r="B899" s="112" t="s">
        <v>116</v>
      </c>
      <c r="C899" s="24" t="s">
        <v>18</v>
      </c>
      <c r="D899" s="114">
        <v>8.9631107717220593E-3</v>
      </c>
      <c r="E899" s="114">
        <v>0.47346262928710697</v>
      </c>
      <c r="F899" s="114">
        <v>0.52653737071289297</v>
      </c>
      <c r="G899" s="114">
        <v>0</v>
      </c>
    </row>
    <row r="900" spans="1:7" x14ac:dyDescent="0.3">
      <c r="A900" s="24" t="s">
        <v>6</v>
      </c>
      <c r="B900" s="112" t="s">
        <v>116</v>
      </c>
      <c r="C900" s="24" t="s">
        <v>18</v>
      </c>
      <c r="D900" s="114">
        <v>1</v>
      </c>
      <c r="E900" s="114">
        <v>1</v>
      </c>
      <c r="F900" s="114">
        <v>0</v>
      </c>
      <c r="G900" s="114">
        <v>0</v>
      </c>
    </row>
    <row r="901" spans="1:7" x14ac:dyDescent="0.3">
      <c r="A901" s="24" t="s">
        <v>7</v>
      </c>
      <c r="B901" s="112" t="s">
        <v>116</v>
      </c>
      <c r="C901" s="24" t="s">
        <v>18</v>
      </c>
      <c r="D901" s="114">
        <v>0.98108622176046301</v>
      </c>
      <c r="E901" s="114">
        <v>1</v>
      </c>
      <c r="F901" s="114">
        <v>0</v>
      </c>
      <c r="G901" s="114">
        <v>0</v>
      </c>
    </row>
    <row r="902" spans="1:7" x14ac:dyDescent="0.3">
      <c r="A902" s="24" t="s">
        <v>8</v>
      </c>
      <c r="B902" s="112" t="s">
        <v>116</v>
      </c>
      <c r="C902" s="24" t="s">
        <v>18</v>
      </c>
      <c r="D902" s="114">
        <v>1</v>
      </c>
      <c r="E902" s="114" t="s">
        <v>2</v>
      </c>
      <c r="F902" s="114" t="s">
        <v>2</v>
      </c>
      <c r="G902" s="114" t="s">
        <v>2</v>
      </c>
    </row>
    <row r="903" spans="1:7" x14ac:dyDescent="0.3">
      <c r="A903" s="24" t="s">
        <v>104</v>
      </c>
      <c r="B903" s="112" t="s">
        <v>116</v>
      </c>
      <c r="C903" s="24" t="s">
        <v>18</v>
      </c>
      <c r="D903" s="114">
        <v>0.80358464698334897</v>
      </c>
      <c r="E903" s="114" t="s">
        <v>2</v>
      </c>
      <c r="F903" s="114" t="s">
        <v>2</v>
      </c>
      <c r="G903" s="114" t="s">
        <v>2</v>
      </c>
    </row>
    <row r="904" spans="1:7" x14ac:dyDescent="0.3">
      <c r="A904" s="24" t="s">
        <v>107</v>
      </c>
      <c r="B904" s="112" t="s">
        <v>116</v>
      </c>
      <c r="C904" s="24" t="s">
        <v>18</v>
      </c>
      <c r="D904" s="114">
        <v>0</v>
      </c>
      <c r="E904" s="114" t="s">
        <v>2</v>
      </c>
      <c r="F904" s="114" t="s">
        <v>2</v>
      </c>
      <c r="G904" s="114" t="s">
        <v>2</v>
      </c>
    </row>
    <row r="905" spans="1:7" x14ac:dyDescent="0.3">
      <c r="A905" s="24" t="s">
        <v>9</v>
      </c>
      <c r="B905" s="112" t="s">
        <v>116</v>
      </c>
      <c r="C905" s="24" t="s">
        <v>18</v>
      </c>
      <c r="D905" s="114">
        <v>0.99666397526954298</v>
      </c>
      <c r="E905" s="114">
        <v>0.36474785287913702</v>
      </c>
      <c r="F905" s="114">
        <v>0.63525214712086298</v>
      </c>
      <c r="G905" s="114">
        <v>0</v>
      </c>
    </row>
    <row r="906" spans="1:7" x14ac:dyDescent="0.3">
      <c r="A906" s="24" t="s">
        <v>10</v>
      </c>
      <c r="B906" s="112" t="s">
        <v>116</v>
      </c>
      <c r="C906" s="24" t="s">
        <v>18</v>
      </c>
      <c r="D906" s="114">
        <v>1</v>
      </c>
      <c r="E906" s="114" t="s">
        <v>2</v>
      </c>
      <c r="F906" s="114" t="s">
        <v>2</v>
      </c>
      <c r="G906" s="114" t="s">
        <v>2</v>
      </c>
    </row>
    <row r="907" spans="1:7" x14ac:dyDescent="0.3">
      <c r="A907" s="24" t="s">
        <v>11</v>
      </c>
      <c r="B907" s="112" t="s">
        <v>116</v>
      </c>
      <c r="C907" s="24" t="s">
        <v>18</v>
      </c>
      <c r="D907" s="114">
        <v>0.68978346702176996</v>
      </c>
      <c r="E907" s="114" t="s">
        <v>2</v>
      </c>
      <c r="F907" s="114" t="s">
        <v>2</v>
      </c>
      <c r="G907" s="114" t="s">
        <v>2</v>
      </c>
    </row>
    <row r="908" spans="1:7" x14ac:dyDescent="0.3">
      <c r="A908" s="24" t="s">
        <v>12</v>
      </c>
      <c r="B908" s="112" t="s">
        <v>116</v>
      </c>
      <c r="C908" s="24" t="s">
        <v>18</v>
      </c>
      <c r="D908" s="114">
        <v>1</v>
      </c>
      <c r="E908" s="114" t="s">
        <v>2</v>
      </c>
      <c r="F908" s="114" t="s">
        <v>2</v>
      </c>
      <c r="G908" s="114" t="s">
        <v>2</v>
      </c>
    </row>
    <row r="909" spans="1:7" x14ac:dyDescent="0.3">
      <c r="A909" s="24" t="s">
        <v>108</v>
      </c>
      <c r="B909" s="112" t="s">
        <v>116</v>
      </c>
      <c r="C909" s="24" t="s">
        <v>18</v>
      </c>
      <c r="D909" s="114">
        <v>0</v>
      </c>
      <c r="E909" s="114" t="s">
        <v>2</v>
      </c>
      <c r="F909" s="114" t="s">
        <v>2</v>
      </c>
      <c r="G909" s="114" t="s">
        <v>2</v>
      </c>
    </row>
    <row r="910" spans="1:7" x14ac:dyDescent="0.3">
      <c r="A910" s="24" t="s">
        <v>106</v>
      </c>
      <c r="B910" s="112" t="s">
        <v>116</v>
      </c>
      <c r="C910" s="24" t="s">
        <v>18</v>
      </c>
      <c r="D910" s="114">
        <v>1</v>
      </c>
      <c r="E910" s="114" t="s">
        <v>2</v>
      </c>
      <c r="F910" s="114" t="s">
        <v>2</v>
      </c>
      <c r="G910" s="114" t="s">
        <v>2</v>
      </c>
    </row>
    <row r="911" spans="1:7" x14ac:dyDescent="0.3">
      <c r="A911" s="24" t="s">
        <v>105</v>
      </c>
      <c r="B911" s="112" t="s">
        <v>116</v>
      </c>
      <c r="C911" s="24" t="s">
        <v>18</v>
      </c>
      <c r="D911" s="114">
        <v>1</v>
      </c>
      <c r="E911" s="114" t="s">
        <v>2</v>
      </c>
      <c r="F911" s="114" t="s">
        <v>2</v>
      </c>
      <c r="G911" s="114" t="s">
        <v>2</v>
      </c>
    </row>
    <row r="912" spans="1:7" x14ac:dyDescent="0.3">
      <c r="A912" s="24" t="s">
        <v>13</v>
      </c>
      <c r="B912" s="112" t="s">
        <v>116</v>
      </c>
      <c r="C912" s="24" t="s">
        <v>18</v>
      </c>
      <c r="D912" s="114">
        <v>0.996663973858263</v>
      </c>
      <c r="E912" s="114" t="s">
        <v>2</v>
      </c>
      <c r="F912" s="114" t="s">
        <v>2</v>
      </c>
      <c r="G912" s="114" t="s">
        <v>2</v>
      </c>
    </row>
    <row r="913" spans="1:7" x14ac:dyDescent="0.3">
      <c r="A913" s="24" t="s">
        <v>14</v>
      </c>
      <c r="B913" s="112" t="s">
        <v>116</v>
      </c>
      <c r="C913" s="24" t="s">
        <v>18</v>
      </c>
      <c r="D913" s="114">
        <v>1</v>
      </c>
      <c r="E913" s="114">
        <v>0</v>
      </c>
      <c r="F913" s="114">
        <v>1</v>
      </c>
      <c r="G913" s="114">
        <v>0</v>
      </c>
    </row>
    <row r="914" spans="1:7" x14ac:dyDescent="0.3">
      <c r="A914" s="24" t="s">
        <v>1</v>
      </c>
      <c r="B914" s="112" t="s">
        <v>116</v>
      </c>
      <c r="C914" s="24" t="s">
        <v>10</v>
      </c>
      <c r="D914" s="114">
        <v>0.65311112218229495</v>
      </c>
      <c r="E914" s="114" t="s">
        <v>2</v>
      </c>
      <c r="F914" s="114" t="s">
        <v>2</v>
      </c>
      <c r="G914" s="114" t="s">
        <v>2</v>
      </c>
    </row>
    <row r="915" spans="1:7" x14ac:dyDescent="0.3">
      <c r="A915" s="24" t="s">
        <v>5</v>
      </c>
      <c r="B915" s="112" t="s">
        <v>116</v>
      </c>
      <c r="C915" s="24" t="s">
        <v>10</v>
      </c>
      <c r="D915" s="114">
        <v>5.13950694238797E-3</v>
      </c>
      <c r="E915" s="114">
        <v>0.30451768678050101</v>
      </c>
      <c r="F915" s="114">
        <v>0.69548231321949905</v>
      </c>
      <c r="G915" s="114">
        <v>0</v>
      </c>
    </row>
    <row r="916" spans="1:7" x14ac:dyDescent="0.3">
      <c r="A916" s="24" t="s">
        <v>6</v>
      </c>
      <c r="B916" s="112" t="s">
        <v>116</v>
      </c>
      <c r="C916" s="24" t="s">
        <v>10</v>
      </c>
      <c r="D916" s="114">
        <v>0.98917013482712102</v>
      </c>
      <c r="E916" s="114">
        <v>0.98694656615869603</v>
      </c>
      <c r="F916" s="114">
        <v>1.30534338413043E-2</v>
      </c>
      <c r="G916" s="114">
        <v>0</v>
      </c>
    </row>
    <row r="917" spans="1:7" x14ac:dyDescent="0.3">
      <c r="A917" s="24" t="s">
        <v>7</v>
      </c>
      <c r="B917" s="112" t="s">
        <v>116</v>
      </c>
      <c r="C917" s="24" t="s">
        <v>10</v>
      </c>
      <c r="D917" s="114">
        <v>0.56338001154767803</v>
      </c>
      <c r="E917" s="114">
        <v>1</v>
      </c>
      <c r="F917" s="114">
        <v>0</v>
      </c>
      <c r="G917" s="114">
        <v>0</v>
      </c>
    </row>
    <row r="918" spans="1:7" x14ac:dyDescent="0.3">
      <c r="A918" s="24" t="s">
        <v>8</v>
      </c>
      <c r="B918" s="112" t="s">
        <v>116</v>
      </c>
      <c r="C918" s="24" t="s">
        <v>10</v>
      </c>
      <c r="D918" s="114">
        <v>0.92721973500145305</v>
      </c>
      <c r="E918" s="114" t="s">
        <v>2</v>
      </c>
      <c r="F918" s="114" t="s">
        <v>2</v>
      </c>
      <c r="G918" s="114" t="s">
        <v>2</v>
      </c>
    </row>
    <row r="919" spans="1:7" x14ac:dyDescent="0.3">
      <c r="A919" s="24" t="s">
        <v>104</v>
      </c>
      <c r="B919" s="112" t="s">
        <v>116</v>
      </c>
      <c r="C919" s="24" t="s">
        <v>10</v>
      </c>
      <c r="D919" s="114">
        <v>6.2141745900327103E-2</v>
      </c>
      <c r="E919" s="114" t="s">
        <v>2</v>
      </c>
      <c r="F919" s="114" t="s">
        <v>2</v>
      </c>
      <c r="G919" s="114" t="s">
        <v>2</v>
      </c>
    </row>
    <row r="920" spans="1:7" x14ac:dyDescent="0.3">
      <c r="A920" s="24" t="s">
        <v>107</v>
      </c>
      <c r="B920" s="112" t="s">
        <v>116</v>
      </c>
      <c r="C920" s="24" t="s">
        <v>10</v>
      </c>
      <c r="D920" s="114">
        <v>0</v>
      </c>
      <c r="E920" s="114" t="s">
        <v>2</v>
      </c>
      <c r="F920" s="114" t="s">
        <v>2</v>
      </c>
      <c r="G920" s="114" t="s">
        <v>2</v>
      </c>
    </row>
    <row r="921" spans="1:7" x14ac:dyDescent="0.3">
      <c r="A921" s="24" t="s">
        <v>9</v>
      </c>
      <c r="B921" s="112" t="s">
        <v>116</v>
      </c>
      <c r="C921" s="24" t="s">
        <v>10</v>
      </c>
      <c r="D921" s="114">
        <v>0.58358500262287105</v>
      </c>
      <c r="E921" s="114">
        <v>0.231121353493809</v>
      </c>
      <c r="F921" s="114">
        <v>0.76887864650618998</v>
      </c>
      <c r="G921" s="114">
        <v>0</v>
      </c>
    </row>
    <row r="922" spans="1:7" x14ac:dyDescent="0.3">
      <c r="A922" s="24" t="s">
        <v>10</v>
      </c>
      <c r="B922" s="112" t="s">
        <v>116</v>
      </c>
      <c r="C922" s="24" t="s">
        <v>10</v>
      </c>
      <c r="D922" s="114">
        <v>1</v>
      </c>
      <c r="E922" s="114" t="s">
        <v>2</v>
      </c>
      <c r="F922" s="114" t="s">
        <v>2</v>
      </c>
      <c r="G922" s="114" t="s">
        <v>2</v>
      </c>
    </row>
    <row r="923" spans="1:7" x14ac:dyDescent="0.3">
      <c r="A923" s="24" t="s">
        <v>11</v>
      </c>
      <c r="B923" s="112" t="s">
        <v>116</v>
      </c>
      <c r="C923" s="24" t="s">
        <v>10</v>
      </c>
      <c r="D923" s="114">
        <v>0.56753458246710498</v>
      </c>
      <c r="E923" s="114" t="s">
        <v>2</v>
      </c>
      <c r="F923" s="114" t="s">
        <v>2</v>
      </c>
      <c r="G923" s="114" t="s">
        <v>2</v>
      </c>
    </row>
    <row r="924" spans="1:7" x14ac:dyDescent="0.3">
      <c r="A924" s="24" t="s">
        <v>12</v>
      </c>
      <c r="B924" s="112" t="s">
        <v>116</v>
      </c>
      <c r="C924" s="24" t="s">
        <v>10</v>
      </c>
      <c r="D924" s="114">
        <v>1</v>
      </c>
      <c r="E924" s="114" t="s">
        <v>2</v>
      </c>
      <c r="F924" s="114" t="s">
        <v>2</v>
      </c>
      <c r="G924" s="114" t="s">
        <v>2</v>
      </c>
    </row>
    <row r="925" spans="1:7" x14ac:dyDescent="0.3">
      <c r="A925" s="24" t="s">
        <v>108</v>
      </c>
      <c r="B925" s="112" t="s">
        <v>116</v>
      </c>
      <c r="C925" s="24" t="s">
        <v>10</v>
      </c>
      <c r="D925" s="114">
        <v>0</v>
      </c>
      <c r="E925" s="114" t="s">
        <v>2</v>
      </c>
      <c r="F925" s="114" t="s">
        <v>2</v>
      </c>
      <c r="G925" s="114" t="s">
        <v>2</v>
      </c>
    </row>
    <row r="926" spans="1:7" x14ac:dyDescent="0.3">
      <c r="A926" s="24" t="s">
        <v>106</v>
      </c>
      <c r="B926" s="112" t="s">
        <v>116</v>
      </c>
      <c r="C926" s="24" t="s">
        <v>10</v>
      </c>
      <c r="D926" s="114">
        <v>0.96828638512148502</v>
      </c>
      <c r="E926" s="114" t="s">
        <v>2</v>
      </c>
      <c r="F926" s="114" t="s">
        <v>2</v>
      </c>
      <c r="G926" s="114" t="s">
        <v>2</v>
      </c>
    </row>
    <row r="927" spans="1:7" x14ac:dyDescent="0.3">
      <c r="A927" s="24" t="s">
        <v>105</v>
      </c>
      <c r="B927" s="112" t="s">
        <v>116</v>
      </c>
      <c r="C927" s="24" t="s">
        <v>10</v>
      </c>
      <c r="D927" s="114">
        <v>0.98076114502274003</v>
      </c>
      <c r="E927" s="114" t="s">
        <v>2</v>
      </c>
      <c r="F927" s="114" t="s">
        <v>2</v>
      </c>
      <c r="G927" s="114" t="s">
        <v>2</v>
      </c>
    </row>
    <row r="928" spans="1:7" x14ac:dyDescent="0.3">
      <c r="A928" s="24" t="s">
        <v>13</v>
      </c>
      <c r="B928" s="112" t="s">
        <v>116</v>
      </c>
      <c r="C928" s="24" t="s">
        <v>10</v>
      </c>
      <c r="D928" s="114">
        <v>0.68177658032122301</v>
      </c>
      <c r="E928" s="114" t="s">
        <v>2</v>
      </c>
      <c r="F928" s="114" t="s">
        <v>2</v>
      </c>
      <c r="G928" s="114" t="s">
        <v>2</v>
      </c>
    </row>
    <row r="929" spans="1:7" x14ac:dyDescent="0.3">
      <c r="A929" s="24" t="s">
        <v>14</v>
      </c>
      <c r="B929" s="112" t="s">
        <v>116</v>
      </c>
      <c r="C929" s="24" t="s">
        <v>10</v>
      </c>
      <c r="D929" s="114">
        <v>0.92894513578903504</v>
      </c>
      <c r="E929" s="114">
        <v>0.39854574345552302</v>
      </c>
      <c r="F929" s="114">
        <v>0.60145425654447704</v>
      </c>
      <c r="G929" s="114">
        <v>0</v>
      </c>
    </row>
    <row r="930" spans="1:7" x14ac:dyDescent="0.3">
      <c r="A930" s="24" t="s">
        <v>1</v>
      </c>
      <c r="B930" s="112" t="s">
        <v>116</v>
      </c>
      <c r="C930" s="24" t="s">
        <v>19</v>
      </c>
      <c r="D930" s="114">
        <v>0.39177047493079198</v>
      </c>
      <c r="E930" s="114" t="s">
        <v>2</v>
      </c>
      <c r="F930" s="114" t="s">
        <v>2</v>
      </c>
      <c r="G930" s="114" t="s">
        <v>2</v>
      </c>
    </row>
    <row r="931" spans="1:7" x14ac:dyDescent="0.3">
      <c r="A931" s="24" t="s">
        <v>5</v>
      </c>
      <c r="B931" s="112" t="s">
        <v>116</v>
      </c>
      <c r="C931" s="24" t="s">
        <v>19</v>
      </c>
      <c r="D931" s="114">
        <v>8.4946657244883497E-3</v>
      </c>
      <c r="E931" s="114">
        <v>0.39631457654334601</v>
      </c>
      <c r="F931" s="114">
        <v>0.60368542345665399</v>
      </c>
      <c r="G931" s="114">
        <v>0</v>
      </c>
    </row>
    <row r="932" spans="1:7" x14ac:dyDescent="0.3">
      <c r="A932" s="24" t="s">
        <v>6</v>
      </c>
      <c r="B932" s="112" t="s">
        <v>116</v>
      </c>
      <c r="C932" s="24" t="s">
        <v>19</v>
      </c>
      <c r="D932" s="114">
        <v>1</v>
      </c>
      <c r="E932" s="114">
        <v>0.95536126389613596</v>
      </c>
      <c r="F932" s="114">
        <v>4.4638736103863798E-2</v>
      </c>
      <c r="G932" s="114">
        <v>0</v>
      </c>
    </row>
    <row r="933" spans="1:7" x14ac:dyDescent="0.3">
      <c r="A933" s="24" t="s">
        <v>7</v>
      </c>
      <c r="B933" s="112" t="s">
        <v>116</v>
      </c>
      <c r="C933" s="24" t="s">
        <v>19</v>
      </c>
      <c r="D933" s="114">
        <v>0.96917461123318405</v>
      </c>
      <c r="E933" s="114">
        <v>1</v>
      </c>
      <c r="F933" s="114">
        <v>0</v>
      </c>
      <c r="G933" s="114">
        <v>0</v>
      </c>
    </row>
    <row r="934" spans="1:7" x14ac:dyDescent="0.3">
      <c r="A934" s="24" t="s">
        <v>8</v>
      </c>
      <c r="B934" s="112" t="s">
        <v>116</v>
      </c>
      <c r="C934" s="24" t="s">
        <v>19</v>
      </c>
      <c r="D934" s="114">
        <v>1</v>
      </c>
      <c r="E934" s="114" t="s">
        <v>2</v>
      </c>
      <c r="F934" s="114" t="s">
        <v>2</v>
      </c>
      <c r="G934" s="114" t="s">
        <v>2</v>
      </c>
    </row>
    <row r="935" spans="1:7" x14ac:dyDescent="0.3">
      <c r="A935" s="24" t="s">
        <v>104</v>
      </c>
      <c r="B935" s="112" t="s">
        <v>116</v>
      </c>
      <c r="C935" s="24" t="s">
        <v>19</v>
      </c>
      <c r="D935" s="114">
        <v>0.51858368628740803</v>
      </c>
      <c r="E935" s="114" t="s">
        <v>2</v>
      </c>
      <c r="F935" s="114" t="s">
        <v>2</v>
      </c>
      <c r="G935" s="114" t="s">
        <v>2</v>
      </c>
    </row>
    <row r="936" spans="1:7" x14ac:dyDescent="0.3">
      <c r="A936" s="24" t="s">
        <v>107</v>
      </c>
      <c r="B936" s="112" t="s">
        <v>116</v>
      </c>
      <c r="C936" s="24" t="s">
        <v>19</v>
      </c>
      <c r="D936" s="114">
        <v>0</v>
      </c>
      <c r="E936" s="114" t="s">
        <v>2</v>
      </c>
      <c r="F936" s="114" t="s">
        <v>2</v>
      </c>
      <c r="G936" s="114" t="s">
        <v>2</v>
      </c>
    </row>
    <row r="937" spans="1:7" x14ac:dyDescent="0.3">
      <c r="A937" s="24" t="s">
        <v>9</v>
      </c>
      <c r="B937" s="112" t="s">
        <v>116</v>
      </c>
      <c r="C937" s="24" t="s">
        <v>19</v>
      </c>
      <c r="D937" s="114">
        <v>0.98809815288271796</v>
      </c>
      <c r="E937" s="114">
        <v>7.8993869449307003E-2</v>
      </c>
      <c r="F937" s="114">
        <v>0.92100613055069303</v>
      </c>
      <c r="G937" s="114">
        <v>0</v>
      </c>
    </row>
    <row r="938" spans="1:7" x14ac:dyDescent="0.3">
      <c r="A938" s="24" t="s">
        <v>10</v>
      </c>
      <c r="B938" s="112" t="s">
        <v>116</v>
      </c>
      <c r="C938" s="24" t="s">
        <v>19</v>
      </c>
      <c r="D938" s="114">
        <v>1</v>
      </c>
      <c r="E938" s="114" t="s">
        <v>2</v>
      </c>
      <c r="F938" s="114" t="s">
        <v>2</v>
      </c>
      <c r="G938" s="114" t="s">
        <v>2</v>
      </c>
    </row>
    <row r="939" spans="1:7" x14ac:dyDescent="0.3">
      <c r="A939" s="24" t="s">
        <v>11</v>
      </c>
      <c r="B939" s="112" t="s">
        <v>116</v>
      </c>
      <c r="C939" s="24" t="s">
        <v>19</v>
      </c>
      <c r="D939" s="114">
        <v>0.99370905965957101</v>
      </c>
      <c r="E939" s="114" t="s">
        <v>2</v>
      </c>
      <c r="F939" s="114" t="s">
        <v>2</v>
      </c>
      <c r="G939" s="114" t="s">
        <v>2</v>
      </c>
    </row>
    <row r="940" spans="1:7" x14ac:dyDescent="0.3">
      <c r="A940" s="24" t="s">
        <v>12</v>
      </c>
      <c r="B940" s="112" t="s">
        <v>116</v>
      </c>
      <c r="C940" s="24" t="s">
        <v>19</v>
      </c>
      <c r="D940" s="114">
        <v>1</v>
      </c>
      <c r="E940" s="114" t="s">
        <v>2</v>
      </c>
      <c r="F940" s="114" t="s">
        <v>2</v>
      </c>
      <c r="G940" s="114" t="s">
        <v>2</v>
      </c>
    </row>
    <row r="941" spans="1:7" x14ac:dyDescent="0.3">
      <c r="A941" s="24" t="s">
        <v>108</v>
      </c>
      <c r="B941" s="112" t="s">
        <v>116</v>
      </c>
      <c r="C941" s="24" t="s">
        <v>19</v>
      </c>
      <c r="D941" s="114">
        <v>0</v>
      </c>
      <c r="E941" s="114" t="s">
        <v>2</v>
      </c>
      <c r="F941" s="114" t="s">
        <v>2</v>
      </c>
      <c r="G941" s="114" t="s">
        <v>2</v>
      </c>
    </row>
    <row r="942" spans="1:7" x14ac:dyDescent="0.3">
      <c r="A942" s="24" t="s">
        <v>106</v>
      </c>
      <c r="B942" s="112" t="s">
        <v>116</v>
      </c>
      <c r="C942" s="24" t="s">
        <v>19</v>
      </c>
      <c r="D942" s="114">
        <v>1</v>
      </c>
      <c r="E942" s="114" t="s">
        <v>2</v>
      </c>
      <c r="F942" s="114" t="s">
        <v>2</v>
      </c>
      <c r="G942" s="114" t="s">
        <v>2</v>
      </c>
    </row>
    <row r="943" spans="1:7" x14ac:dyDescent="0.3">
      <c r="A943" s="24" t="s">
        <v>105</v>
      </c>
      <c r="B943" s="112" t="s">
        <v>116</v>
      </c>
      <c r="C943" s="24" t="s">
        <v>19</v>
      </c>
      <c r="D943" s="114">
        <v>1</v>
      </c>
      <c r="E943" s="114" t="s">
        <v>2</v>
      </c>
      <c r="F943" s="114" t="s">
        <v>2</v>
      </c>
      <c r="G943" s="114" t="s">
        <v>2</v>
      </c>
    </row>
    <row r="944" spans="1:7" x14ac:dyDescent="0.3">
      <c r="A944" s="24" t="s">
        <v>13</v>
      </c>
      <c r="B944" s="112" t="s">
        <v>116</v>
      </c>
      <c r="C944" s="24" t="s">
        <v>19</v>
      </c>
      <c r="D944" s="114">
        <v>0.99037621879842996</v>
      </c>
      <c r="E944" s="114" t="s">
        <v>2</v>
      </c>
      <c r="F944" s="114" t="s">
        <v>2</v>
      </c>
      <c r="G944" s="114" t="s">
        <v>2</v>
      </c>
    </row>
    <row r="945" spans="1:7" x14ac:dyDescent="0.3">
      <c r="A945" s="24" t="s">
        <v>14</v>
      </c>
      <c r="B945" s="112" t="s">
        <v>116</v>
      </c>
      <c r="C945" s="24" t="s">
        <v>19</v>
      </c>
      <c r="D945" s="114">
        <v>1</v>
      </c>
      <c r="E945" s="114">
        <v>0.28957225448193202</v>
      </c>
      <c r="F945" s="114">
        <v>0.71042774551806798</v>
      </c>
      <c r="G945" s="114">
        <v>0</v>
      </c>
    </row>
    <row r="946" spans="1:7" x14ac:dyDescent="0.3">
      <c r="A946" s="24" t="s">
        <v>1</v>
      </c>
      <c r="B946" s="112" t="s">
        <v>116</v>
      </c>
      <c r="C946" s="24" t="s">
        <v>20</v>
      </c>
      <c r="D946" s="114">
        <v>0.18790640487492399</v>
      </c>
      <c r="E946" s="114" t="s">
        <v>2</v>
      </c>
      <c r="F946" s="114" t="s">
        <v>2</v>
      </c>
      <c r="G946" s="114" t="s">
        <v>2</v>
      </c>
    </row>
    <row r="947" spans="1:7" x14ac:dyDescent="0.3">
      <c r="A947" s="24" t="s">
        <v>5</v>
      </c>
      <c r="B947" s="112" t="s">
        <v>116</v>
      </c>
      <c r="C947" s="24" t="s">
        <v>20</v>
      </c>
      <c r="D947" s="114">
        <v>9.70030869293129E-4</v>
      </c>
      <c r="E947" s="114">
        <v>0.168739700085797</v>
      </c>
      <c r="F947" s="114">
        <v>0.83126029991420303</v>
      </c>
      <c r="G947" s="114">
        <v>0</v>
      </c>
    </row>
    <row r="948" spans="1:7" x14ac:dyDescent="0.3">
      <c r="A948" s="24" t="s">
        <v>6</v>
      </c>
      <c r="B948" s="112" t="s">
        <v>116</v>
      </c>
      <c r="C948" s="24" t="s">
        <v>20</v>
      </c>
      <c r="D948" s="114">
        <v>0.97272666825257104</v>
      </c>
      <c r="E948" s="114">
        <v>0.99740943700454399</v>
      </c>
      <c r="F948" s="114">
        <v>2.5905629954563001E-3</v>
      </c>
      <c r="G948" s="114">
        <v>0</v>
      </c>
    </row>
    <row r="949" spans="1:7" x14ac:dyDescent="0.3">
      <c r="A949" s="24" t="s">
        <v>7</v>
      </c>
      <c r="B949" s="112" t="s">
        <v>116</v>
      </c>
      <c r="C949" s="24" t="s">
        <v>20</v>
      </c>
      <c r="D949" s="114">
        <v>0.84907308339836596</v>
      </c>
      <c r="E949" s="114">
        <v>1</v>
      </c>
      <c r="F949" s="114">
        <v>0</v>
      </c>
      <c r="G949" s="114">
        <v>0</v>
      </c>
    </row>
    <row r="950" spans="1:7" x14ac:dyDescent="0.3">
      <c r="A950" s="24" t="s">
        <v>8</v>
      </c>
      <c r="B950" s="112" t="s">
        <v>116</v>
      </c>
      <c r="C950" s="24" t="s">
        <v>20</v>
      </c>
      <c r="D950" s="114">
        <v>0.86597921594280802</v>
      </c>
      <c r="E950" s="114" t="s">
        <v>2</v>
      </c>
      <c r="F950" s="114" t="s">
        <v>2</v>
      </c>
      <c r="G950" s="114" t="s">
        <v>2</v>
      </c>
    </row>
    <row r="951" spans="1:7" x14ac:dyDescent="0.3">
      <c r="A951" s="24" t="s">
        <v>104</v>
      </c>
      <c r="B951" s="112" t="s">
        <v>116</v>
      </c>
      <c r="C951" s="24" t="s">
        <v>20</v>
      </c>
      <c r="D951" s="114">
        <v>6.0832644891377803E-2</v>
      </c>
      <c r="E951" s="114" t="s">
        <v>2</v>
      </c>
      <c r="F951" s="114" t="s">
        <v>2</v>
      </c>
      <c r="G951" s="114" t="s">
        <v>2</v>
      </c>
    </row>
    <row r="952" spans="1:7" x14ac:dyDescent="0.3">
      <c r="A952" s="24" t="s">
        <v>107</v>
      </c>
      <c r="B952" s="112" t="s">
        <v>116</v>
      </c>
      <c r="C952" s="24" t="s">
        <v>20</v>
      </c>
      <c r="D952" s="114">
        <v>0</v>
      </c>
      <c r="E952" s="114" t="s">
        <v>2</v>
      </c>
      <c r="F952" s="114" t="s">
        <v>2</v>
      </c>
      <c r="G952" s="114" t="s">
        <v>2</v>
      </c>
    </row>
    <row r="953" spans="1:7" x14ac:dyDescent="0.3">
      <c r="A953" s="24" t="s">
        <v>9</v>
      </c>
      <c r="B953" s="112" t="s">
        <v>116</v>
      </c>
      <c r="C953" s="24" t="s">
        <v>20</v>
      </c>
      <c r="D953" s="114">
        <v>0.78299315738135999</v>
      </c>
      <c r="E953" s="114">
        <v>0.44068774399163702</v>
      </c>
      <c r="F953" s="114">
        <v>0.55931225600836298</v>
      </c>
      <c r="G953" s="114">
        <v>0</v>
      </c>
    </row>
    <row r="954" spans="1:7" x14ac:dyDescent="0.3">
      <c r="A954" s="24" t="s">
        <v>10</v>
      </c>
      <c r="B954" s="112" t="s">
        <v>116</v>
      </c>
      <c r="C954" s="24" t="s">
        <v>20</v>
      </c>
      <c r="D954" s="114">
        <v>1</v>
      </c>
      <c r="E954" s="114" t="s">
        <v>2</v>
      </c>
      <c r="F954" s="114" t="s">
        <v>2</v>
      </c>
      <c r="G954" s="114" t="s">
        <v>2</v>
      </c>
    </row>
    <row r="955" spans="1:7" x14ac:dyDescent="0.3">
      <c r="A955" s="24" t="s">
        <v>11</v>
      </c>
      <c r="B955" s="112" t="s">
        <v>116</v>
      </c>
      <c r="C955" s="24" t="s">
        <v>20</v>
      </c>
      <c r="D955" s="114">
        <v>0.121233175285267</v>
      </c>
      <c r="E955" s="114" t="s">
        <v>2</v>
      </c>
      <c r="F955" s="114" t="s">
        <v>2</v>
      </c>
      <c r="G955" s="114" t="s">
        <v>2</v>
      </c>
    </row>
    <row r="956" spans="1:7" x14ac:dyDescent="0.3">
      <c r="A956" s="24" t="s">
        <v>12</v>
      </c>
      <c r="B956" s="112" t="s">
        <v>116</v>
      </c>
      <c r="C956" s="24" t="s">
        <v>20</v>
      </c>
      <c r="D956" s="114">
        <v>1</v>
      </c>
      <c r="E956" s="114" t="s">
        <v>2</v>
      </c>
      <c r="F956" s="114" t="s">
        <v>2</v>
      </c>
      <c r="G956" s="114" t="s">
        <v>2</v>
      </c>
    </row>
    <row r="957" spans="1:7" x14ac:dyDescent="0.3">
      <c r="A957" s="24" t="s">
        <v>108</v>
      </c>
      <c r="B957" s="112" t="s">
        <v>116</v>
      </c>
      <c r="C957" s="24" t="s">
        <v>20</v>
      </c>
      <c r="D957" s="114">
        <v>0</v>
      </c>
      <c r="E957" s="114" t="s">
        <v>2</v>
      </c>
      <c r="F957" s="114" t="s">
        <v>2</v>
      </c>
      <c r="G957" s="114" t="s">
        <v>2</v>
      </c>
    </row>
    <row r="958" spans="1:7" x14ac:dyDescent="0.3">
      <c r="A958" s="24" t="s">
        <v>106</v>
      </c>
      <c r="B958" s="112" t="s">
        <v>116</v>
      </c>
      <c r="C958" s="24" t="s">
        <v>20</v>
      </c>
      <c r="D958" s="114">
        <v>0.97070350250172399</v>
      </c>
      <c r="E958" s="114" t="s">
        <v>2</v>
      </c>
      <c r="F958" s="114" t="s">
        <v>2</v>
      </c>
      <c r="G958" s="114" t="s">
        <v>2</v>
      </c>
    </row>
    <row r="959" spans="1:7" x14ac:dyDescent="0.3">
      <c r="A959" s="24" t="s">
        <v>105</v>
      </c>
      <c r="B959" s="112" t="s">
        <v>116</v>
      </c>
      <c r="C959" s="24" t="s">
        <v>20</v>
      </c>
      <c r="D959" s="114">
        <v>0.97272666825257104</v>
      </c>
      <c r="E959" s="114" t="s">
        <v>2</v>
      </c>
      <c r="F959" s="114" t="s">
        <v>2</v>
      </c>
      <c r="G959" s="114" t="s">
        <v>2</v>
      </c>
    </row>
    <row r="960" spans="1:7" x14ac:dyDescent="0.3">
      <c r="A960" s="24" t="s">
        <v>13</v>
      </c>
      <c r="B960" s="112" t="s">
        <v>116</v>
      </c>
      <c r="C960" s="24" t="s">
        <v>20</v>
      </c>
      <c r="D960" s="114">
        <v>0.91741338126037997</v>
      </c>
      <c r="E960" s="114" t="s">
        <v>2</v>
      </c>
      <c r="F960" s="114" t="s">
        <v>2</v>
      </c>
      <c r="G960" s="114" t="s">
        <v>2</v>
      </c>
    </row>
    <row r="961" spans="1:7" x14ac:dyDescent="0.3">
      <c r="A961" s="24" t="s">
        <v>14</v>
      </c>
      <c r="B961" s="112" t="s">
        <v>116</v>
      </c>
      <c r="C961" s="24" t="s">
        <v>20</v>
      </c>
      <c r="D961" s="114">
        <v>0.95013864831343198</v>
      </c>
      <c r="E961" s="114">
        <v>0.41457780616428402</v>
      </c>
      <c r="F961" s="114">
        <v>0.58542219383571503</v>
      </c>
      <c r="G961" s="114">
        <v>0</v>
      </c>
    </row>
    <row r="962" spans="1:7" x14ac:dyDescent="0.3">
      <c r="A962" s="24" t="s">
        <v>1</v>
      </c>
      <c r="B962" s="112" t="s">
        <v>116</v>
      </c>
      <c r="C962" s="24" t="s">
        <v>115</v>
      </c>
      <c r="D962" s="114">
        <v>0.108427980022065</v>
      </c>
      <c r="E962" s="114" t="s">
        <v>2</v>
      </c>
      <c r="F962" s="114" t="s">
        <v>2</v>
      </c>
      <c r="G962" s="114" t="s">
        <v>2</v>
      </c>
    </row>
    <row r="963" spans="1:7" x14ac:dyDescent="0.3">
      <c r="A963" s="24" t="s">
        <v>5</v>
      </c>
      <c r="B963" s="112" t="s">
        <v>116</v>
      </c>
      <c r="C963" s="24" t="s">
        <v>115</v>
      </c>
      <c r="D963" s="114">
        <v>0</v>
      </c>
      <c r="E963" s="114" t="s">
        <v>2</v>
      </c>
      <c r="F963" s="114" t="s">
        <v>2</v>
      </c>
      <c r="G963" s="114" t="s">
        <v>2</v>
      </c>
    </row>
    <row r="964" spans="1:7" x14ac:dyDescent="0.3">
      <c r="A964" s="24" t="s">
        <v>6</v>
      </c>
      <c r="B964" s="112" t="s">
        <v>116</v>
      </c>
      <c r="C964" s="24" t="s">
        <v>115</v>
      </c>
      <c r="D964" s="114">
        <v>1</v>
      </c>
      <c r="E964" s="114">
        <v>1</v>
      </c>
      <c r="F964" s="114">
        <v>0</v>
      </c>
      <c r="G964" s="114">
        <v>0</v>
      </c>
    </row>
    <row r="965" spans="1:7" x14ac:dyDescent="0.3">
      <c r="A965" s="24" t="s">
        <v>7</v>
      </c>
      <c r="B965" s="112" t="s">
        <v>116</v>
      </c>
      <c r="C965" s="24" t="s">
        <v>115</v>
      </c>
      <c r="D965" s="114">
        <v>0.195866272852465</v>
      </c>
      <c r="E965" s="114">
        <v>1</v>
      </c>
      <c r="F965" s="114">
        <v>0</v>
      </c>
      <c r="G965" s="114">
        <v>0</v>
      </c>
    </row>
    <row r="966" spans="1:7" x14ac:dyDescent="0.3">
      <c r="A966" s="24" t="s">
        <v>8</v>
      </c>
      <c r="B966" s="112" t="s">
        <v>116</v>
      </c>
      <c r="C966" s="24" t="s">
        <v>115</v>
      </c>
      <c r="D966" s="114">
        <v>1</v>
      </c>
      <c r="E966" s="114" t="s">
        <v>2</v>
      </c>
      <c r="F966" s="114" t="s">
        <v>2</v>
      </c>
      <c r="G966" s="114" t="s">
        <v>2</v>
      </c>
    </row>
    <row r="967" spans="1:7" x14ac:dyDescent="0.3">
      <c r="A967" s="24" t="s">
        <v>104</v>
      </c>
      <c r="B967" s="112" t="s">
        <v>116</v>
      </c>
      <c r="C967" s="24" t="s">
        <v>115</v>
      </c>
      <c r="D967" s="114">
        <v>0.64443192263872096</v>
      </c>
      <c r="E967" s="114" t="s">
        <v>2</v>
      </c>
      <c r="F967" s="114" t="s">
        <v>2</v>
      </c>
      <c r="G967" s="114" t="s">
        <v>2</v>
      </c>
    </row>
    <row r="968" spans="1:7" x14ac:dyDescent="0.3">
      <c r="A968" s="24" t="s">
        <v>107</v>
      </c>
      <c r="B968" s="112" t="s">
        <v>116</v>
      </c>
      <c r="C968" s="24" t="s">
        <v>115</v>
      </c>
      <c r="D968" s="114">
        <v>3.01446197265593E-2</v>
      </c>
      <c r="E968" s="114" t="s">
        <v>2</v>
      </c>
      <c r="F968" s="114" t="s">
        <v>2</v>
      </c>
      <c r="G968" s="114" t="s">
        <v>2</v>
      </c>
    </row>
    <row r="969" spans="1:7" x14ac:dyDescent="0.3">
      <c r="A969" s="24" t="s">
        <v>9</v>
      </c>
      <c r="B969" s="112" t="s">
        <v>116</v>
      </c>
      <c r="C969" s="24" t="s">
        <v>115</v>
      </c>
      <c r="D969" s="114">
        <v>0.18018490901742501</v>
      </c>
      <c r="E969" s="114">
        <v>0.76633142466923498</v>
      </c>
      <c r="F969" s="114">
        <v>0.23366857533076499</v>
      </c>
      <c r="G969" s="114">
        <v>0</v>
      </c>
    </row>
    <row r="970" spans="1:7" x14ac:dyDescent="0.3">
      <c r="A970" s="24" t="s">
        <v>10</v>
      </c>
      <c r="B970" s="112" t="s">
        <v>116</v>
      </c>
      <c r="C970" s="24" t="s">
        <v>115</v>
      </c>
      <c r="D970" s="114">
        <v>0.80035675508330295</v>
      </c>
      <c r="E970" s="114" t="s">
        <v>2</v>
      </c>
      <c r="F970" s="114" t="s">
        <v>2</v>
      </c>
      <c r="G970" s="114" t="s">
        <v>2</v>
      </c>
    </row>
    <row r="971" spans="1:7" x14ac:dyDescent="0.3">
      <c r="A971" s="24" t="s">
        <v>11</v>
      </c>
      <c r="B971" s="112" t="s">
        <v>116</v>
      </c>
      <c r="C971" s="24" t="s">
        <v>115</v>
      </c>
      <c r="D971" s="114">
        <v>0.34212958227180401</v>
      </c>
      <c r="E971" s="114" t="s">
        <v>2</v>
      </c>
      <c r="F971" s="114" t="s">
        <v>2</v>
      </c>
      <c r="G971" s="114" t="s">
        <v>2</v>
      </c>
    </row>
    <row r="972" spans="1:7" x14ac:dyDescent="0.3">
      <c r="A972" s="24" t="s">
        <v>12</v>
      </c>
      <c r="B972" s="112" t="s">
        <v>116</v>
      </c>
      <c r="C972" s="24" t="s">
        <v>115</v>
      </c>
      <c r="D972" s="114">
        <v>1</v>
      </c>
      <c r="E972" s="114" t="s">
        <v>2</v>
      </c>
      <c r="F972" s="114" t="s">
        <v>2</v>
      </c>
      <c r="G972" s="114" t="s">
        <v>2</v>
      </c>
    </row>
    <row r="973" spans="1:7" x14ac:dyDescent="0.3">
      <c r="A973" s="24" t="s">
        <v>108</v>
      </c>
      <c r="B973" s="112" t="s">
        <v>116</v>
      </c>
      <c r="C973" s="24" t="s">
        <v>115</v>
      </c>
      <c r="D973" s="114">
        <v>0.75358505931553699</v>
      </c>
      <c r="E973" s="114" t="s">
        <v>2</v>
      </c>
      <c r="F973" s="114" t="s">
        <v>2</v>
      </c>
      <c r="G973" s="114" t="s">
        <v>2</v>
      </c>
    </row>
    <row r="974" spans="1:7" x14ac:dyDescent="0.3">
      <c r="A974" s="24" t="s">
        <v>106</v>
      </c>
      <c r="B974" s="112" t="s">
        <v>116</v>
      </c>
      <c r="C974" s="24" t="s">
        <v>115</v>
      </c>
      <c r="D974" s="114">
        <v>1</v>
      </c>
      <c r="E974" s="114" t="s">
        <v>2</v>
      </c>
      <c r="F974" s="114" t="s">
        <v>2</v>
      </c>
      <c r="G974" s="114" t="s">
        <v>2</v>
      </c>
    </row>
    <row r="975" spans="1:7" x14ac:dyDescent="0.3">
      <c r="A975" s="24" t="s">
        <v>105</v>
      </c>
      <c r="B975" s="112" t="s">
        <v>116</v>
      </c>
      <c r="C975" s="24" t="s">
        <v>115</v>
      </c>
      <c r="D975" s="114">
        <v>1</v>
      </c>
      <c r="E975" s="114" t="s">
        <v>2</v>
      </c>
      <c r="F975" s="114" t="s">
        <v>2</v>
      </c>
      <c r="G975" s="114" t="s">
        <v>2</v>
      </c>
    </row>
    <row r="976" spans="1:7" x14ac:dyDescent="0.3">
      <c r="A976" s="24" t="s">
        <v>13</v>
      </c>
      <c r="B976" s="112" t="s">
        <v>116</v>
      </c>
      <c r="C976" s="24" t="s">
        <v>115</v>
      </c>
      <c r="D976" s="114">
        <v>0.21627031265743701</v>
      </c>
      <c r="E976" s="114" t="s">
        <v>2</v>
      </c>
      <c r="F976" s="114" t="s">
        <v>2</v>
      </c>
      <c r="G976" s="114" t="s">
        <v>2</v>
      </c>
    </row>
    <row r="977" spans="1:7" x14ac:dyDescent="0.3">
      <c r="A977" s="24" t="s">
        <v>14</v>
      </c>
      <c r="B977" s="112" t="s">
        <v>116</v>
      </c>
      <c r="C977" s="24" t="s">
        <v>115</v>
      </c>
      <c r="D977" s="114">
        <v>0.99292982508322303</v>
      </c>
      <c r="E977" s="114">
        <v>0.78429602274979904</v>
      </c>
      <c r="F977" s="114">
        <v>0.21570397725020099</v>
      </c>
      <c r="G977" s="114">
        <v>0</v>
      </c>
    </row>
    <row r="978" spans="1:7" x14ac:dyDescent="0.3">
      <c r="A978" s="24" t="s">
        <v>1</v>
      </c>
      <c r="B978" s="112" t="s">
        <v>116</v>
      </c>
      <c r="C978" s="24" t="s">
        <v>21</v>
      </c>
      <c r="D978" s="114">
        <v>3.6811029687417399E-3</v>
      </c>
      <c r="E978" s="114" t="s">
        <v>2</v>
      </c>
      <c r="F978" s="114" t="s">
        <v>2</v>
      </c>
      <c r="G978" s="114" t="s">
        <v>2</v>
      </c>
    </row>
    <row r="979" spans="1:7" x14ac:dyDescent="0.3">
      <c r="A979" s="24" t="s">
        <v>5</v>
      </c>
      <c r="B979" s="112" t="s">
        <v>116</v>
      </c>
      <c r="C979" s="24" t="s">
        <v>21</v>
      </c>
      <c r="D979" s="114">
        <v>1</v>
      </c>
      <c r="E979" s="114">
        <v>0.28407941605764297</v>
      </c>
      <c r="F979" s="114">
        <v>0.71592058394235703</v>
      </c>
      <c r="G979" s="114">
        <v>0</v>
      </c>
    </row>
    <row r="980" spans="1:7" x14ac:dyDescent="0.3">
      <c r="A980" s="24" t="s">
        <v>6</v>
      </c>
      <c r="B980" s="112" t="s">
        <v>116</v>
      </c>
      <c r="C980" s="24" t="s">
        <v>21</v>
      </c>
      <c r="D980" s="114">
        <v>1</v>
      </c>
      <c r="E980" s="114">
        <v>1</v>
      </c>
      <c r="F980" s="114">
        <v>0</v>
      </c>
      <c r="G980" s="114">
        <v>0</v>
      </c>
    </row>
    <row r="981" spans="1:7" x14ac:dyDescent="0.3">
      <c r="A981" s="24" t="s">
        <v>7</v>
      </c>
      <c r="B981" s="112" t="s">
        <v>116</v>
      </c>
      <c r="C981" s="24" t="s">
        <v>21</v>
      </c>
      <c r="D981" s="114">
        <v>0.89152883833424101</v>
      </c>
      <c r="E981" s="114">
        <v>0.99696070102671497</v>
      </c>
      <c r="F981" s="114">
        <v>0</v>
      </c>
      <c r="G981" s="114">
        <v>3.0392989732844402E-3</v>
      </c>
    </row>
    <row r="982" spans="1:7" x14ac:dyDescent="0.3">
      <c r="A982" s="24" t="s">
        <v>8</v>
      </c>
      <c r="B982" s="112" t="s">
        <v>116</v>
      </c>
      <c r="C982" s="24" t="s">
        <v>21</v>
      </c>
      <c r="D982" s="114">
        <v>0.93770457361804505</v>
      </c>
      <c r="E982" s="114" t="s">
        <v>2</v>
      </c>
      <c r="F982" s="114" t="s">
        <v>2</v>
      </c>
      <c r="G982" s="114" t="s">
        <v>2</v>
      </c>
    </row>
    <row r="983" spans="1:7" x14ac:dyDescent="0.3">
      <c r="A983" s="24" t="s">
        <v>104</v>
      </c>
      <c r="B983" s="112" t="s">
        <v>116</v>
      </c>
      <c r="C983" s="24" t="s">
        <v>21</v>
      </c>
      <c r="D983" s="114">
        <v>0.92535865440792098</v>
      </c>
      <c r="E983" s="114" t="s">
        <v>2</v>
      </c>
      <c r="F983" s="114" t="s">
        <v>2</v>
      </c>
      <c r="G983" s="114" t="s">
        <v>2</v>
      </c>
    </row>
    <row r="984" spans="1:7" x14ac:dyDescent="0.3">
      <c r="A984" s="24" t="s">
        <v>107</v>
      </c>
      <c r="B984" s="112" t="s">
        <v>116</v>
      </c>
      <c r="C984" s="24" t="s">
        <v>21</v>
      </c>
      <c r="D984" s="114">
        <v>1.6573332569250799E-2</v>
      </c>
      <c r="E984" s="114" t="s">
        <v>2</v>
      </c>
      <c r="F984" s="114" t="s">
        <v>2</v>
      </c>
      <c r="G984" s="114" t="s">
        <v>2</v>
      </c>
    </row>
    <row r="985" spans="1:7" x14ac:dyDescent="0.3">
      <c r="A985" s="24" t="s">
        <v>9</v>
      </c>
      <c r="B985" s="112" t="s">
        <v>116</v>
      </c>
      <c r="C985" s="24" t="s">
        <v>21</v>
      </c>
      <c r="D985" s="114">
        <v>0.83928748579854995</v>
      </c>
      <c r="E985" s="114">
        <v>0.30087991403233999</v>
      </c>
      <c r="F985" s="114">
        <v>0.69589160618111201</v>
      </c>
      <c r="G985" s="114">
        <v>3.2284797865473102E-3</v>
      </c>
    </row>
    <row r="986" spans="1:7" x14ac:dyDescent="0.3">
      <c r="A986" s="24" t="s">
        <v>10</v>
      </c>
      <c r="B986" s="112" t="s">
        <v>116</v>
      </c>
      <c r="C986" s="24" t="s">
        <v>21</v>
      </c>
      <c r="D986" s="114">
        <v>1</v>
      </c>
      <c r="E986" s="114" t="s">
        <v>2</v>
      </c>
      <c r="F986" s="114" t="s">
        <v>2</v>
      </c>
      <c r="G986" s="114" t="s">
        <v>2</v>
      </c>
    </row>
    <row r="987" spans="1:7" x14ac:dyDescent="0.3">
      <c r="A987" s="24" t="s">
        <v>11</v>
      </c>
      <c r="B987" s="112" t="s">
        <v>116</v>
      </c>
      <c r="C987" s="24" t="s">
        <v>21</v>
      </c>
      <c r="D987" s="114">
        <v>3.6948520611632202E-2</v>
      </c>
      <c r="E987" s="114" t="s">
        <v>2</v>
      </c>
      <c r="F987" s="114" t="s">
        <v>2</v>
      </c>
      <c r="G987" s="114" t="s">
        <v>2</v>
      </c>
    </row>
    <row r="988" spans="1:7" x14ac:dyDescent="0.3">
      <c r="A988" s="24" t="s">
        <v>12</v>
      </c>
      <c r="B988" s="112" t="s">
        <v>116</v>
      </c>
      <c r="C988" s="24" t="s">
        <v>21</v>
      </c>
      <c r="D988" s="114">
        <v>1</v>
      </c>
      <c r="E988" s="114" t="s">
        <v>2</v>
      </c>
      <c r="F988" s="114" t="s">
        <v>2</v>
      </c>
      <c r="G988" s="114" t="s">
        <v>2</v>
      </c>
    </row>
    <row r="989" spans="1:7" x14ac:dyDescent="0.3">
      <c r="A989" s="24" t="s">
        <v>108</v>
      </c>
      <c r="B989" s="112" t="s">
        <v>116</v>
      </c>
      <c r="C989" s="24" t="s">
        <v>21</v>
      </c>
      <c r="D989" s="114">
        <v>2.0860866168579201E-2</v>
      </c>
      <c r="E989" s="114" t="s">
        <v>2</v>
      </c>
      <c r="F989" s="114" t="s">
        <v>2</v>
      </c>
      <c r="G989" s="114" t="s">
        <v>2</v>
      </c>
    </row>
    <row r="990" spans="1:7" x14ac:dyDescent="0.3">
      <c r="A990" s="24" t="s">
        <v>106</v>
      </c>
      <c r="B990" s="112" t="s">
        <v>116</v>
      </c>
      <c r="C990" s="24" t="s">
        <v>21</v>
      </c>
      <c r="D990" s="114">
        <v>1</v>
      </c>
      <c r="E990" s="114" t="s">
        <v>2</v>
      </c>
      <c r="F990" s="114" t="s">
        <v>2</v>
      </c>
      <c r="G990" s="114" t="s">
        <v>2</v>
      </c>
    </row>
    <row r="991" spans="1:7" x14ac:dyDescent="0.3">
      <c r="A991" s="24" t="s">
        <v>105</v>
      </c>
      <c r="B991" s="112" t="s">
        <v>116</v>
      </c>
      <c r="C991" s="24" t="s">
        <v>21</v>
      </c>
      <c r="D991" s="114">
        <v>0.31795402627064201</v>
      </c>
      <c r="E991" s="114" t="s">
        <v>2</v>
      </c>
      <c r="F991" s="114" t="s">
        <v>2</v>
      </c>
      <c r="G991" s="114" t="s">
        <v>2</v>
      </c>
    </row>
    <row r="992" spans="1:7" x14ac:dyDescent="0.3">
      <c r="A992" s="24" t="s">
        <v>13</v>
      </c>
      <c r="B992" s="112" t="s">
        <v>116</v>
      </c>
      <c r="C992" s="24" t="s">
        <v>21</v>
      </c>
      <c r="D992" s="114">
        <v>0.89843827825788303</v>
      </c>
      <c r="E992" s="114" t="s">
        <v>2</v>
      </c>
      <c r="F992" s="114" t="s">
        <v>2</v>
      </c>
      <c r="G992" s="114" t="s">
        <v>2</v>
      </c>
    </row>
    <row r="993" spans="1:7" x14ac:dyDescent="0.3">
      <c r="A993" s="24" t="s">
        <v>14</v>
      </c>
      <c r="B993" s="112" t="s">
        <v>116</v>
      </c>
      <c r="C993" s="24" t="s">
        <v>21</v>
      </c>
      <c r="D993" s="114">
        <v>1</v>
      </c>
      <c r="E993" s="114">
        <v>0.20188524893962501</v>
      </c>
      <c r="F993" s="114">
        <v>0.79811475106037499</v>
      </c>
      <c r="G993" s="114">
        <v>0</v>
      </c>
    </row>
    <row r="994" spans="1:7" x14ac:dyDescent="0.3">
      <c r="A994" s="24" t="s">
        <v>1</v>
      </c>
      <c r="B994" s="112" t="s">
        <v>116</v>
      </c>
      <c r="C994" s="24" t="s">
        <v>22</v>
      </c>
      <c r="D994" s="114">
        <v>0.238987401439539</v>
      </c>
      <c r="E994" s="114" t="s">
        <v>2</v>
      </c>
      <c r="F994" s="114" t="s">
        <v>2</v>
      </c>
      <c r="G994" s="114" t="s">
        <v>2</v>
      </c>
    </row>
    <row r="995" spans="1:7" x14ac:dyDescent="0.3">
      <c r="A995" s="24" t="s">
        <v>5</v>
      </c>
      <c r="B995" s="112" t="s">
        <v>116</v>
      </c>
      <c r="C995" s="24" t="s">
        <v>22</v>
      </c>
      <c r="D995" s="114">
        <v>3.48677502222413E-4</v>
      </c>
      <c r="E995" s="114">
        <v>0.57632664014561696</v>
      </c>
      <c r="F995" s="114">
        <v>0.42367335985438298</v>
      </c>
      <c r="G995" s="114">
        <v>0</v>
      </c>
    </row>
    <row r="996" spans="1:7" x14ac:dyDescent="0.3">
      <c r="A996" s="24" t="s">
        <v>6</v>
      </c>
      <c r="B996" s="112" t="s">
        <v>116</v>
      </c>
      <c r="C996" s="24" t="s">
        <v>22</v>
      </c>
      <c r="D996" s="114">
        <v>1</v>
      </c>
      <c r="E996" s="114">
        <v>1</v>
      </c>
      <c r="F996" s="114">
        <v>0</v>
      </c>
      <c r="G996" s="114">
        <v>0</v>
      </c>
    </row>
    <row r="997" spans="1:7" x14ac:dyDescent="0.3">
      <c r="A997" s="24" t="s">
        <v>7</v>
      </c>
      <c r="B997" s="112" t="s">
        <v>116</v>
      </c>
      <c r="C997" s="24" t="s">
        <v>22</v>
      </c>
      <c r="D997" s="114">
        <v>0.84039603512106498</v>
      </c>
      <c r="E997" s="114">
        <v>1</v>
      </c>
      <c r="F997" s="114">
        <v>0</v>
      </c>
      <c r="G997" s="114">
        <v>0</v>
      </c>
    </row>
    <row r="998" spans="1:7" x14ac:dyDescent="0.3">
      <c r="A998" s="24" t="s">
        <v>8</v>
      </c>
      <c r="B998" s="112" t="s">
        <v>116</v>
      </c>
      <c r="C998" s="24" t="s">
        <v>22</v>
      </c>
      <c r="D998" s="114">
        <v>0.91514789424689402</v>
      </c>
      <c r="E998" s="114" t="s">
        <v>2</v>
      </c>
      <c r="F998" s="114" t="s">
        <v>2</v>
      </c>
      <c r="G998" s="114" t="s">
        <v>2</v>
      </c>
    </row>
    <row r="999" spans="1:7" x14ac:dyDescent="0.3">
      <c r="A999" s="24" t="s">
        <v>104</v>
      </c>
      <c r="B999" s="112" t="s">
        <v>116</v>
      </c>
      <c r="C999" s="24" t="s">
        <v>22</v>
      </c>
      <c r="D999" s="114">
        <v>8.0414593672027995E-2</v>
      </c>
      <c r="E999" s="114" t="s">
        <v>2</v>
      </c>
      <c r="F999" s="114" t="s">
        <v>2</v>
      </c>
      <c r="G999" s="114" t="s">
        <v>2</v>
      </c>
    </row>
    <row r="1000" spans="1:7" x14ac:dyDescent="0.3">
      <c r="A1000" s="24" t="s">
        <v>107</v>
      </c>
      <c r="B1000" s="112" t="s">
        <v>116</v>
      </c>
      <c r="C1000" s="24" t="s">
        <v>22</v>
      </c>
      <c r="D1000" s="114">
        <v>0</v>
      </c>
      <c r="E1000" s="114" t="s">
        <v>2</v>
      </c>
      <c r="F1000" s="114" t="s">
        <v>2</v>
      </c>
      <c r="G1000" s="114" t="s">
        <v>2</v>
      </c>
    </row>
    <row r="1001" spans="1:7" x14ac:dyDescent="0.3">
      <c r="A1001" s="24" t="s">
        <v>9</v>
      </c>
      <c r="B1001" s="112" t="s">
        <v>116</v>
      </c>
      <c r="C1001" s="24" t="s">
        <v>22</v>
      </c>
      <c r="D1001" s="114">
        <v>0.75825997929003297</v>
      </c>
      <c r="E1001" s="114">
        <v>0.542828426104359</v>
      </c>
      <c r="F1001" s="114">
        <v>0.457171573895641</v>
      </c>
      <c r="G1001" s="114">
        <v>0</v>
      </c>
    </row>
    <row r="1002" spans="1:7" x14ac:dyDescent="0.3">
      <c r="A1002" s="24" t="s">
        <v>10</v>
      </c>
      <c r="B1002" s="112" t="s">
        <v>116</v>
      </c>
      <c r="C1002" s="24" t="s">
        <v>22</v>
      </c>
      <c r="D1002" s="114">
        <v>1</v>
      </c>
      <c r="E1002" s="114" t="s">
        <v>2</v>
      </c>
      <c r="F1002" s="114" t="s">
        <v>2</v>
      </c>
      <c r="G1002" s="114" t="s">
        <v>2</v>
      </c>
    </row>
    <row r="1003" spans="1:7" x14ac:dyDescent="0.3">
      <c r="A1003" s="24" t="s">
        <v>11</v>
      </c>
      <c r="B1003" s="112" t="s">
        <v>116</v>
      </c>
      <c r="C1003" s="24" t="s">
        <v>22</v>
      </c>
      <c r="D1003" s="114">
        <v>9.8188504317278297E-2</v>
      </c>
      <c r="E1003" s="114" t="s">
        <v>2</v>
      </c>
      <c r="F1003" s="114" t="s">
        <v>2</v>
      </c>
      <c r="G1003" s="114" t="s">
        <v>2</v>
      </c>
    </row>
    <row r="1004" spans="1:7" x14ac:dyDescent="0.3">
      <c r="A1004" s="24" t="s">
        <v>12</v>
      </c>
      <c r="B1004" s="112" t="s">
        <v>116</v>
      </c>
      <c r="C1004" s="24" t="s">
        <v>22</v>
      </c>
      <c r="D1004" s="114">
        <v>1</v>
      </c>
      <c r="E1004" s="114" t="s">
        <v>2</v>
      </c>
      <c r="F1004" s="114" t="s">
        <v>2</v>
      </c>
      <c r="G1004" s="114" t="s">
        <v>2</v>
      </c>
    </row>
    <row r="1005" spans="1:7" x14ac:dyDescent="0.3">
      <c r="A1005" s="24" t="s">
        <v>108</v>
      </c>
      <c r="B1005" s="112" t="s">
        <v>116</v>
      </c>
      <c r="C1005" s="24" t="s">
        <v>22</v>
      </c>
      <c r="D1005" s="114">
        <v>0</v>
      </c>
      <c r="E1005" s="114" t="s">
        <v>2</v>
      </c>
      <c r="F1005" s="114" t="s">
        <v>2</v>
      </c>
      <c r="G1005" s="114" t="s">
        <v>2</v>
      </c>
    </row>
    <row r="1006" spans="1:7" x14ac:dyDescent="0.3">
      <c r="A1006" s="24" t="s">
        <v>106</v>
      </c>
      <c r="B1006" s="112" t="s">
        <v>116</v>
      </c>
      <c r="C1006" s="24" t="s">
        <v>22</v>
      </c>
      <c r="D1006" s="114">
        <v>0.99716511936303898</v>
      </c>
      <c r="E1006" s="114" t="s">
        <v>2</v>
      </c>
      <c r="F1006" s="114" t="s">
        <v>2</v>
      </c>
      <c r="G1006" s="114" t="s">
        <v>2</v>
      </c>
    </row>
    <row r="1007" spans="1:7" x14ac:dyDescent="0.3">
      <c r="A1007" s="24" t="s">
        <v>105</v>
      </c>
      <c r="B1007" s="112" t="s">
        <v>116</v>
      </c>
      <c r="C1007" s="24" t="s">
        <v>22</v>
      </c>
      <c r="D1007" s="114">
        <v>0.99716511936303898</v>
      </c>
      <c r="E1007" s="114" t="s">
        <v>2</v>
      </c>
      <c r="F1007" s="114" t="s">
        <v>2</v>
      </c>
      <c r="G1007" s="114" t="s">
        <v>2</v>
      </c>
    </row>
    <row r="1008" spans="1:7" x14ac:dyDescent="0.3">
      <c r="A1008" s="24" t="s">
        <v>13</v>
      </c>
      <c r="B1008" s="112" t="s">
        <v>116</v>
      </c>
      <c r="C1008" s="24" t="s">
        <v>22</v>
      </c>
      <c r="D1008" s="114">
        <v>0.87987358213659395</v>
      </c>
      <c r="E1008" s="114" t="s">
        <v>2</v>
      </c>
      <c r="F1008" s="114" t="s">
        <v>2</v>
      </c>
      <c r="G1008" s="114" t="s">
        <v>2</v>
      </c>
    </row>
    <row r="1009" spans="1:7" x14ac:dyDescent="0.3">
      <c r="A1009" s="24" t="s">
        <v>14</v>
      </c>
      <c r="B1009" s="112" t="s">
        <v>116</v>
      </c>
      <c r="C1009" s="24" t="s">
        <v>22</v>
      </c>
      <c r="D1009" s="114">
        <v>0.94814341005846903</v>
      </c>
      <c r="E1009" s="114">
        <v>0.52748776939640796</v>
      </c>
      <c r="F1009" s="114">
        <v>0.47044039419922901</v>
      </c>
      <c r="G1009" s="114">
        <v>2.07183640436274E-3</v>
      </c>
    </row>
    <row r="1010" spans="1:7" x14ac:dyDescent="0.3">
      <c r="A1010" s="24" t="s">
        <v>1</v>
      </c>
      <c r="B1010" s="112" t="s">
        <v>116</v>
      </c>
      <c r="C1010" s="24" t="s">
        <v>23</v>
      </c>
      <c r="D1010" s="114">
        <v>8.7040861695096297E-2</v>
      </c>
      <c r="E1010" s="114" t="s">
        <v>2</v>
      </c>
      <c r="F1010" s="114" t="s">
        <v>2</v>
      </c>
      <c r="G1010" s="114" t="s">
        <v>2</v>
      </c>
    </row>
    <row r="1011" spans="1:7" x14ac:dyDescent="0.3">
      <c r="A1011" s="24" t="s">
        <v>5</v>
      </c>
      <c r="B1011" s="112" t="s">
        <v>116</v>
      </c>
      <c r="C1011" s="24" t="s">
        <v>23</v>
      </c>
      <c r="D1011" s="114">
        <v>3.0003122685075E-2</v>
      </c>
      <c r="E1011" s="114">
        <v>0.22710109301376399</v>
      </c>
      <c r="F1011" s="114">
        <v>0.77289890698623598</v>
      </c>
      <c r="G1011" s="114">
        <v>0</v>
      </c>
    </row>
    <row r="1012" spans="1:7" x14ac:dyDescent="0.3">
      <c r="A1012" s="24" t="s">
        <v>6</v>
      </c>
      <c r="B1012" s="112" t="s">
        <v>116</v>
      </c>
      <c r="C1012" s="24" t="s">
        <v>23</v>
      </c>
      <c r="D1012" s="114">
        <v>1</v>
      </c>
      <c r="E1012" s="114">
        <v>0.97571657695894298</v>
      </c>
      <c r="F1012" s="114">
        <v>2.4283423041057298E-2</v>
      </c>
      <c r="G1012" s="114">
        <v>0</v>
      </c>
    </row>
    <row r="1013" spans="1:7" x14ac:dyDescent="0.3">
      <c r="A1013" s="24" t="s">
        <v>7</v>
      </c>
      <c r="B1013" s="112" t="s">
        <v>116</v>
      </c>
      <c r="C1013" s="24" t="s">
        <v>23</v>
      </c>
      <c r="D1013" s="114">
        <v>0.997185711566002</v>
      </c>
      <c r="E1013" s="114">
        <v>1</v>
      </c>
      <c r="F1013" s="114">
        <v>0</v>
      </c>
      <c r="G1013" s="114">
        <v>0</v>
      </c>
    </row>
    <row r="1014" spans="1:7" x14ac:dyDescent="0.3">
      <c r="A1014" s="24" t="s">
        <v>8</v>
      </c>
      <c r="B1014" s="112" t="s">
        <v>116</v>
      </c>
      <c r="C1014" s="24" t="s">
        <v>23</v>
      </c>
      <c r="D1014" s="114">
        <v>1</v>
      </c>
      <c r="E1014" s="114" t="s">
        <v>2</v>
      </c>
      <c r="F1014" s="114" t="s">
        <v>2</v>
      </c>
      <c r="G1014" s="114" t="s">
        <v>2</v>
      </c>
    </row>
    <row r="1015" spans="1:7" x14ac:dyDescent="0.3">
      <c r="A1015" s="24" t="s">
        <v>104</v>
      </c>
      <c r="B1015" s="112" t="s">
        <v>116</v>
      </c>
      <c r="C1015" s="24" t="s">
        <v>23</v>
      </c>
      <c r="D1015" s="114">
        <v>0.56594937318101801</v>
      </c>
      <c r="E1015" s="114" t="s">
        <v>2</v>
      </c>
      <c r="F1015" s="114" t="s">
        <v>2</v>
      </c>
      <c r="G1015" s="114" t="s">
        <v>2</v>
      </c>
    </row>
    <row r="1016" spans="1:7" x14ac:dyDescent="0.3">
      <c r="A1016" s="24" t="s">
        <v>107</v>
      </c>
      <c r="B1016" s="112" t="s">
        <v>116</v>
      </c>
      <c r="C1016" s="24" t="s">
        <v>23</v>
      </c>
      <c r="D1016" s="114">
        <v>0</v>
      </c>
      <c r="E1016" s="114" t="s">
        <v>2</v>
      </c>
      <c r="F1016" s="114" t="s">
        <v>2</v>
      </c>
      <c r="G1016" s="114" t="s">
        <v>2</v>
      </c>
    </row>
    <row r="1017" spans="1:7" x14ac:dyDescent="0.3">
      <c r="A1017" s="24" t="s">
        <v>9</v>
      </c>
      <c r="B1017" s="112" t="s">
        <v>116</v>
      </c>
      <c r="C1017" s="24" t="s">
        <v>23</v>
      </c>
      <c r="D1017" s="114">
        <v>0.995104688046198</v>
      </c>
      <c r="E1017" s="114">
        <v>0.21530272949800799</v>
      </c>
      <c r="F1017" s="114">
        <v>0.78469727050199201</v>
      </c>
      <c r="G1017" s="114">
        <v>0</v>
      </c>
    </row>
    <row r="1018" spans="1:7" x14ac:dyDescent="0.3">
      <c r="A1018" s="24" t="s">
        <v>10</v>
      </c>
      <c r="B1018" s="112" t="s">
        <v>116</v>
      </c>
      <c r="C1018" s="24" t="s">
        <v>23</v>
      </c>
      <c r="D1018" s="114">
        <v>1</v>
      </c>
      <c r="E1018" s="114" t="s">
        <v>2</v>
      </c>
      <c r="F1018" s="114" t="s">
        <v>2</v>
      </c>
      <c r="G1018" s="114" t="s">
        <v>2</v>
      </c>
    </row>
    <row r="1019" spans="1:7" x14ac:dyDescent="0.3">
      <c r="A1019" s="24" t="s">
        <v>11</v>
      </c>
      <c r="B1019" s="112" t="s">
        <v>116</v>
      </c>
      <c r="C1019" s="24" t="s">
        <v>23</v>
      </c>
      <c r="D1019" s="114">
        <v>0.429559983016984</v>
      </c>
      <c r="E1019" s="114" t="s">
        <v>2</v>
      </c>
      <c r="F1019" s="114" t="s">
        <v>2</v>
      </c>
      <c r="G1019" s="114" t="s">
        <v>2</v>
      </c>
    </row>
    <row r="1020" spans="1:7" x14ac:dyDescent="0.3">
      <c r="A1020" s="24" t="s">
        <v>12</v>
      </c>
      <c r="B1020" s="112" t="s">
        <v>116</v>
      </c>
      <c r="C1020" s="24" t="s">
        <v>23</v>
      </c>
      <c r="D1020" s="114">
        <v>1</v>
      </c>
      <c r="E1020" s="114" t="s">
        <v>2</v>
      </c>
      <c r="F1020" s="114" t="s">
        <v>2</v>
      </c>
      <c r="G1020" s="114" t="s">
        <v>2</v>
      </c>
    </row>
    <row r="1021" spans="1:7" x14ac:dyDescent="0.3">
      <c r="A1021" s="24" t="s">
        <v>108</v>
      </c>
      <c r="B1021" s="112" t="s">
        <v>116</v>
      </c>
      <c r="C1021" s="24" t="s">
        <v>23</v>
      </c>
      <c r="D1021" s="114">
        <v>0</v>
      </c>
      <c r="E1021" s="114" t="s">
        <v>2</v>
      </c>
      <c r="F1021" s="114" t="s">
        <v>2</v>
      </c>
      <c r="G1021" s="114" t="s">
        <v>2</v>
      </c>
    </row>
    <row r="1022" spans="1:7" x14ac:dyDescent="0.3">
      <c r="A1022" s="24" t="s">
        <v>106</v>
      </c>
      <c r="B1022" s="112" t="s">
        <v>116</v>
      </c>
      <c r="C1022" s="24" t="s">
        <v>23</v>
      </c>
      <c r="D1022" s="114">
        <v>1</v>
      </c>
      <c r="E1022" s="114" t="s">
        <v>2</v>
      </c>
      <c r="F1022" s="114" t="s">
        <v>2</v>
      </c>
      <c r="G1022" s="114" t="s">
        <v>2</v>
      </c>
    </row>
    <row r="1023" spans="1:7" x14ac:dyDescent="0.3">
      <c r="A1023" s="24" t="s">
        <v>105</v>
      </c>
      <c r="B1023" s="112" t="s">
        <v>116</v>
      </c>
      <c r="C1023" s="24" t="s">
        <v>23</v>
      </c>
      <c r="D1023" s="114">
        <v>1</v>
      </c>
      <c r="E1023" s="114" t="s">
        <v>2</v>
      </c>
      <c r="F1023" s="114" t="s">
        <v>2</v>
      </c>
      <c r="G1023" s="114" t="s">
        <v>2</v>
      </c>
    </row>
    <row r="1024" spans="1:7" x14ac:dyDescent="0.3">
      <c r="A1024" s="24" t="s">
        <v>13</v>
      </c>
      <c r="B1024" s="112" t="s">
        <v>116</v>
      </c>
      <c r="C1024" s="24" t="s">
        <v>23</v>
      </c>
      <c r="D1024" s="114">
        <v>0.99718571844062398</v>
      </c>
      <c r="E1024" s="114" t="s">
        <v>2</v>
      </c>
      <c r="F1024" s="114" t="s">
        <v>2</v>
      </c>
      <c r="G1024" s="114" t="s">
        <v>2</v>
      </c>
    </row>
    <row r="1025" spans="1:7" x14ac:dyDescent="0.3">
      <c r="A1025" s="24" t="s">
        <v>14</v>
      </c>
      <c r="B1025" s="112" t="s">
        <v>116</v>
      </c>
      <c r="C1025" s="24" t="s">
        <v>23</v>
      </c>
      <c r="D1025" s="114">
        <v>1</v>
      </c>
      <c r="E1025" s="114">
        <v>0.151861232700049</v>
      </c>
      <c r="F1025" s="114">
        <v>0.84813876729995097</v>
      </c>
      <c r="G1025" s="114">
        <v>0</v>
      </c>
    </row>
    <row r="1026" spans="1:7" x14ac:dyDescent="0.3">
      <c r="A1026" s="24" t="s">
        <v>1</v>
      </c>
      <c r="B1026" s="112" t="s">
        <v>116</v>
      </c>
      <c r="C1026" s="24" t="s">
        <v>24</v>
      </c>
      <c r="D1026" s="114">
        <v>0.137343898346414</v>
      </c>
      <c r="E1026" s="114" t="s">
        <v>2</v>
      </c>
      <c r="F1026" s="114" t="s">
        <v>2</v>
      </c>
      <c r="G1026" s="114" t="s">
        <v>2</v>
      </c>
    </row>
    <row r="1027" spans="1:7" x14ac:dyDescent="0.3">
      <c r="A1027" s="24" t="s">
        <v>5</v>
      </c>
      <c r="B1027" s="112" t="s">
        <v>116</v>
      </c>
      <c r="C1027" s="24" t="s">
        <v>24</v>
      </c>
      <c r="D1027" s="114">
        <v>1.38830255737849E-3</v>
      </c>
      <c r="E1027" s="114">
        <v>0.2</v>
      </c>
      <c r="F1027" s="114">
        <v>0.8</v>
      </c>
      <c r="G1027" s="114">
        <v>0</v>
      </c>
    </row>
    <row r="1028" spans="1:7" x14ac:dyDescent="0.3">
      <c r="A1028" s="24" t="s">
        <v>6</v>
      </c>
      <c r="B1028" s="112" t="s">
        <v>116</v>
      </c>
      <c r="C1028" s="24" t="s">
        <v>24</v>
      </c>
      <c r="D1028" s="114">
        <v>1</v>
      </c>
      <c r="E1028" s="114">
        <v>1</v>
      </c>
      <c r="F1028" s="114">
        <v>0</v>
      </c>
      <c r="G1028" s="114">
        <v>0</v>
      </c>
    </row>
    <row r="1029" spans="1:7" x14ac:dyDescent="0.3">
      <c r="A1029" s="24" t="s">
        <v>7</v>
      </c>
      <c r="B1029" s="112" t="s">
        <v>116</v>
      </c>
      <c r="C1029" s="24" t="s">
        <v>24</v>
      </c>
      <c r="D1029" s="114">
        <v>0.50891951408913105</v>
      </c>
      <c r="E1029" s="114">
        <v>1</v>
      </c>
      <c r="F1029" s="114">
        <v>0</v>
      </c>
      <c r="G1029" s="114">
        <v>0</v>
      </c>
    </row>
    <row r="1030" spans="1:7" x14ac:dyDescent="0.3">
      <c r="A1030" s="24" t="s">
        <v>8</v>
      </c>
      <c r="B1030" s="112" t="s">
        <v>116</v>
      </c>
      <c r="C1030" s="24" t="s">
        <v>24</v>
      </c>
      <c r="D1030" s="114">
        <v>0.83838786934659104</v>
      </c>
      <c r="E1030" s="114" t="s">
        <v>2</v>
      </c>
      <c r="F1030" s="114" t="s">
        <v>2</v>
      </c>
      <c r="G1030" s="114" t="s">
        <v>2</v>
      </c>
    </row>
    <row r="1031" spans="1:7" x14ac:dyDescent="0.3">
      <c r="A1031" s="24" t="s">
        <v>104</v>
      </c>
      <c r="B1031" s="112" t="s">
        <v>116</v>
      </c>
      <c r="C1031" s="24" t="s">
        <v>24</v>
      </c>
      <c r="D1031" s="114">
        <v>1.8112756090848899E-2</v>
      </c>
      <c r="E1031" s="114" t="s">
        <v>2</v>
      </c>
      <c r="F1031" s="114" t="s">
        <v>2</v>
      </c>
      <c r="G1031" s="114" t="s">
        <v>2</v>
      </c>
    </row>
    <row r="1032" spans="1:7" x14ac:dyDescent="0.3">
      <c r="A1032" s="24" t="s">
        <v>107</v>
      </c>
      <c r="B1032" s="112" t="s">
        <v>116</v>
      </c>
      <c r="C1032" s="24" t="s">
        <v>24</v>
      </c>
      <c r="D1032" s="114">
        <v>1.93390100610988E-3</v>
      </c>
      <c r="E1032" s="114" t="s">
        <v>2</v>
      </c>
      <c r="F1032" s="114" t="s">
        <v>2</v>
      </c>
      <c r="G1032" s="114" t="s">
        <v>2</v>
      </c>
    </row>
    <row r="1033" spans="1:7" x14ac:dyDescent="0.3">
      <c r="A1033" s="24" t="s">
        <v>9</v>
      </c>
      <c r="B1033" s="112" t="s">
        <v>116</v>
      </c>
      <c r="C1033" s="24" t="s">
        <v>24</v>
      </c>
      <c r="D1033" s="114">
        <v>0.41732119360122899</v>
      </c>
      <c r="E1033" s="114">
        <v>0.784947776714079</v>
      </c>
      <c r="F1033" s="114">
        <v>0.215052223285921</v>
      </c>
      <c r="G1033" s="114">
        <v>0</v>
      </c>
    </row>
    <row r="1034" spans="1:7" x14ac:dyDescent="0.3">
      <c r="A1034" s="24" t="s">
        <v>10</v>
      </c>
      <c r="B1034" s="112" t="s">
        <v>116</v>
      </c>
      <c r="C1034" s="24" t="s">
        <v>24</v>
      </c>
      <c r="D1034" s="114">
        <v>1</v>
      </c>
      <c r="E1034" s="114" t="s">
        <v>2</v>
      </c>
      <c r="F1034" s="114" t="s">
        <v>2</v>
      </c>
      <c r="G1034" s="114" t="s">
        <v>2</v>
      </c>
    </row>
    <row r="1035" spans="1:7" x14ac:dyDescent="0.3">
      <c r="A1035" s="24" t="s">
        <v>11</v>
      </c>
      <c r="B1035" s="112" t="s">
        <v>116</v>
      </c>
      <c r="C1035" s="24" t="s">
        <v>24</v>
      </c>
      <c r="D1035" s="114">
        <v>0.19572691979554499</v>
      </c>
      <c r="E1035" s="114" t="s">
        <v>2</v>
      </c>
      <c r="F1035" s="114" t="s">
        <v>2</v>
      </c>
      <c r="G1035" s="114" t="s">
        <v>2</v>
      </c>
    </row>
    <row r="1036" spans="1:7" x14ac:dyDescent="0.3">
      <c r="A1036" s="24" t="s">
        <v>12</v>
      </c>
      <c r="B1036" s="112" t="s">
        <v>116</v>
      </c>
      <c r="C1036" s="24" t="s">
        <v>24</v>
      </c>
      <c r="D1036" s="114">
        <v>1</v>
      </c>
      <c r="E1036" s="114" t="s">
        <v>2</v>
      </c>
      <c r="F1036" s="114" t="s">
        <v>2</v>
      </c>
      <c r="G1036" s="114" t="s">
        <v>2</v>
      </c>
    </row>
    <row r="1037" spans="1:7" x14ac:dyDescent="0.3">
      <c r="A1037" s="24" t="s">
        <v>108</v>
      </c>
      <c r="B1037" s="112" t="s">
        <v>116</v>
      </c>
      <c r="C1037" s="24" t="s">
        <v>24</v>
      </c>
      <c r="D1037" s="114">
        <v>1.23361843854661E-2</v>
      </c>
      <c r="E1037" s="114" t="s">
        <v>2</v>
      </c>
      <c r="F1037" s="114" t="s">
        <v>2</v>
      </c>
      <c r="G1037" s="114" t="s">
        <v>2</v>
      </c>
    </row>
    <row r="1038" spans="1:7" x14ac:dyDescent="0.3">
      <c r="A1038" s="24" t="s">
        <v>106</v>
      </c>
      <c r="B1038" s="112" t="s">
        <v>116</v>
      </c>
      <c r="C1038" s="24" t="s">
        <v>24</v>
      </c>
      <c r="D1038" s="114">
        <v>1</v>
      </c>
      <c r="E1038" s="114" t="s">
        <v>2</v>
      </c>
      <c r="F1038" s="114" t="s">
        <v>2</v>
      </c>
      <c r="G1038" s="114" t="s">
        <v>2</v>
      </c>
    </row>
    <row r="1039" spans="1:7" x14ac:dyDescent="0.3">
      <c r="A1039" s="24" t="s">
        <v>105</v>
      </c>
      <c r="B1039" s="112" t="s">
        <v>116</v>
      </c>
      <c r="C1039" s="24" t="s">
        <v>24</v>
      </c>
      <c r="D1039" s="114">
        <v>1</v>
      </c>
      <c r="E1039" s="114" t="s">
        <v>2</v>
      </c>
      <c r="F1039" s="114" t="s">
        <v>2</v>
      </c>
      <c r="G1039" s="114" t="s">
        <v>2</v>
      </c>
    </row>
    <row r="1040" spans="1:7" x14ac:dyDescent="0.3">
      <c r="A1040" s="24" t="s">
        <v>13</v>
      </c>
      <c r="B1040" s="112" t="s">
        <v>116</v>
      </c>
      <c r="C1040" s="24" t="s">
        <v>24</v>
      </c>
      <c r="D1040" s="114">
        <v>0.51042127684126204</v>
      </c>
      <c r="E1040" s="114" t="s">
        <v>2</v>
      </c>
      <c r="F1040" s="114" t="s">
        <v>2</v>
      </c>
      <c r="G1040" s="114" t="s">
        <v>2</v>
      </c>
    </row>
    <row r="1041" spans="1:7" x14ac:dyDescent="0.3">
      <c r="A1041" s="24" t="s">
        <v>14</v>
      </c>
      <c r="B1041" s="112" t="s">
        <v>116</v>
      </c>
      <c r="C1041" s="24" t="s">
        <v>24</v>
      </c>
      <c r="D1041" s="114">
        <v>0.55286617562267704</v>
      </c>
      <c r="E1041" s="114">
        <v>0.78225231681741403</v>
      </c>
      <c r="F1041" s="114">
        <v>0.217747683182585</v>
      </c>
      <c r="G1041" s="114">
        <v>0</v>
      </c>
    </row>
    <row r="1042" spans="1:7" x14ac:dyDescent="0.3">
      <c r="A1042" s="24" t="s">
        <v>1</v>
      </c>
      <c r="B1042" s="112" t="s">
        <v>117</v>
      </c>
      <c r="C1042" s="24" t="s">
        <v>4</v>
      </c>
      <c r="D1042" s="114">
        <v>0.247697351466661</v>
      </c>
      <c r="E1042" s="114" t="s">
        <v>2</v>
      </c>
      <c r="F1042" s="114" t="s">
        <v>2</v>
      </c>
      <c r="G1042" s="114" t="s">
        <v>2</v>
      </c>
    </row>
    <row r="1043" spans="1:7" x14ac:dyDescent="0.3">
      <c r="A1043" s="24" t="s">
        <v>5</v>
      </c>
      <c r="B1043" s="112" t="s">
        <v>117</v>
      </c>
      <c r="C1043" s="24" t="s">
        <v>4</v>
      </c>
      <c r="D1043" s="114">
        <v>4.4693345576160497E-2</v>
      </c>
      <c r="E1043" s="114">
        <v>0.33671138137177198</v>
      </c>
      <c r="F1043" s="114">
        <v>0.615433753814006</v>
      </c>
      <c r="G1043" s="114">
        <v>4.7854864814221597E-2</v>
      </c>
    </row>
    <row r="1044" spans="1:7" x14ac:dyDescent="0.3">
      <c r="A1044" s="24" t="s">
        <v>6</v>
      </c>
      <c r="B1044" s="112" t="s">
        <v>117</v>
      </c>
      <c r="C1044" s="24" t="s">
        <v>4</v>
      </c>
      <c r="D1044" s="114">
        <v>0.97629641574007897</v>
      </c>
      <c r="E1044" s="114">
        <v>0.98623450143050095</v>
      </c>
      <c r="F1044" s="114">
        <v>1.37654985694986E-2</v>
      </c>
      <c r="G1044" s="114">
        <v>0</v>
      </c>
    </row>
    <row r="1045" spans="1:7" x14ac:dyDescent="0.3">
      <c r="A1045" s="24" t="s">
        <v>7</v>
      </c>
      <c r="B1045" s="112" t="s">
        <v>117</v>
      </c>
      <c r="C1045" s="24" t="s">
        <v>4</v>
      </c>
      <c r="D1045" s="114">
        <v>0.78337907338254198</v>
      </c>
      <c r="E1045" s="114">
        <v>0.9997311781664</v>
      </c>
      <c r="F1045" s="114">
        <v>0</v>
      </c>
      <c r="G1045" s="114">
        <v>2.6882183359982099E-4</v>
      </c>
    </row>
    <row r="1046" spans="1:7" x14ac:dyDescent="0.3">
      <c r="A1046" s="24" t="s">
        <v>8</v>
      </c>
      <c r="B1046" s="112" t="s">
        <v>117</v>
      </c>
      <c r="C1046" s="24" t="s">
        <v>4</v>
      </c>
      <c r="D1046" s="114">
        <v>0.87374657412764201</v>
      </c>
      <c r="E1046" s="114" t="s">
        <v>2</v>
      </c>
      <c r="F1046" s="114" t="s">
        <v>2</v>
      </c>
      <c r="G1046" s="114" t="s">
        <v>2</v>
      </c>
    </row>
    <row r="1047" spans="1:7" x14ac:dyDescent="0.3">
      <c r="A1047" s="24" t="s">
        <v>104</v>
      </c>
      <c r="B1047" s="112" t="s">
        <v>117</v>
      </c>
      <c r="C1047" s="24" t="s">
        <v>4</v>
      </c>
      <c r="D1047" s="114">
        <v>0.25254395602102903</v>
      </c>
      <c r="E1047" s="114" t="s">
        <v>2</v>
      </c>
      <c r="F1047" s="114" t="s">
        <v>2</v>
      </c>
      <c r="G1047" s="114" t="s">
        <v>2</v>
      </c>
    </row>
    <row r="1048" spans="1:7" x14ac:dyDescent="0.3">
      <c r="A1048" s="24" t="s">
        <v>107</v>
      </c>
      <c r="B1048" s="112" t="s">
        <v>117</v>
      </c>
      <c r="C1048" s="24" t="s">
        <v>4</v>
      </c>
      <c r="D1048" s="114">
        <v>5.2720893542477897E-3</v>
      </c>
      <c r="E1048" s="114" t="s">
        <v>2</v>
      </c>
      <c r="F1048" s="114" t="s">
        <v>2</v>
      </c>
      <c r="G1048" s="114" t="s">
        <v>2</v>
      </c>
    </row>
    <row r="1049" spans="1:7" x14ac:dyDescent="0.3">
      <c r="A1049" s="24" t="s">
        <v>9</v>
      </c>
      <c r="B1049" s="112" t="s">
        <v>117</v>
      </c>
      <c r="C1049" s="24" t="s">
        <v>4</v>
      </c>
      <c r="D1049" s="114">
        <v>0.77651972704660699</v>
      </c>
      <c r="E1049" s="114">
        <v>0.306034309338857</v>
      </c>
      <c r="F1049" s="114">
        <v>0.69251269551741301</v>
      </c>
      <c r="G1049" s="114">
        <v>1.45299514372905E-3</v>
      </c>
    </row>
    <row r="1050" spans="1:7" x14ac:dyDescent="0.3">
      <c r="A1050" s="24" t="s">
        <v>10</v>
      </c>
      <c r="B1050" s="112" t="s">
        <v>117</v>
      </c>
      <c r="C1050" s="24" t="s">
        <v>4</v>
      </c>
      <c r="D1050" s="114">
        <v>0.99310438635411902</v>
      </c>
      <c r="E1050" s="114" t="s">
        <v>2</v>
      </c>
      <c r="F1050" s="114" t="s">
        <v>2</v>
      </c>
      <c r="G1050" s="114" t="s">
        <v>2</v>
      </c>
    </row>
    <row r="1051" spans="1:7" x14ac:dyDescent="0.3">
      <c r="A1051" s="24" t="s">
        <v>11</v>
      </c>
      <c r="B1051" s="112" t="s">
        <v>117</v>
      </c>
      <c r="C1051" s="24" t="s">
        <v>4</v>
      </c>
      <c r="D1051" s="114">
        <v>0.20461416742213501</v>
      </c>
      <c r="E1051" s="114" t="s">
        <v>2</v>
      </c>
      <c r="F1051" s="114" t="s">
        <v>2</v>
      </c>
      <c r="G1051" s="114" t="s">
        <v>2</v>
      </c>
    </row>
    <row r="1052" spans="1:7" x14ac:dyDescent="0.3">
      <c r="A1052" s="24" t="s">
        <v>12</v>
      </c>
      <c r="B1052" s="112" t="s">
        <v>117</v>
      </c>
      <c r="C1052" s="24" t="s">
        <v>4</v>
      </c>
      <c r="D1052" s="114">
        <v>1</v>
      </c>
      <c r="E1052" s="114" t="s">
        <v>2</v>
      </c>
      <c r="F1052" s="114" t="s">
        <v>2</v>
      </c>
      <c r="G1052" s="114" t="s">
        <v>2</v>
      </c>
    </row>
    <row r="1053" spans="1:7" x14ac:dyDescent="0.3">
      <c r="A1053" s="24" t="s">
        <v>108</v>
      </c>
      <c r="B1053" s="112" t="s">
        <v>117</v>
      </c>
      <c r="C1053" s="24" t="s">
        <v>4</v>
      </c>
      <c r="D1053" s="114">
        <v>6.33799149608934E-3</v>
      </c>
      <c r="E1053" s="114" t="s">
        <v>2</v>
      </c>
      <c r="F1053" s="114" t="s">
        <v>2</v>
      </c>
      <c r="G1053" s="114" t="s">
        <v>2</v>
      </c>
    </row>
    <row r="1054" spans="1:7" x14ac:dyDescent="0.3">
      <c r="A1054" s="24" t="s">
        <v>106</v>
      </c>
      <c r="B1054" s="112" t="s">
        <v>117</v>
      </c>
      <c r="C1054" s="24" t="s">
        <v>4</v>
      </c>
      <c r="D1054" s="114">
        <v>0.92614256892895197</v>
      </c>
      <c r="E1054" s="114" t="s">
        <v>2</v>
      </c>
      <c r="F1054" s="114" t="s">
        <v>2</v>
      </c>
      <c r="G1054" s="114" t="s">
        <v>2</v>
      </c>
    </row>
    <row r="1055" spans="1:7" x14ac:dyDescent="0.3">
      <c r="A1055" s="24" t="s">
        <v>105</v>
      </c>
      <c r="B1055" s="112" t="s">
        <v>117</v>
      </c>
      <c r="C1055" s="24" t="s">
        <v>4</v>
      </c>
      <c r="D1055" s="114">
        <v>0.84364519827985196</v>
      </c>
      <c r="E1055" s="114" t="s">
        <v>2</v>
      </c>
      <c r="F1055" s="114" t="s">
        <v>2</v>
      </c>
      <c r="G1055" s="114" t="s">
        <v>2</v>
      </c>
    </row>
    <row r="1056" spans="1:7" x14ac:dyDescent="0.3">
      <c r="A1056" s="24" t="s">
        <v>13</v>
      </c>
      <c r="B1056" s="112" t="s">
        <v>117</v>
      </c>
      <c r="C1056" s="24" t="s">
        <v>4</v>
      </c>
      <c r="D1056" s="114">
        <v>0.795384257605114</v>
      </c>
      <c r="E1056" s="114" t="s">
        <v>2</v>
      </c>
      <c r="F1056" s="114" t="s">
        <v>2</v>
      </c>
      <c r="G1056" s="114" t="s">
        <v>2</v>
      </c>
    </row>
    <row r="1057" spans="1:7" x14ac:dyDescent="0.3">
      <c r="A1057" s="24" t="s">
        <v>14</v>
      </c>
      <c r="B1057" s="112" t="s">
        <v>117</v>
      </c>
      <c r="C1057" s="24" t="s">
        <v>4</v>
      </c>
      <c r="D1057" s="114">
        <v>0.96009658350013105</v>
      </c>
      <c r="E1057" s="114">
        <v>0.38822006243370399</v>
      </c>
      <c r="F1057" s="114">
        <v>0.60021404519890598</v>
      </c>
      <c r="G1057" s="114">
        <v>1.15658923673901E-2</v>
      </c>
    </row>
    <row r="1058" spans="1:7" x14ac:dyDescent="0.3">
      <c r="A1058" s="24" t="s">
        <v>1</v>
      </c>
      <c r="B1058" s="112" t="s">
        <v>117</v>
      </c>
      <c r="C1058" s="24" t="s">
        <v>15</v>
      </c>
      <c r="D1058" s="114">
        <v>0.11591434357856301</v>
      </c>
      <c r="E1058" s="114" t="s">
        <v>2</v>
      </c>
      <c r="F1058" s="114" t="s">
        <v>2</v>
      </c>
      <c r="G1058" s="114" t="s">
        <v>2</v>
      </c>
    </row>
    <row r="1059" spans="1:7" x14ac:dyDescent="0.3">
      <c r="A1059" s="24" t="s">
        <v>5</v>
      </c>
      <c r="B1059" s="112" t="s">
        <v>117</v>
      </c>
      <c r="C1059" s="24" t="s">
        <v>15</v>
      </c>
      <c r="D1059" s="114">
        <v>1.00205569115785E-2</v>
      </c>
      <c r="E1059" s="114">
        <v>0.206909998902882</v>
      </c>
      <c r="F1059" s="114">
        <v>0.79309000109711802</v>
      </c>
      <c r="G1059" s="114">
        <v>0</v>
      </c>
    </row>
    <row r="1060" spans="1:7" x14ac:dyDescent="0.3">
      <c r="A1060" s="24" t="s">
        <v>6</v>
      </c>
      <c r="B1060" s="112" t="s">
        <v>117</v>
      </c>
      <c r="C1060" s="24" t="s">
        <v>15</v>
      </c>
      <c r="D1060" s="114">
        <v>0.93781665593247698</v>
      </c>
      <c r="E1060" s="114">
        <v>0.96369413709252005</v>
      </c>
      <c r="F1060" s="114">
        <v>3.6305862907479801E-2</v>
      </c>
      <c r="G1060" s="114">
        <v>0</v>
      </c>
    </row>
    <row r="1061" spans="1:7" x14ac:dyDescent="0.3">
      <c r="A1061" s="24" t="s">
        <v>7</v>
      </c>
      <c r="B1061" s="112" t="s">
        <v>117</v>
      </c>
      <c r="C1061" s="24" t="s">
        <v>15</v>
      </c>
      <c r="D1061" s="114">
        <v>0.97600255827664395</v>
      </c>
      <c r="E1061" s="114">
        <v>1</v>
      </c>
      <c r="F1061" s="114">
        <v>0</v>
      </c>
      <c r="G1061" s="114">
        <v>0</v>
      </c>
    </row>
    <row r="1062" spans="1:7" x14ac:dyDescent="0.3">
      <c r="A1062" s="24" t="s">
        <v>8</v>
      </c>
      <c r="B1062" s="112" t="s">
        <v>117</v>
      </c>
      <c r="C1062" s="24" t="s">
        <v>15</v>
      </c>
      <c r="D1062" s="114">
        <v>0.86558067752851797</v>
      </c>
      <c r="E1062" s="114" t="s">
        <v>2</v>
      </c>
      <c r="F1062" s="114" t="s">
        <v>2</v>
      </c>
      <c r="G1062" s="114" t="s">
        <v>2</v>
      </c>
    </row>
    <row r="1063" spans="1:7" x14ac:dyDescent="0.3">
      <c r="A1063" s="24" t="s">
        <v>104</v>
      </c>
      <c r="B1063" s="112" t="s">
        <v>117</v>
      </c>
      <c r="C1063" s="24" t="s">
        <v>15</v>
      </c>
      <c r="D1063" s="114">
        <v>4.6391413433913703E-2</v>
      </c>
      <c r="E1063" s="114" t="s">
        <v>2</v>
      </c>
      <c r="F1063" s="114" t="s">
        <v>2</v>
      </c>
      <c r="G1063" s="114" t="s">
        <v>2</v>
      </c>
    </row>
    <row r="1064" spans="1:7" x14ac:dyDescent="0.3">
      <c r="A1064" s="24" t="s">
        <v>107</v>
      </c>
      <c r="B1064" s="112" t="s">
        <v>117</v>
      </c>
      <c r="C1064" s="24" t="s">
        <v>15</v>
      </c>
      <c r="D1064" s="114">
        <v>0</v>
      </c>
      <c r="E1064" s="114" t="s">
        <v>2</v>
      </c>
      <c r="F1064" s="114" t="s">
        <v>2</v>
      </c>
      <c r="G1064" s="114" t="s">
        <v>2</v>
      </c>
    </row>
    <row r="1065" spans="1:7" x14ac:dyDescent="0.3">
      <c r="A1065" s="24" t="s">
        <v>9</v>
      </c>
      <c r="B1065" s="112" t="s">
        <v>117</v>
      </c>
      <c r="C1065" s="24" t="s">
        <v>15</v>
      </c>
      <c r="D1065" s="114">
        <v>0.94497805365216303</v>
      </c>
      <c r="E1065" s="114">
        <v>0.12472559121868999</v>
      </c>
      <c r="F1065" s="114">
        <v>0.87527440878131002</v>
      </c>
      <c r="G1065" s="114">
        <v>0</v>
      </c>
    </row>
    <row r="1066" spans="1:7" x14ac:dyDescent="0.3">
      <c r="A1066" s="24" t="s">
        <v>10</v>
      </c>
      <c r="B1066" s="112" t="s">
        <v>117</v>
      </c>
      <c r="C1066" s="24" t="s">
        <v>15</v>
      </c>
      <c r="D1066" s="114">
        <v>1</v>
      </c>
      <c r="E1066" s="114" t="s">
        <v>2</v>
      </c>
      <c r="F1066" s="114" t="s">
        <v>2</v>
      </c>
      <c r="G1066" s="114" t="s">
        <v>2</v>
      </c>
    </row>
    <row r="1067" spans="1:7" x14ac:dyDescent="0.3">
      <c r="A1067" s="24" t="s">
        <v>11</v>
      </c>
      <c r="B1067" s="112" t="s">
        <v>117</v>
      </c>
      <c r="C1067" s="24" t="s">
        <v>15</v>
      </c>
      <c r="D1067" s="114">
        <v>0.16017204889429501</v>
      </c>
      <c r="E1067" s="114" t="s">
        <v>2</v>
      </c>
      <c r="F1067" s="114" t="s">
        <v>2</v>
      </c>
      <c r="G1067" s="114" t="s">
        <v>2</v>
      </c>
    </row>
    <row r="1068" spans="1:7" x14ac:dyDescent="0.3">
      <c r="A1068" s="24" t="s">
        <v>12</v>
      </c>
      <c r="B1068" s="112" t="s">
        <v>117</v>
      </c>
      <c r="C1068" s="24" t="s">
        <v>15</v>
      </c>
      <c r="D1068" s="114">
        <v>1</v>
      </c>
      <c r="E1068" s="114" t="s">
        <v>2</v>
      </c>
      <c r="F1068" s="114" t="s">
        <v>2</v>
      </c>
      <c r="G1068" s="114" t="s">
        <v>2</v>
      </c>
    </row>
    <row r="1069" spans="1:7" x14ac:dyDescent="0.3">
      <c r="A1069" s="24" t="s">
        <v>108</v>
      </c>
      <c r="B1069" s="112" t="s">
        <v>117</v>
      </c>
      <c r="C1069" s="24" t="s">
        <v>15</v>
      </c>
      <c r="D1069" s="114">
        <v>0</v>
      </c>
      <c r="E1069" s="114" t="s">
        <v>2</v>
      </c>
      <c r="F1069" s="114" t="s">
        <v>2</v>
      </c>
      <c r="G1069" s="114" t="s">
        <v>2</v>
      </c>
    </row>
    <row r="1070" spans="1:7" x14ac:dyDescent="0.3">
      <c r="A1070" s="24" t="s">
        <v>106</v>
      </c>
      <c r="B1070" s="112" t="s">
        <v>117</v>
      </c>
      <c r="C1070" s="24" t="s">
        <v>15</v>
      </c>
      <c r="D1070" s="114">
        <v>0.93781665593247698</v>
      </c>
      <c r="E1070" s="114" t="s">
        <v>2</v>
      </c>
      <c r="F1070" s="114" t="s">
        <v>2</v>
      </c>
      <c r="G1070" s="114" t="s">
        <v>2</v>
      </c>
    </row>
    <row r="1071" spans="1:7" x14ac:dyDescent="0.3">
      <c r="A1071" s="24" t="s">
        <v>105</v>
      </c>
      <c r="B1071" s="112" t="s">
        <v>117</v>
      </c>
      <c r="C1071" s="24" t="s">
        <v>15</v>
      </c>
      <c r="D1071" s="114">
        <v>0.93781665593247698</v>
      </c>
      <c r="E1071" s="114" t="s">
        <v>2</v>
      </c>
      <c r="F1071" s="114" t="s">
        <v>2</v>
      </c>
      <c r="G1071" s="114" t="s">
        <v>2</v>
      </c>
    </row>
    <row r="1072" spans="1:7" x14ac:dyDescent="0.3">
      <c r="A1072" s="24" t="s">
        <v>13</v>
      </c>
      <c r="B1072" s="112" t="s">
        <v>117</v>
      </c>
      <c r="C1072" s="24" t="s">
        <v>15</v>
      </c>
      <c r="D1072" s="114">
        <v>0.97600256201503299</v>
      </c>
      <c r="E1072" s="114" t="s">
        <v>2</v>
      </c>
      <c r="F1072" s="114" t="s">
        <v>2</v>
      </c>
      <c r="G1072" s="114" t="s">
        <v>2</v>
      </c>
    </row>
    <row r="1073" spans="1:7" x14ac:dyDescent="0.3">
      <c r="A1073" s="24" t="s">
        <v>14</v>
      </c>
      <c r="B1073" s="112" t="s">
        <v>117</v>
      </c>
      <c r="C1073" s="24" t="s">
        <v>15</v>
      </c>
      <c r="D1073" s="114">
        <v>0.99652631050263196</v>
      </c>
      <c r="E1073" s="114">
        <v>0.20319891941538701</v>
      </c>
      <c r="F1073" s="114">
        <v>0.79680108058461296</v>
      </c>
      <c r="G1073" s="114">
        <v>0</v>
      </c>
    </row>
    <row r="1074" spans="1:7" x14ac:dyDescent="0.3">
      <c r="A1074" s="24" t="s">
        <v>1</v>
      </c>
      <c r="B1074" s="112" t="s">
        <v>117</v>
      </c>
      <c r="C1074" s="24" t="s">
        <v>16</v>
      </c>
      <c r="D1074" s="114">
        <v>0.26121985117841301</v>
      </c>
      <c r="E1074" s="114" t="s">
        <v>2</v>
      </c>
      <c r="F1074" s="114" t="s">
        <v>2</v>
      </c>
      <c r="G1074" s="114" t="s">
        <v>2</v>
      </c>
    </row>
    <row r="1075" spans="1:7" x14ac:dyDescent="0.3">
      <c r="A1075" s="24" t="s">
        <v>5</v>
      </c>
      <c r="B1075" s="112" t="s">
        <v>117</v>
      </c>
      <c r="C1075" s="24" t="s">
        <v>16</v>
      </c>
      <c r="D1075" s="114">
        <v>4.5143025715405002E-2</v>
      </c>
      <c r="E1075" s="114">
        <v>0.211733508108156</v>
      </c>
      <c r="F1075" s="114">
        <v>0.55669784244021303</v>
      </c>
      <c r="G1075" s="114">
        <v>0.231568649451631</v>
      </c>
    </row>
    <row r="1076" spans="1:7" x14ac:dyDescent="0.3">
      <c r="A1076" s="24" t="s">
        <v>6</v>
      </c>
      <c r="B1076" s="112" t="s">
        <v>117</v>
      </c>
      <c r="C1076" s="24" t="s">
        <v>16</v>
      </c>
      <c r="D1076" s="114">
        <v>1</v>
      </c>
      <c r="E1076" s="114">
        <v>1</v>
      </c>
      <c r="F1076" s="114">
        <v>0</v>
      </c>
      <c r="G1076" s="114">
        <v>0</v>
      </c>
    </row>
    <row r="1077" spans="1:7" x14ac:dyDescent="0.3">
      <c r="A1077" s="24" t="s">
        <v>7</v>
      </c>
      <c r="B1077" s="112" t="s">
        <v>117</v>
      </c>
      <c r="C1077" s="24" t="s">
        <v>16</v>
      </c>
      <c r="D1077" s="114">
        <v>0.88472553756301597</v>
      </c>
      <c r="E1077" s="114">
        <v>1</v>
      </c>
      <c r="F1077" s="114">
        <v>0</v>
      </c>
      <c r="G1077" s="114">
        <v>0</v>
      </c>
    </row>
    <row r="1078" spans="1:7" x14ac:dyDescent="0.3">
      <c r="A1078" s="24" t="s">
        <v>8</v>
      </c>
      <c r="B1078" s="112" t="s">
        <v>117</v>
      </c>
      <c r="C1078" s="24" t="s">
        <v>16</v>
      </c>
      <c r="D1078" s="114">
        <v>0.90810078897413904</v>
      </c>
      <c r="E1078" s="114" t="s">
        <v>2</v>
      </c>
      <c r="F1078" s="114" t="s">
        <v>2</v>
      </c>
      <c r="G1078" s="114" t="s">
        <v>2</v>
      </c>
    </row>
    <row r="1079" spans="1:7" x14ac:dyDescent="0.3">
      <c r="A1079" s="24" t="s">
        <v>104</v>
      </c>
      <c r="B1079" s="112" t="s">
        <v>117</v>
      </c>
      <c r="C1079" s="24" t="s">
        <v>16</v>
      </c>
      <c r="D1079" s="114">
        <v>0.86844133134438295</v>
      </c>
      <c r="E1079" s="114" t="s">
        <v>2</v>
      </c>
      <c r="F1079" s="114" t="s">
        <v>2</v>
      </c>
      <c r="G1079" s="114" t="s">
        <v>2</v>
      </c>
    </row>
    <row r="1080" spans="1:7" x14ac:dyDescent="0.3">
      <c r="A1080" s="24" t="s">
        <v>107</v>
      </c>
      <c r="B1080" s="112" t="s">
        <v>117</v>
      </c>
      <c r="C1080" s="24" t="s">
        <v>16</v>
      </c>
      <c r="D1080" s="114">
        <v>3.7332086471821103E-2</v>
      </c>
      <c r="E1080" s="114" t="s">
        <v>2</v>
      </c>
      <c r="F1080" s="114" t="s">
        <v>2</v>
      </c>
      <c r="G1080" s="114" t="s">
        <v>2</v>
      </c>
    </row>
    <row r="1081" spans="1:7" x14ac:dyDescent="0.3">
      <c r="A1081" s="24" t="s">
        <v>9</v>
      </c>
      <c r="B1081" s="112" t="s">
        <v>117</v>
      </c>
      <c r="C1081" s="24" t="s">
        <v>16</v>
      </c>
      <c r="D1081" s="114">
        <v>0.863918471360272</v>
      </c>
      <c r="E1081" s="114">
        <v>0.45272483523048701</v>
      </c>
      <c r="F1081" s="114">
        <v>0.54727516476951299</v>
      </c>
      <c r="G1081" s="114">
        <v>0</v>
      </c>
    </row>
    <row r="1082" spans="1:7" x14ac:dyDescent="0.3">
      <c r="A1082" s="24" t="s">
        <v>10</v>
      </c>
      <c r="B1082" s="112" t="s">
        <v>117</v>
      </c>
      <c r="C1082" s="24" t="s">
        <v>16</v>
      </c>
      <c r="D1082" s="114">
        <v>0.99510677402532</v>
      </c>
      <c r="E1082" s="114" t="s">
        <v>2</v>
      </c>
      <c r="F1082" s="114" t="s">
        <v>2</v>
      </c>
      <c r="G1082" s="114" t="s">
        <v>2</v>
      </c>
    </row>
    <row r="1083" spans="1:7" x14ac:dyDescent="0.3">
      <c r="A1083" s="24" t="s">
        <v>11</v>
      </c>
      <c r="B1083" s="112" t="s">
        <v>117</v>
      </c>
      <c r="C1083" s="24" t="s">
        <v>16</v>
      </c>
      <c r="D1083" s="114">
        <v>0.13466374477253801</v>
      </c>
      <c r="E1083" s="114" t="s">
        <v>2</v>
      </c>
      <c r="F1083" s="114" t="s">
        <v>2</v>
      </c>
      <c r="G1083" s="114" t="s">
        <v>2</v>
      </c>
    </row>
    <row r="1084" spans="1:7" x14ac:dyDescent="0.3">
      <c r="A1084" s="24" t="s">
        <v>12</v>
      </c>
      <c r="B1084" s="112" t="s">
        <v>117</v>
      </c>
      <c r="C1084" s="24" t="s">
        <v>16</v>
      </c>
      <c r="D1084" s="114">
        <v>1</v>
      </c>
      <c r="E1084" s="114" t="s">
        <v>2</v>
      </c>
      <c r="F1084" s="114" t="s">
        <v>2</v>
      </c>
      <c r="G1084" s="114" t="s">
        <v>2</v>
      </c>
    </row>
    <row r="1085" spans="1:7" x14ac:dyDescent="0.3">
      <c r="A1085" s="24" t="s">
        <v>108</v>
      </c>
      <c r="B1085" s="112" t="s">
        <v>117</v>
      </c>
      <c r="C1085" s="24" t="s">
        <v>16</v>
      </c>
      <c r="D1085" s="114">
        <v>3.9233642079669402E-2</v>
      </c>
      <c r="E1085" s="114" t="s">
        <v>2</v>
      </c>
      <c r="F1085" s="114" t="s">
        <v>2</v>
      </c>
      <c r="G1085" s="114" t="s">
        <v>2</v>
      </c>
    </row>
    <row r="1086" spans="1:7" x14ac:dyDescent="0.3">
      <c r="A1086" s="24" t="s">
        <v>106</v>
      </c>
      <c r="B1086" s="112" t="s">
        <v>117</v>
      </c>
      <c r="C1086" s="24" t="s">
        <v>16</v>
      </c>
      <c r="D1086" s="114">
        <v>1</v>
      </c>
      <c r="E1086" s="114" t="s">
        <v>2</v>
      </c>
      <c r="F1086" s="114" t="s">
        <v>2</v>
      </c>
      <c r="G1086" s="114" t="s">
        <v>2</v>
      </c>
    </row>
    <row r="1087" spans="1:7" x14ac:dyDescent="0.3">
      <c r="A1087" s="24" t="s">
        <v>105</v>
      </c>
      <c r="B1087" s="112" t="s">
        <v>117</v>
      </c>
      <c r="C1087" s="24" t="s">
        <v>16</v>
      </c>
      <c r="D1087" s="114">
        <v>1</v>
      </c>
      <c r="E1087" s="114" t="s">
        <v>2</v>
      </c>
      <c r="F1087" s="114" t="s">
        <v>2</v>
      </c>
      <c r="G1087" s="114" t="s">
        <v>2</v>
      </c>
    </row>
    <row r="1088" spans="1:7" x14ac:dyDescent="0.3">
      <c r="A1088" s="24" t="s">
        <v>13</v>
      </c>
      <c r="B1088" s="112" t="s">
        <v>117</v>
      </c>
      <c r="C1088" s="24" t="s">
        <v>16</v>
      </c>
      <c r="D1088" s="114">
        <v>0.88472553521025599</v>
      </c>
      <c r="E1088" s="114" t="s">
        <v>2</v>
      </c>
      <c r="F1088" s="114" t="s">
        <v>2</v>
      </c>
      <c r="G1088" s="114" t="s">
        <v>2</v>
      </c>
    </row>
    <row r="1089" spans="1:7" x14ac:dyDescent="0.3">
      <c r="A1089" s="24" t="s">
        <v>14</v>
      </c>
      <c r="B1089" s="112" t="s">
        <v>117</v>
      </c>
      <c r="C1089" s="24" t="s">
        <v>16</v>
      </c>
      <c r="D1089" s="114">
        <v>0.99267490761721799</v>
      </c>
      <c r="E1089" s="114">
        <v>0.24642396621329399</v>
      </c>
      <c r="F1089" s="114">
        <v>0.75357603378670601</v>
      </c>
      <c r="G1089" s="114">
        <v>0</v>
      </c>
    </row>
    <row r="1090" spans="1:7" x14ac:dyDescent="0.3">
      <c r="A1090" s="24" t="s">
        <v>1</v>
      </c>
      <c r="B1090" s="112" t="s">
        <v>117</v>
      </c>
      <c r="C1090" s="24" t="s">
        <v>17</v>
      </c>
      <c r="D1090" s="114">
        <v>0.18826393483699799</v>
      </c>
      <c r="E1090" s="114" t="s">
        <v>2</v>
      </c>
      <c r="F1090" s="114" t="s">
        <v>2</v>
      </c>
      <c r="G1090" s="114" t="s">
        <v>2</v>
      </c>
    </row>
    <row r="1091" spans="1:7" x14ac:dyDescent="0.3">
      <c r="A1091" s="24" t="s">
        <v>5</v>
      </c>
      <c r="B1091" s="112" t="s">
        <v>117</v>
      </c>
      <c r="C1091" s="24" t="s">
        <v>17</v>
      </c>
      <c r="D1091" s="114">
        <v>2.75707254960935E-2</v>
      </c>
      <c r="E1091" s="114">
        <v>0.29624713901952299</v>
      </c>
      <c r="F1091" s="114">
        <v>0.69708632620058597</v>
      </c>
      <c r="G1091" s="114">
        <v>6.6665347798915602E-3</v>
      </c>
    </row>
    <row r="1092" spans="1:7" x14ac:dyDescent="0.3">
      <c r="A1092" s="24" t="s">
        <v>6</v>
      </c>
      <c r="B1092" s="112" t="s">
        <v>117</v>
      </c>
      <c r="C1092" s="24" t="s">
        <v>17</v>
      </c>
      <c r="D1092" s="114">
        <v>1</v>
      </c>
      <c r="E1092" s="114">
        <v>0.94668536894664901</v>
      </c>
      <c r="F1092" s="114">
        <v>5.3314631053350499E-2</v>
      </c>
      <c r="G1092" s="114">
        <v>0</v>
      </c>
    </row>
    <row r="1093" spans="1:7" x14ac:dyDescent="0.3">
      <c r="A1093" s="24" t="s">
        <v>7</v>
      </c>
      <c r="B1093" s="112" t="s">
        <v>117</v>
      </c>
      <c r="C1093" s="24" t="s">
        <v>17</v>
      </c>
      <c r="D1093" s="114">
        <v>0.97602509984409402</v>
      </c>
      <c r="E1093" s="114">
        <v>1</v>
      </c>
      <c r="F1093" s="114">
        <v>0</v>
      </c>
      <c r="G1093" s="114">
        <v>0</v>
      </c>
    </row>
    <row r="1094" spans="1:7" x14ac:dyDescent="0.3">
      <c r="A1094" s="24" t="s">
        <v>8</v>
      </c>
      <c r="B1094" s="112" t="s">
        <v>117</v>
      </c>
      <c r="C1094" s="24" t="s">
        <v>17</v>
      </c>
      <c r="D1094" s="114">
        <v>0.84102119298327704</v>
      </c>
      <c r="E1094" s="114" t="s">
        <v>2</v>
      </c>
      <c r="F1094" s="114" t="s">
        <v>2</v>
      </c>
      <c r="G1094" s="114" t="s">
        <v>2</v>
      </c>
    </row>
    <row r="1095" spans="1:7" x14ac:dyDescent="0.3">
      <c r="A1095" s="24" t="s">
        <v>104</v>
      </c>
      <c r="B1095" s="112" t="s">
        <v>117</v>
      </c>
      <c r="C1095" s="24" t="s">
        <v>17</v>
      </c>
      <c r="D1095" s="114">
        <v>0.50699995011321997</v>
      </c>
      <c r="E1095" s="114" t="s">
        <v>2</v>
      </c>
      <c r="F1095" s="114" t="s">
        <v>2</v>
      </c>
      <c r="G1095" s="114" t="s">
        <v>2</v>
      </c>
    </row>
    <row r="1096" spans="1:7" x14ac:dyDescent="0.3">
      <c r="A1096" s="24" t="s">
        <v>107</v>
      </c>
      <c r="B1096" s="112" t="s">
        <v>117</v>
      </c>
      <c r="C1096" s="24" t="s">
        <v>17</v>
      </c>
      <c r="D1096" s="114">
        <v>0</v>
      </c>
      <c r="E1096" s="114" t="s">
        <v>2</v>
      </c>
      <c r="F1096" s="114" t="s">
        <v>2</v>
      </c>
      <c r="G1096" s="114" t="s">
        <v>2</v>
      </c>
    </row>
    <row r="1097" spans="1:7" x14ac:dyDescent="0.3">
      <c r="A1097" s="24" t="s">
        <v>9</v>
      </c>
      <c r="B1097" s="112" t="s">
        <v>117</v>
      </c>
      <c r="C1097" s="24" t="s">
        <v>17</v>
      </c>
      <c r="D1097" s="114">
        <v>0.97586236404512805</v>
      </c>
      <c r="E1097" s="114">
        <v>0.27815311567833401</v>
      </c>
      <c r="F1097" s="114">
        <v>0.72184688432166599</v>
      </c>
      <c r="G1097" s="114">
        <v>0</v>
      </c>
    </row>
    <row r="1098" spans="1:7" x14ac:dyDescent="0.3">
      <c r="A1098" s="24" t="s">
        <v>10</v>
      </c>
      <c r="B1098" s="112" t="s">
        <v>117</v>
      </c>
      <c r="C1098" s="24" t="s">
        <v>17</v>
      </c>
      <c r="D1098" s="114">
        <v>1</v>
      </c>
      <c r="E1098" s="114" t="s">
        <v>2</v>
      </c>
      <c r="F1098" s="114" t="s">
        <v>2</v>
      </c>
      <c r="G1098" s="114" t="s">
        <v>2</v>
      </c>
    </row>
    <row r="1099" spans="1:7" x14ac:dyDescent="0.3">
      <c r="A1099" s="24" t="s">
        <v>11</v>
      </c>
      <c r="B1099" s="112" t="s">
        <v>117</v>
      </c>
      <c r="C1099" s="24" t="s">
        <v>17</v>
      </c>
      <c r="D1099" s="114">
        <v>0.46277508158519798</v>
      </c>
      <c r="E1099" s="114" t="s">
        <v>2</v>
      </c>
      <c r="F1099" s="114" t="s">
        <v>2</v>
      </c>
      <c r="G1099" s="114" t="s">
        <v>2</v>
      </c>
    </row>
    <row r="1100" spans="1:7" x14ac:dyDescent="0.3">
      <c r="A1100" s="24" t="s">
        <v>12</v>
      </c>
      <c r="B1100" s="112" t="s">
        <v>117</v>
      </c>
      <c r="C1100" s="24" t="s">
        <v>17</v>
      </c>
      <c r="D1100" s="114">
        <v>1</v>
      </c>
      <c r="E1100" s="114" t="s">
        <v>2</v>
      </c>
      <c r="F1100" s="114" t="s">
        <v>2</v>
      </c>
      <c r="G1100" s="114" t="s">
        <v>2</v>
      </c>
    </row>
    <row r="1101" spans="1:7" x14ac:dyDescent="0.3">
      <c r="A1101" s="24" t="s">
        <v>108</v>
      </c>
      <c r="B1101" s="112" t="s">
        <v>117</v>
      </c>
      <c r="C1101" s="24" t="s">
        <v>17</v>
      </c>
      <c r="D1101" s="114">
        <v>0</v>
      </c>
      <c r="E1101" s="114" t="s">
        <v>2</v>
      </c>
      <c r="F1101" s="114" t="s">
        <v>2</v>
      </c>
      <c r="G1101" s="114" t="s">
        <v>2</v>
      </c>
    </row>
    <row r="1102" spans="1:7" x14ac:dyDescent="0.3">
      <c r="A1102" s="24" t="s">
        <v>106</v>
      </c>
      <c r="B1102" s="112" t="s">
        <v>117</v>
      </c>
      <c r="C1102" s="24" t="s">
        <v>17</v>
      </c>
      <c r="D1102" s="114">
        <v>0.96635409929375604</v>
      </c>
      <c r="E1102" s="114" t="s">
        <v>2</v>
      </c>
      <c r="F1102" s="114" t="s">
        <v>2</v>
      </c>
      <c r="G1102" s="114" t="s">
        <v>2</v>
      </c>
    </row>
    <row r="1103" spans="1:7" x14ac:dyDescent="0.3">
      <c r="A1103" s="24" t="s">
        <v>105</v>
      </c>
      <c r="B1103" s="112" t="s">
        <v>117</v>
      </c>
      <c r="C1103" s="24" t="s">
        <v>17</v>
      </c>
      <c r="D1103" s="114">
        <v>0.96635409929375604</v>
      </c>
      <c r="E1103" s="114" t="s">
        <v>2</v>
      </c>
      <c r="F1103" s="114" t="s">
        <v>2</v>
      </c>
      <c r="G1103" s="114" t="s">
        <v>2</v>
      </c>
    </row>
    <row r="1104" spans="1:7" x14ac:dyDescent="0.3">
      <c r="A1104" s="24" t="s">
        <v>13</v>
      </c>
      <c r="B1104" s="112" t="s">
        <v>117</v>
      </c>
      <c r="C1104" s="24" t="s">
        <v>17</v>
      </c>
      <c r="D1104" s="114">
        <v>0.97602509998882503</v>
      </c>
      <c r="E1104" s="114" t="s">
        <v>2</v>
      </c>
      <c r="F1104" s="114" t="s">
        <v>2</v>
      </c>
      <c r="G1104" s="114" t="s">
        <v>2</v>
      </c>
    </row>
    <row r="1105" spans="1:7" x14ac:dyDescent="0.3">
      <c r="A1105" s="24" t="s">
        <v>14</v>
      </c>
      <c r="B1105" s="112" t="s">
        <v>117</v>
      </c>
      <c r="C1105" s="24" t="s">
        <v>17</v>
      </c>
      <c r="D1105" s="114">
        <v>1</v>
      </c>
      <c r="E1105" s="114">
        <v>0.14757183076397201</v>
      </c>
      <c r="F1105" s="114">
        <v>0.84578421580949203</v>
      </c>
      <c r="G1105" s="114">
        <v>6.64395342653663E-3</v>
      </c>
    </row>
    <row r="1106" spans="1:7" x14ac:dyDescent="0.3">
      <c r="A1106" s="24" t="s">
        <v>1</v>
      </c>
      <c r="B1106" s="112" t="s">
        <v>117</v>
      </c>
      <c r="C1106" s="24" t="s">
        <v>18</v>
      </c>
      <c r="D1106" s="114">
        <v>0.16192617993036801</v>
      </c>
      <c r="E1106" s="114" t="s">
        <v>2</v>
      </c>
      <c r="F1106" s="114" t="s">
        <v>2</v>
      </c>
      <c r="G1106" s="114" t="s">
        <v>2</v>
      </c>
    </row>
    <row r="1107" spans="1:7" x14ac:dyDescent="0.3">
      <c r="A1107" s="24" t="s">
        <v>5</v>
      </c>
      <c r="B1107" s="112" t="s">
        <v>117</v>
      </c>
      <c r="C1107" s="24" t="s">
        <v>18</v>
      </c>
      <c r="D1107" s="114">
        <v>8.14812305796591E-3</v>
      </c>
      <c r="E1107" s="114">
        <v>0.65288659317989395</v>
      </c>
      <c r="F1107" s="114">
        <v>0.347113406820106</v>
      </c>
      <c r="G1107" s="114">
        <v>0</v>
      </c>
    </row>
    <row r="1108" spans="1:7" x14ac:dyDescent="0.3">
      <c r="A1108" s="24" t="s">
        <v>6</v>
      </c>
      <c r="B1108" s="112" t="s">
        <v>117</v>
      </c>
      <c r="C1108" s="24" t="s">
        <v>18</v>
      </c>
      <c r="D1108" s="114">
        <v>1</v>
      </c>
      <c r="E1108" s="114">
        <v>0.98520485475830399</v>
      </c>
      <c r="F1108" s="114">
        <v>1.47951452416965E-2</v>
      </c>
      <c r="G1108" s="114">
        <v>0</v>
      </c>
    </row>
    <row r="1109" spans="1:7" x14ac:dyDescent="0.3">
      <c r="A1109" s="24" t="s">
        <v>7</v>
      </c>
      <c r="B1109" s="112" t="s">
        <v>117</v>
      </c>
      <c r="C1109" s="24" t="s">
        <v>18</v>
      </c>
      <c r="D1109" s="114">
        <v>1</v>
      </c>
      <c r="E1109" s="114">
        <v>1</v>
      </c>
      <c r="F1109" s="114">
        <v>0</v>
      </c>
      <c r="G1109" s="114">
        <v>0</v>
      </c>
    </row>
    <row r="1110" spans="1:7" x14ac:dyDescent="0.3">
      <c r="A1110" s="24" t="s">
        <v>8</v>
      </c>
      <c r="B1110" s="112" t="s">
        <v>117</v>
      </c>
      <c r="C1110" s="24" t="s">
        <v>18</v>
      </c>
      <c r="D1110" s="114">
        <v>1</v>
      </c>
      <c r="E1110" s="114" t="s">
        <v>2</v>
      </c>
      <c r="F1110" s="114" t="s">
        <v>2</v>
      </c>
      <c r="G1110" s="114" t="s">
        <v>2</v>
      </c>
    </row>
    <row r="1111" spans="1:7" x14ac:dyDescent="0.3">
      <c r="A1111" s="24" t="s">
        <v>104</v>
      </c>
      <c r="B1111" s="112" t="s">
        <v>117</v>
      </c>
      <c r="C1111" s="24" t="s">
        <v>18</v>
      </c>
      <c r="D1111" s="114">
        <v>0.74330170514127303</v>
      </c>
      <c r="E1111" s="114" t="s">
        <v>2</v>
      </c>
      <c r="F1111" s="114" t="s">
        <v>2</v>
      </c>
      <c r="G1111" s="114" t="s">
        <v>2</v>
      </c>
    </row>
    <row r="1112" spans="1:7" x14ac:dyDescent="0.3">
      <c r="A1112" s="24" t="s">
        <v>107</v>
      </c>
      <c r="B1112" s="112" t="s">
        <v>117</v>
      </c>
      <c r="C1112" s="24" t="s">
        <v>18</v>
      </c>
      <c r="D1112" s="114">
        <v>0</v>
      </c>
      <c r="E1112" s="114" t="s">
        <v>2</v>
      </c>
      <c r="F1112" s="114" t="s">
        <v>2</v>
      </c>
      <c r="G1112" s="114" t="s">
        <v>2</v>
      </c>
    </row>
    <row r="1113" spans="1:7" x14ac:dyDescent="0.3">
      <c r="A1113" s="24" t="s">
        <v>9</v>
      </c>
      <c r="B1113" s="112" t="s">
        <v>117</v>
      </c>
      <c r="C1113" s="24" t="s">
        <v>18</v>
      </c>
      <c r="D1113" s="114">
        <v>1</v>
      </c>
      <c r="E1113" s="114">
        <v>0.45244121084569799</v>
      </c>
      <c r="F1113" s="114">
        <v>0.54755878915430201</v>
      </c>
      <c r="G1113" s="114">
        <v>0</v>
      </c>
    </row>
    <row r="1114" spans="1:7" x14ac:dyDescent="0.3">
      <c r="A1114" s="24" t="s">
        <v>10</v>
      </c>
      <c r="B1114" s="112" t="s">
        <v>117</v>
      </c>
      <c r="C1114" s="24" t="s">
        <v>18</v>
      </c>
      <c r="D1114" s="114">
        <v>1</v>
      </c>
      <c r="E1114" s="114" t="s">
        <v>2</v>
      </c>
      <c r="F1114" s="114" t="s">
        <v>2</v>
      </c>
      <c r="G1114" s="114" t="s">
        <v>2</v>
      </c>
    </row>
    <row r="1115" spans="1:7" x14ac:dyDescent="0.3">
      <c r="A1115" s="24" t="s">
        <v>11</v>
      </c>
      <c r="B1115" s="112" t="s">
        <v>117</v>
      </c>
      <c r="C1115" s="24" t="s">
        <v>18</v>
      </c>
      <c r="D1115" s="114">
        <v>0.775831132701569</v>
      </c>
      <c r="E1115" s="114" t="s">
        <v>2</v>
      </c>
      <c r="F1115" s="114" t="s">
        <v>2</v>
      </c>
      <c r="G1115" s="114" t="s">
        <v>2</v>
      </c>
    </row>
    <row r="1116" spans="1:7" x14ac:dyDescent="0.3">
      <c r="A1116" s="24" t="s">
        <v>12</v>
      </c>
      <c r="B1116" s="112" t="s">
        <v>117</v>
      </c>
      <c r="C1116" s="24" t="s">
        <v>18</v>
      </c>
      <c r="D1116" s="114">
        <v>1</v>
      </c>
      <c r="E1116" s="114" t="s">
        <v>2</v>
      </c>
      <c r="F1116" s="114" t="s">
        <v>2</v>
      </c>
      <c r="G1116" s="114" t="s">
        <v>2</v>
      </c>
    </row>
    <row r="1117" spans="1:7" x14ac:dyDescent="0.3">
      <c r="A1117" s="24" t="s">
        <v>108</v>
      </c>
      <c r="B1117" s="112" t="s">
        <v>117</v>
      </c>
      <c r="C1117" s="24" t="s">
        <v>18</v>
      </c>
      <c r="D1117" s="114">
        <v>0</v>
      </c>
      <c r="E1117" s="114" t="s">
        <v>2</v>
      </c>
      <c r="F1117" s="114" t="s">
        <v>2</v>
      </c>
      <c r="G1117" s="114" t="s">
        <v>2</v>
      </c>
    </row>
    <row r="1118" spans="1:7" x14ac:dyDescent="0.3">
      <c r="A1118" s="24" t="s">
        <v>106</v>
      </c>
      <c r="B1118" s="112" t="s">
        <v>117</v>
      </c>
      <c r="C1118" s="24" t="s">
        <v>18</v>
      </c>
      <c r="D1118" s="114">
        <v>1</v>
      </c>
      <c r="E1118" s="114" t="s">
        <v>2</v>
      </c>
      <c r="F1118" s="114" t="s">
        <v>2</v>
      </c>
      <c r="G1118" s="114" t="s">
        <v>2</v>
      </c>
    </row>
    <row r="1119" spans="1:7" x14ac:dyDescent="0.3">
      <c r="A1119" s="24" t="s">
        <v>105</v>
      </c>
      <c r="B1119" s="112" t="s">
        <v>117</v>
      </c>
      <c r="C1119" s="24" t="s">
        <v>18</v>
      </c>
      <c r="D1119" s="114">
        <v>1</v>
      </c>
      <c r="E1119" s="114" t="s">
        <v>2</v>
      </c>
      <c r="F1119" s="114" t="s">
        <v>2</v>
      </c>
      <c r="G1119" s="114" t="s">
        <v>2</v>
      </c>
    </row>
    <row r="1120" spans="1:7" x14ac:dyDescent="0.3">
      <c r="A1120" s="24" t="s">
        <v>13</v>
      </c>
      <c r="B1120" s="112" t="s">
        <v>117</v>
      </c>
      <c r="C1120" s="24" t="s">
        <v>18</v>
      </c>
      <c r="D1120" s="114">
        <v>1</v>
      </c>
      <c r="E1120" s="114" t="s">
        <v>2</v>
      </c>
      <c r="F1120" s="114" t="s">
        <v>2</v>
      </c>
      <c r="G1120" s="114" t="s">
        <v>2</v>
      </c>
    </row>
    <row r="1121" spans="1:7" x14ac:dyDescent="0.3">
      <c r="A1121" s="24" t="s">
        <v>14</v>
      </c>
      <c r="B1121" s="112" t="s">
        <v>117</v>
      </c>
      <c r="C1121" s="24" t="s">
        <v>18</v>
      </c>
      <c r="D1121" s="114">
        <v>1</v>
      </c>
      <c r="E1121" s="114">
        <v>0</v>
      </c>
      <c r="F1121" s="114">
        <v>1</v>
      </c>
      <c r="G1121" s="114">
        <v>0</v>
      </c>
    </row>
    <row r="1122" spans="1:7" x14ac:dyDescent="0.3">
      <c r="A1122" s="24" t="s">
        <v>1</v>
      </c>
      <c r="B1122" s="112" t="s">
        <v>117</v>
      </c>
      <c r="C1122" s="24" t="s">
        <v>10</v>
      </c>
      <c r="D1122" s="114">
        <v>0.54964356448000196</v>
      </c>
      <c r="E1122" s="114" t="s">
        <v>2</v>
      </c>
      <c r="F1122" s="114" t="s">
        <v>2</v>
      </c>
      <c r="G1122" s="114" t="s">
        <v>2</v>
      </c>
    </row>
    <row r="1123" spans="1:7" x14ac:dyDescent="0.3">
      <c r="A1123" s="24" t="s">
        <v>5</v>
      </c>
      <c r="B1123" s="112" t="s">
        <v>117</v>
      </c>
      <c r="C1123" s="24" t="s">
        <v>10</v>
      </c>
      <c r="D1123" s="114">
        <v>2.0005446682897901E-2</v>
      </c>
      <c r="E1123" s="114">
        <v>0.51094500301899204</v>
      </c>
      <c r="F1123" s="114">
        <v>0.378039382023245</v>
      </c>
      <c r="G1123" s="114">
        <v>0.11101561495776301</v>
      </c>
    </row>
    <row r="1124" spans="1:7" x14ac:dyDescent="0.3">
      <c r="A1124" s="24" t="s">
        <v>6</v>
      </c>
      <c r="B1124" s="112" t="s">
        <v>117</v>
      </c>
      <c r="C1124" s="24" t="s">
        <v>10</v>
      </c>
      <c r="D1124" s="114">
        <v>0.96369475357287104</v>
      </c>
      <c r="E1124" s="114">
        <v>0.97760578940264098</v>
      </c>
      <c r="F1124" s="114">
        <v>2.2394210597358601E-2</v>
      </c>
      <c r="G1124" s="114">
        <v>0</v>
      </c>
    </row>
    <row r="1125" spans="1:7" x14ac:dyDescent="0.3">
      <c r="A1125" s="24" t="s">
        <v>7</v>
      </c>
      <c r="B1125" s="112" t="s">
        <v>117</v>
      </c>
      <c r="C1125" s="24" t="s">
        <v>10</v>
      </c>
      <c r="D1125" s="114">
        <v>0.61331043980875299</v>
      </c>
      <c r="E1125" s="114">
        <v>1</v>
      </c>
      <c r="F1125" s="114">
        <v>0</v>
      </c>
      <c r="G1125" s="114">
        <v>0</v>
      </c>
    </row>
    <row r="1126" spans="1:7" x14ac:dyDescent="0.3">
      <c r="A1126" s="24" t="s">
        <v>8</v>
      </c>
      <c r="B1126" s="112" t="s">
        <v>117</v>
      </c>
      <c r="C1126" s="24" t="s">
        <v>10</v>
      </c>
      <c r="D1126" s="114">
        <v>0.93604455743007198</v>
      </c>
      <c r="E1126" s="114" t="s">
        <v>2</v>
      </c>
      <c r="F1126" s="114" t="s">
        <v>2</v>
      </c>
      <c r="G1126" s="114" t="s">
        <v>2</v>
      </c>
    </row>
    <row r="1127" spans="1:7" x14ac:dyDescent="0.3">
      <c r="A1127" s="24" t="s">
        <v>104</v>
      </c>
      <c r="B1127" s="112" t="s">
        <v>117</v>
      </c>
      <c r="C1127" s="24" t="s">
        <v>10</v>
      </c>
      <c r="D1127" s="114">
        <v>0.15609234139412501</v>
      </c>
      <c r="E1127" s="114" t="s">
        <v>2</v>
      </c>
      <c r="F1127" s="114" t="s">
        <v>2</v>
      </c>
      <c r="G1127" s="114" t="s">
        <v>2</v>
      </c>
    </row>
    <row r="1128" spans="1:7" x14ac:dyDescent="0.3">
      <c r="A1128" s="24" t="s">
        <v>107</v>
      </c>
      <c r="B1128" s="112" t="s">
        <v>117</v>
      </c>
      <c r="C1128" s="24" t="s">
        <v>10</v>
      </c>
      <c r="D1128" s="114">
        <v>0</v>
      </c>
      <c r="E1128" s="114" t="s">
        <v>2</v>
      </c>
      <c r="F1128" s="114" t="s">
        <v>2</v>
      </c>
      <c r="G1128" s="114" t="s">
        <v>2</v>
      </c>
    </row>
    <row r="1129" spans="1:7" x14ac:dyDescent="0.3">
      <c r="A1129" s="24" t="s">
        <v>9</v>
      </c>
      <c r="B1129" s="112" t="s">
        <v>117</v>
      </c>
      <c r="C1129" s="24" t="s">
        <v>10</v>
      </c>
      <c r="D1129" s="114">
        <v>0.567483926211793</v>
      </c>
      <c r="E1129" s="114">
        <v>0.22708749454753299</v>
      </c>
      <c r="F1129" s="114">
        <v>0.77107786838457704</v>
      </c>
      <c r="G1129" s="114">
        <v>1.83463706788954E-3</v>
      </c>
    </row>
    <row r="1130" spans="1:7" x14ac:dyDescent="0.3">
      <c r="A1130" s="24" t="s">
        <v>10</v>
      </c>
      <c r="B1130" s="112" t="s">
        <v>117</v>
      </c>
      <c r="C1130" s="24" t="s">
        <v>10</v>
      </c>
      <c r="D1130" s="114">
        <v>0.99386562969982895</v>
      </c>
      <c r="E1130" s="114" t="s">
        <v>2</v>
      </c>
      <c r="F1130" s="114" t="s">
        <v>2</v>
      </c>
      <c r="G1130" s="114" t="s">
        <v>2</v>
      </c>
    </row>
    <row r="1131" spans="1:7" x14ac:dyDescent="0.3">
      <c r="A1131" s="24" t="s">
        <v>11</v>
      </c>
      <c r="B1131" s="112" t="s">
        <v>117</v>
      </c>
      <c r="C1131" s="24" t="s">
        <v>10</v>
      </c>
      <c r="D1131" s="114">
        <v>0.37867440858086399</v>
      </c>
      <c r="E1131" s="114" t="s">
        <v>2</v>
      </c>
      <c r="F1131" s="114" t="s">
        <v>2</v>
      </c>
      <c r="G1131" s="114" t="s">
        <v>2</v>
      </c>
    </row>
    <row r="1132" spans="1:7" x14ac:dyDescent="0.3">
      <c r="A1132" s="24" t="s">
        <v>12</v>
      </c>
      <c r="B1132" s="112" t="s">
        <v>117</v>
      </c>
      <c r="C1132" s="24" t="s">
        <v>10</v>
      </c>
      <c r="D1132" s="114">
        <v>1</v>
      </c>
      <c r="E1132" s="114" t="s">
        <v>2</v>
      </c>
      <c r="F1132" s="114" t="s">
        <v>2</v>
      </c>
      <c r="G1132" s="114" t="s">
        <v>2</v>
      </c>
    </row>
    <row r="1133" spans="1:7" x14ac:dyDescent="0.3">
      <c r="A1133" s="24" t="s">
        <v>108</v>
      </c>
      <c r="B1133" s="112" t="s">
        <v>117</v>
      </c>
      <c r="C1133" s="24" t="s">
        <v>10</v>
      </c>
      <c r="D1133" s="114">
        <v>0</v>
      </c>
      <c r="E1133" s="114" t="s">
        <v>2</v>
      </c>
      <c r="F1133" s="114" t="s">
        <v>2</v>
      </c>
      <c r="G1133" s="114" t="s">
        <v>2</v>
      </c>
    </row>
    <row r="1134" spans="1:7" x14ac:dyDescent="0.3">
      <c r="A1134" s="24" t="s">
        <v>106</v>
      </c>
      <c r="B1134" s="112" t="s">
        <v>117</v>
      </c>
      <c r="C1134" s="24" t="s">
        <v>10</v>
      </c>
      <c r="D1134" s="114">
        <v>0.90925399955506903</v>
      </c>
      <c r="E1134" s="114" t="s">
        <v>2</v>
      </c>
      <c r="F1134" s="114" t="s">
        <v>2</v>
      </c>
      <c r="G1134" s="114" t="s">
        <v>2</v>
      </c>
    </row>
    <row r="1135" spans="1:7" x14ac:dyDescent="0.3">
      <c r="A1135" s="24" t="s">
        <v>105</v>
      </c>
      <c r="B1135" s="112" t="s">
        <v>117</v>
      </c>
      <c r="C1135" s="24" t="s">
        <v>10</v>
      </c>
      <c r="D1135" s="114">
        <v>0.92393388954788702</v>
      </c>
      <c r="E1135" s="114" t="s">
        <v>2</v>
      </c>
      <c r="F1135" s="114" t="s">
        <v>2</v>
      </c>
      <c r="G1135" s="114" t="s">
        <v>2</v>
      </c>
    </row>
    <row r="1136" spans="1:7" x14ac:dyDescent="0.3">
      <c r="A1136" s="24" t="s">
        <v>13</v>
      </c>
      <c r="B1136" s="112" t="s">
        <v>117</v>
      </c>
      <c r="C1136" s="24" t="s">
        <v>10</v>
      </c>
      <c r="D1136" s="114">
        <v>0.62863462476756604</v>
      </c>
      <c r="E1136" s="114" t="s">
        <v>2</v>
      </c>
      <c r="F1136" s="114" t="s">
        <v>2</v>
      </c>
      <c r="G1136" s="114" t="s">
        <v>2</v>
      </c>
    </row>
    <row r="1137" spans="1:7" x14ac:dyDescent="0.3">
      <c r="A1137" s="24" t="s">
        <v>14</v>
      </c>
      <c r="B1137" s="112" t="s">
        <v>117</v>
      </c>
      <c r="C1137" s="24" t="s">
        <v>10</v>
      </c>
      <c r="D1137" s="114">
        <v>0.94434903950568205</v>
      </c>
      <c r="E1137" s="114">
        <v>0.39020701660707702</v>
      </c>
      <c r="F1137" s="114">
        <v>0.60593116189605001</v>
      </c>
      <c r="G1137" s="114">
        <v>3.8618214968725302E-3</v>
      </c>
    </row>
    <row r="1138" spans="1:7" x14ac:dyDescent="0.3">
      <c r="A1138" s="24" t="s">
        <v>1</v>
      </c>
      <c r="B1138" s="112" t="s">
        <v>117</v>
      </c>
      <c r="C1138" s="24" t="s">
        <v>19</v>
      </c>
      <c r="D1138" s="114">
        <v>0.12578869398872</v>
      </c>
      <c r="E1138" s="114" t="s">
        <v>2</v>
      </c>
      <c r="F1138" s="114" t="s">
        <v>2</v>
      </c>
      <c r="G1138" s="114" t="s">
        <v>2</v>
      </c>
    </row>
    <row r="1139" spans="1:7" x14ac:dyDescent="0.3">
      <c r="A1139" s="24" t="s">
        <v>5</v>
      </c>
      <c r="B1139" s="112" t="s">
        <v>117</v>
      </c>
      <c r="C1139" s="24" t="s">
        <v>19</v>
      </c>
      <c r="D1139" s="114">
        <v>3.14507451120505E-3</v>
      </c>
      <c r="E1139" s="114">
        <v>0.412986196521409</v>
      </c>
      <c r="F1139" s="114">
        <v>0.587013803478591</v>
      </c>
      <c r="G1139" s="114">
        <v>0</v>
      </c>
    </row>
    <row r="1140" spans="1:7" x14ac:dyDescent="0.3">
      <c r="A1140" s="24" t="s">
        <v>6</v>
      </c>
      <c r="B1140" s="112" t="s">
        <v>117</v>
      </c>
      <c r="C1140" s="24" t="s">
        <v>19</v>
      </c>
      <c r="D1140" s="114">
        <v>1</v>
      </c>
      <c r="E1140" s="114">
        <v>1</v>
      </c>
      <c r="F1140" s="114">
        <v>0</v>
      </c>
      <c r="G1140" s="114">
        <v>0</v>
      </c>
    </row>
    <row r="1141" spans="1:7" x14ac:dyDescent="0.3">
      <c r="A1141" s="24" t="s">
        <v>7</v>
      </c>
      <c r="B1141" s="112" t="s">
        <v>117</v>
      </c>
      <c r="C1141" s="24" t="s">
        <v>19</v>
      </c>
      <c r="D1141" s="114">
        <v>0.93194213665615599</v>
      </c>
      <c r="E1141" s="114">
        <v>1</v>
      </c>
      <c r="F1141" s="114">
        <v>0</v>
      </c>
      <c r="G1141" s="114">
        <v>0</v>
      </c>
    </row>
    <row r="1142" spans="1:7" x14ac:dyDescent="0.3">
      <c r="A1142" s="24" t="s">
        <v>8</v>
      </c>
      <c r="B1142" s="112" t="s">
        <v>117</v>
      </c>
      <c r="C1142" s="24" t="s">
        <v>19</v>
      </c>
      <c r="D1142" s="114">
        <v>1</v>
      </c>
      <c r="E1142" s="114" t="s">
        <v>2</v>
      </c>
      <c r="F1142" s="114" t="s">
        <v>2</v>
      </c>
      <c r="G1142" s="114" t="s">
        <v>2</v>
      </c>
    </row>
    <row r="1143" spans="1:7" x14ac:dyDescent="0.3">
      <c r="A1143" s="24" t="s">
        <v>104</v>
      </c>
      <c r="B1143" s="112" t="s">
        <v>117</v>
      </c>
      <c r="C1143" s="24" t="s">
        <v>19</v>
      </c>
      <c r="D1143" s="114">
        <v>0.354281614534044</v>
      </c>
      <c r="E1143" s="114" t="s">
        <v>2</v>
      </c>
      <c r="F1143" s="114" t="s">
        <v>2</v>
      </c>
      <c r="G1143" s="114" t="s">
        <v>2</v>
      </c>
    </row>
    <row r="1144" spans="1:7" x14ac:dyDescent="0.3">
      <c r="A1144" s="24" t="s">
        <v>107</v>
      </c>
      <c r="B1144" s="112" t="s">
        <v>117</v>
      </c>
      <c r="C1144" s="24" t="s">
        <v>19</v>
      </c>
      <c r="D1144" s="114">
        <v>9.29901758268199E-4</v>
      </c>
      <c r="E1144" s="114" t="s">
        <v>2</v>
      </c>
      <c r="F1144" s="114" t="s">
        <v>2</v>
      </c>
      <c r="G1144" s="114" t="s">
        <v>2</v>
      </c>
    </row>
    <row r="1145" spans="1:7" x14ac:dyDescent="0.3">
      <c r="A1145" s="24" t="s">
        <v>9</v>
      </c>
      <c r="B1145" s="112" t="s">
        <v>117</v>
      </c>
      <c r="C1145" s="24" t="s">
        <v>19</v>
      </c>
      <c r="D1145" s="114">
        <v>0.93035384440382296</v>
      </c>
      <c r="E1145" s="114">
        <v>0.28373486111115698</v>
      </c>
      <c r="F1145" s="114">
        <v>0.71626513888884302</v>
      </c>
      <c r="G1145" s="114">
        <v>0</v>
      </c>
    </row>
    <row r="1146" spans="1:7" x14ac:dyDescent="0.3">
      <c r="A1146" s="24" t="s">
        <v>10</v>
      </c>
      <c r="B1146" s="112" t="s">
        <v>117</v>
      </c>
      <c r="C1146" s="24" t="s">
        <v>19</v>
      </c>
      <c r="D1146" s="114">
        <v>1</v>
      </c>
      <c r="E1146" s="114" t="s">
        <v>2</v>
      </c>
      <c r="F1146" s="114" t="s">
        <v>2</v>
      </c>
      <c r="G1146" s="114" t="s">
        <v>2</v>
      </c>
    </row>
    <row r="1147" spans="1:7" x14ac:dyDescent="0.3">
      <c r="A1147" s="24" t="s">
        <v>11</v>
      </c>
      <c r="B1147" s="112" t="s">
        <v>117</v>
      </c>
      <c r="C1147" s="24" t="s">
        <v>19</v>
      </c>
      <c r="D1147" s="114">
        <v>0.81069936763289396</v>
      </c>
      <c r="E1147" s="114" t="s">
        <v>2</v>
      </c>
      <c r="F1147" s="114" t="s">
        <v>2</v>
      </c>
      <c r="G1147" s="114" t="s">
        <v>2</v>
      </c>
    </row>
    <row r="1148" spans="1:7" x14ac:dyDescent="0.3">
      <c r="A1148" s="24" t="s">
        <v>12</v>
      </c>
      <c r="B1148" s="112" t="s">
        <v>117</v>
      </c>
      <c r="C1148" s="24" t="s">
        <v>19</v>
      </c>
      <c r="D1148" s="114">
        <v>1</v>
      </c>
      <c r="E1148" s="114" t="s">
        <v>2</v>
      </c>
      <c r="F1148" s="114" t="s">
        <v>2</v>
      </c>
      <c r="G1148" s="114" t="s">
        <v>2</v>
      </c>
    </row>
    <row r="1149" spans="1:7" x14ac:dyDescent="0.3">
      <c r="A1149" s="24" t="s">
        <v>108</v>
      </c>
      <c r="B1149" s="112" t="s">
        <v>117</v>
      </c>
      <c r="C1149" s="24" t="s">
        <v>19</v>
      </c>
      <c r="D1149" s="114">
        <v>1.8598035165364E-3</v>
      </c>
      <c r="E1149" s="114" t="s">
        <v>2</v>
      </c>
      <c r="F1149" s="114" t="s">
        <v>2</v>
      </c>
      <c r="G1149" s="114" t="s">
        <v>2</v>
      </c>
    </row>
    <row r="1150" spans="1:7" x14ac:dyDescent="0.3">
      <c r="A1150" s="24" t="s">
        <v>106</v>
      </c>
      <c r="B1150" s="112" t="s">
        <v>117</v>
      </c>
      <c r="C1150" s="24" t="s">
        <v>19</v>
      </c>
      <c r="D1150" s="114">
        <v>1</v>
      </c>
      <c r="E1150" s="114" t="s">
        <v>2</v>
      </c>
      <c r="F1150" s="114" t="s">
        <v>2</v>
      </c>
      <c r="G1150" s="114" t="s">
        <v>2</v>
      </c>
    </row>
    <row r="1151" spans="1:7" x14ac:dyDescent="0.3">
      <c r="A1151" s="24" t="s">
        <v>105</v>
      </c>
      <c r="B1151" s="112" t="s">
        <v>117</v>
      </c>
      <c r="C1151" s="24" t="s">
        <v>19</v>
      </c>
      <c r="D1151" s="114">
        <v>1</v>
      </c>
      <c r="E1151" s="114" t="s">
        <v>2</v>
      </c>
      <c r="F1151" s="114" t="s">
        <v>2</v>
      </c>
      <c r="G1151" s="114" t="s">
        <v>2</v>
      </c>
    </row>
    <row r="1152" spans="1:7" x14ac:dyDescent="0.3">
      <c r="A1152" s="24" t="s">
        <v>13</v>
      </c>
      <c r="B1152" s="112" t="s">
        <v>117</v>
      </c>
      <c r="C1152" s="24" t="s">
        <v>19</v>
      </c>
      <c r="D1152" s="114">
        <v>0.934731841474437</v>
      </c>
      <c r="E1152" s="114" t="s">
        <v>2</v>
      </c>
      <c r="F1152" s="114" t="s">
        <v>2</v>
      </c>
      <c r="G1152" s="114" t="s">
        <v>2</v>
      </c>
    </row>
    <row r="1153" spans="1:7" x14ac:dyDescent="0.3">
      <c r="A1153" s="24" t="s">
        <v>14</v>
      </c>
      <c r="B1153" s="112" t="s">
        <v>117</v>
      </c>
      <c r="C1153" s="24" t="s">
        <v>19</v>
      </c>
      <c r="D1153" s="114">
        <v>1</v>
      </c>
      <c r="E1153" s="114">
        <v>0.45888373586312903</v>
      </c>
      <c r="F1153" s="114">
        <v>0.49555300250071699</v>
      </c>
      <c r="G1153" s="114">
        <v>4.5563261636154803E-2</v>
      </c>
    </row>
    <row r="1154" spans="1:7" x14ac:dyDescent="0.3">
      <c r="A1154" s="24" t="s">
        <v>1</v>
      </c>
      <c r="B1154" s="112" t="s">
        <v>117</v>
      </c>
      <c r="C1154" s="24" t="s">
        <v>20</v>
      </c>
      <c r="D1154" s="114">
        <v>0.18422964650607099</v>
      </c>
      <c r="E1154" s="114" t="s">
        <v>2</v>
      </c>
      <c r="F1154" s="114" t="s">
        <v>2</v>
      </c>
      <c r="G1154" s="114" t="s">
        <v>2</v>
      </c>
    </row>
    <row r="1155" spans="1:7" x14ac:dyDescent="0.3">
      <c r="A1155" s="24" t="s">
        <v>5</v>
      </c>
      <c r="B1155" s="112" t="s">
        <v>117</v>
      </c>
      <c r="C1155" s="24" t="s">
        <v>20</v>
      </c>
      <c r="D1155" s="114">
        <v>6.3769933116409397E-3</v>
      </c>
      <c r="E1155" s="114">
        <v>0.48031792809513002</v>
      </c>
      <c r="F1155" s="114">
        <v>0.51383014843259001</v>
      </c>
      <c r="G1155" s="114">
        <v>5.8519234722807902E-3</v>
      </c>
    </row>
    <row r="1156" spans="1:7" x14ac:dyDescent="0.3">
      <c r="A1156" s="24" t="s">
        <v>6</v>
      </c>
      <c r="B1156" s="112" t="s">
        <v>117</v>
      </c>
      <c r="C1156" s="24" t="s">
        <v>20</v>
      </c>
      <c r="D1156" s="114">
        <v>0.96593393988007603</v>
      </c>
      <c r="E1156" s="114">
        <v>0.97643347496176802</v>
      </c>
      <c r="F1156" s="114">
        <v>2.3566525038231499E-2</v>
      </c>
      <c r="G1156" s="114">
        <v>0</v>
      </c>
    </row>
    <row r="1157" spans="1:7" x14ac:dyDescent="0.3">
      <c r="A1157" s="24" t="s">
        <v>7</v>
      </c>
      <c r="B1157" s="112" t="s">
        <v>117</v>
      </c>
      <c r="C1157" s="24" t="s">
        <v>20</v>
      </c>
      <c r="D1157" s="114">
        <v>0.85900945727748701</v>
      </c>
      <c r="E1157" s="114">
        <v>1</v>
      </c>
      <c r="F1157" s="114">
        <v>0</v>
      </c>
      <c r="G1157" s="114">
        <v>0</v>
      </c>
    </row>
    <row r="1158" spans="1:7" x14ac:dyDescent="0.3">
      <c r="A1158" s="24" t="s">
        <v>8</v>
      </c>
      <c r="B1158" s="112" t="s">
        <v>117</v>
      </c>
      <c r="C1158" s="24" t="s">
        <v>20</v>
      </c>
      <c r="D1158" s="114">
        <v>0.82913185695368397</v>
      </c>
      <c r="E1158" s="114" t="s">
        <v>2</v>
      </c>
      <c r="F1158" s="114" t="s">
        <v>2</v>
      </c>
      <c r="G1158" s="114" t="s">
        <v>2</v>
      </c>
    </row>
    <row r="1159" spans="1:7" x14ac:dyDescent="0.3">
      <c r="A1159" s="24" t="s">
        <v>104</v>
      </c>
      <c r="B1159" s="112" t="s">
        <v>117</v>
      </c>
      <c r="C1159" s="24" t="s">
        <v>20</v>
      </c>
      <c r="D1159" s="114">
        <v>4.5894929134666397E-2</v>
      </c>
      <c r="E1159" s="114" t="s">
        <v>2</v>
      </c>
      <c r="F1159" s="114" t="s">
        <v>2</v>
      </c>
      <c r="G1159" s="114" t="s">
        <v>2</v>
      </c>
    </row>
    <row r="1160" spans="1:7" x14ac:dyDescent="0.3">
      <c r="A1160" s="24" t="s">
        <v>107</v>
      </c>
      <c r="B1160" s="112" t="s">
        <v>117</v>
      </c>
      <c r="C1160" s="24" t="s">
        <v>20</v>
      </c>
      <c r="D1160" s="114">
        <v>0</v>
      </c>
      <c r="E1160" s="114" t="s">
        <v>2</v>
      </c>
      <c r="F1160" s="114" t="s">
        <v>2</v>
      </c>
      <c r="G1160" s="114" t="s">
        <v>2</v>
      </c>
    </row>
    <row r="1161" spans="1:7" x14ac:dyDescent="0.3">
      <c r="A1161" s="24" t="s">
        <v>9</v>
      </c>
      <c r="B1161" s="112" t="s">
        <v>117</v>
      </c>
      <c r="C1161" s="24" t="s">
        <v>20</v>
      </c>
      <c r="D1161" s="114">
        <v>0.86848685189464703</v>
      </c>
      <c r="E1161" s="114">
        <v>0.38547467577294903</v>
      </c>
      <c r="F1161" s="114">
        <v>0.61452532422705097</v>
      </c>
      <c r="G1161" s="114">
        <v>0</v>
      </c>
    </row>
    <row r="1162" spans="1:7" x14ac:dyDescent="0.3">
      <c r="A1162" s="24" t="s">
        <v>10</v>
      </c>
      <c r="B1162" s="112" t="s">
        <v>117</v>
      </c>
      <c r="C1162" s="24" t="s">
        <v>20</v>
      </c>
      <c r="D1162" s="114">
        <v>0.99066066490148796</v>
      </c>
      <c r="E1162" s="114" t="s">
        <v>2</v>
      </c>
      <c r="F1162" s="114" t="s">
        <v>2</v>
      </c>
      <c r="G1162" s="114" t="s">
        <v>2</v>
      </c>
    </row>
    <row r="1163" spans="1:7" x14ac:dyDescent="0.3">
      <c r="A1163" s="24" t="s">
        <v>11</v>
      </c>
      <c r="B1163" s="112" t="s">
        <v>117</v>
      </c>
      <c r="C1163" s="24" t="s">
        <v>20</v>
      </c>
      <c r="D1163" s="114">
        <v>0.19656419102938699</v>
      </c>
      <c r="E1163" s="114" t="s">
        <v>2</v>
      </c>
      <c r="F1163" s="114" t="s">
        <v>2</v>
      </c>
      <c r="G1163" s="114" t="s">
        <v>2</v>
      </c>
    </row>
    <row r="1164" spans="1:7" x14ac:dyDescent="0.3">
      <c r="A1164" s="24" t="s">
        <v>12</v>
      </c>
      <c r="B1164" s="112" t="s">
        <v>117</v>
      </c>
      <c r="C1164" s="24" t="s">
        <v>20</v>
      </c>
      <c r="D1164" s="114">
        <v>1</v>
      </c>
      <c r="E1164" s="114" t="s">
        <v>2</v>
      </c>
      <c r="F1164" s="114" t="s">
        <v>2</v>
      </c>
      <c r="G1164" s="114" t="s">
        <v>2</v>
      </c>
    </row>
    <row r="1165" spans="1:7" x14ac:dyDescent="0.3">
      <c r="A1165" s="24" t="s">
        <v>108</v>
      </c>
      <c r="B1165" s="112" t="s">
        <v>117</v>
      </c>
      <c r="C1165" s="24" t="s">
        <v>20</v>
      </c>
      <c r="D1165" s="114">
        <v>0</v>
      </c>
      <c r="E1165" s="114" t="s">
        <v>2</v>
      </c>
      <c r="F1165" s="114" t="s">
        <v>2</v>
      </c>
      <c r="G1165" s="114" t="s">
        <v>2</v>
      </c>
    </row>
    <row r="1166" spans="1:7" x14ac:dyDescent="0.3">
      <c r="A1166" s="24" t="s">
        <v>106</v>
      </c>
      <c r="B1166" s="112" t="s">
        <v>117</v>
      </c>
      <c r="C1166" s="24" t="s">
        <v>20</v>
      </c>
      <c r="D1166" s="114">
        <v>0.89380105166034596</v>
      </c>
      <c r="E1166" s="114" t="s">
        <v>2</v>
      </c>
      <c r="F1166" s="114" t="s">
        <v>2</v>
      </c>
      <c r="G1166" s="114" t="s">
        <v>2</v>
      </c>
    </row>
    <row r="1167" spans="1:7" x14ac:dyDescent="0.3">
      <c r="A1167" s="24" t="s">
        <v>105</v>
      </c>
      <c r="B1167" s="112" t="s">
        <v>117</v>
      </c>
      <c r="C1167" s="24" t="s">
        <v>20</v>
      </c>
      <c r="D1167" s="114">
        <v>0.90125160437279195</v>
      </c>
      <c r="E1167" s="114" t="s">
        <v>2</v>
      </c>
      <c r="F1167" s="114" t="s">
        <v>2</v>
      </c>
      <c r="G1167" s="114" t="s">
        <v>2</v>
      </c>
    </row>
    <row r="1168" spans="1:7" x14ac:dyDescent="0.3">
      <c r="A1168" s="24" t="s">
        <v>13</v>
      </c>
      <c r="B1168" s="112" t="s">
        <v>117</v>
      </c>
      <c r="C1168" s="24" t="s">
        <v>20</v>
      </c>
      <c r="D1168" s="114">
        <v>0.87254045332653196</v>
      </c>
      <c r="E1168" s="114" t="s">
        <v>2</v>
      </c>
      <c r="F1168" s="114" t="s">
        <v>2</v>
      </c>
      <c r="G1168" s="114" t="s">
        <v>2</v>
      </c>
    </row>
    <row r="1169" spans="1:7" x14ac:dyDescent="0.3">
      <c r="A1169" s="24" t="s">
        <v>14</v>
      </c>
      <c r="B1169" s="112" t="s">
        <v>117</v>
      </c>
      <c r="C1169" s="24" t="s">
        <v>20</v>
      </c>
      <c r="D1169" s="114">
        <v>0.93479539637147502</v>
      </c>
      <c r="E1169" s="114">
        <v>0.46221215509339297</v>
      </c>
      <c r="F1169" s="114">
        <v>0.51590142235317404</v>
      </c>
      <c r="G1169" s="114">
        <v>2.1886422553432199E-2</v>
      </c>
    </row>
    <row r="1170" spans="1:7" x14ac:dyDescent="0.3">
      <c r="A1170" s="24" t="s">
        <v>1</v>
      </c>
      <c r="B1170" s="112" t="s">
        <v>117</v>
      </c>
      <c r="C1170" s="24" t="s">
        <v>115</v>
      </c>
      <c r="D1170" s="114">
        <v>0.53458957178777</v>
      </c>
      <c r="E1170" s="114" t="s">
        <v>2</v>
      </c>
      <c r="F1170" s="114" t="s">
        <v>2</v>
      </c>
      <c r="G1170" s="114" t="s">
        <v>2</v>
      </c>
    </row>
    <row r="1171" spans="1:7" x14ac:dyDescent="0.3">
      <c r="A1171" s="24" t="s">
        <v>5</v>
      </c>
      <c r="B1171" s="112" t="s">
        <v>117</v>
      </c>
      <c r="C1171" s="24" t="s">
        <v>115</v>
      </c>
      <c r="D1171" s="114">
        <v>1.27149794245117E-3</v>
      </c>
      <c r="E1171" s="114">
        <v>0.332117013025722</v>
      </c>
      <c r="F1171" s="114">
        <v>0.66788298697427795</v>
      </c>
      <c r="G1171" s="114">
        <v>0</v>
      </c>
    </row>
    <row r="1172" spans="1:7" x14ac:dyDescent="0.3">
      <c r="A1172" s="24" t="s">
        <v>6</v>
      </c>
      <c r="B1172" s="112" t="s">
        <v>117</v>
      </c>
      <c r="C1172" s="24" t="s">
        <v>115</v>
      </c>
      <c r="D1172" s="114">
        <v>1</v>
      </c>
      <c r="E1172" s="114">
        <v>1</v>
      </c>
      <c r="F1172" s="114">
        <v>0</v>
      </c>
      <c r="G1172" s="114">
        <v>0</v>
      </c>
    </row>
    <row r="1173" spans="1:7" x14ac:dyDescent="0.3">
      <c r="A1173" s="24" t="s">
        <v>7</v>
      </c>
      <c r="B1173" s="112" t="s">
        <v>117</v>
      </c>
      <c r="C1173" s="24" t="s">
        <v>115</v>
      </c>
      <c r="D1173" s="114">
        <v>0.15196852730841401</v>
      </c>
      <c r="E1173" s="114">
        <v>1</v>
      </c>
      <c r="F1173" s="114">
        <v>0</v>
      </c>
      <c r="G1173" s="114">
        <v>0</v>
      </c>
    </row>
    <row r="1174" spans="1:7" x14ac:dyDescent="0.3">
      <c r="A1174" s="24" t="s">
        <v>8</v>
      </c>
      <c r="B1174" s="112" t="s">
        <v>117</v>
      </c>
      <c r="C1174" s="24" t="s">
        <v>115</v>
      </c>
      <c r="D1174" s="114">
        <v>1</v>
      </c>
      <c r="E1174" s="114" t="s">
        <v>2</v>
      </c>
      <c r="F1174" s="114" t="s">
        <v>2</v>
      </c>
      <c r="G1174" s="114" t="s">
        <v>2</v>
      </c>
    </row>
    <row r="1175" spans="1:7" x14ac:dyDescent="0.3">
      <c r="A1175" s="24" t="s">
        <v>104</v>
      </c>
      <c r="B1175" s="112" t="s">
        <v>117</v>
      </c>
      <c r="C1175" s="24" t="s">
        <v>115</v>
      </c>
      <c r="D1175" s="114">
        <v>0.127541754191238</v>
      </c>
      <c r="E1175" s="114" t="s">
        <v>2</v>
      </c>
      <c r="F1175" s="114" t="s">
        <v>2</v>
      </c>
      <c r="G1175" s="114" t="s">
        <v>2</v>
      </c>
    </row>
    <row r="1176" spans="1:7" x14ac:dyDescent="0.3">
      <c r="A1176" s="24" t="s">
        <v>107</v>
      </c>
      <c r="B1176" s="112" t="s">
        <v>117</v>
      </c>
      <c r="C1176" s="24" t="s">
        <v>115</v>
      </c>
      <c r="D1176" s="114">
        <v>0.27070338022336399</v>
      </c>
      <c r="E1176" s="114" t="s">
        <v>2</v>
      </c>
      <c r="F1176" s="114" t="s">
        <v>2</v>
      </c>
      <c r="G1176" s="114" t="s">
        <v>2</v>
      </c>
    </row>
    <row r="1177" spans="1:7" x14ac:dyDescent="0.3">
      <c r="A1177" s="24" t="s">
        <v>9</v>
      </c>
      <c r="B1177" s="112" t="s">
        <v>117</v>
      </c>
      <c r="C1177" s="24" t="s">
        <v>115</v>
      </c>
      <c r="D1177" s="114">
        <v>0.13183542410226801</v>
      </c>
      <c r="E1177" s="114">
        <v>0.71558179235809705</v>
      </c>
      <c r="F1177" s="114">
        <v>0.28441820764190301</v>
      </c>
      <c r="G1177" s="114">
        <v>0</v>
      </c>
    </row>
    <row r="1178" spans="1:7" x14ac:dyDescent="0.3">
      <c r="A1178" s="24" t="s">
        <v>10</v>
      </c>
      <c r="B1178" s="112" t="s">
        <v>117</v>
      </c>
      <c r="C1178" s="24" t="s">
        <v>115</v>
      </c>
      <c r="D1178" s="114">
        <v>1</v>
      </c>
      <c r="E1178" s="114" t="s">
        <v>2</v>
      </c>
      <c r="F1178" s="114" t="s">
        <v>2</v>
      </c>
      <c r="G1178" s="114" t="s">
        <v>2</v>
      </c>
    </row>
    <row r="1179" spans="1:7" x14ac:dyDescent="0.3">
      <c r="A1179" s="24" t="s">
        <v>11</v>
      </c>
      <c r="B1179" s="112" t="s">
        <v>117</v>
      </c>
      <c r="C1179" s="24" t="s">
        <v>115</v>
      </c>
      <c r="D1179" s="114">
        <v>0.61216509551963805</v>
      </c>
      <c r="E1179" s="114" t="s">
        <v>2</v>
      </c>
      <c r="F1179" s="114" t="s">
        <v>2</v>
      </c>
      <c r="G1179" s="114" t="s">
        <v>2</v>
      </c>
    </row>
    <row r="1180" spans="1:7" x14ac:dyDescent="0.3">
      <c r="A1180" s="24" t="s">
        <v>12</v>
      </c>
      <c r="B1180" s="112" t="s">
        <v>117</v>
      </c>
      <c r="C1180" s="24" t="s">
        <v>115</v>
      </c>
      <c r="D1180" s="114">
        <v>1</v>
      </c>
      <c r="E1180" s="114" t="s">
        <v>2</v>
      </c>
      <c r="F1180" s="114" t="s">
        <v>2</v>
      </c>
      <c r="G1180" s="114" t="s">
        <v>2</v>
      </c>
    </row>
    <row r="1181" spans="1:7" x14ac:dyDescent="0.3">
      <c r="A1181" s="24" t="s">
        <v>108</v>
      </c>
      <c r="B1181" s="112" t="s">
        <v>117</v>
      </c>
      <c r="C1181" s="24" t="s">
        <v>115</v>
      </c>
      <c r="D1181" s="114">
        <v>0.32735962869134499</v>
      </c>
      <c r="E1181" s="114" t="s">
        <v>2</v>
      </c>
      <c r="F1181" s="114" t="s">
        <v>2</v>
      </c>
      <c r="G1181" s="114" t="s">
        <v>2</v>
      </c>
    </row>
    <row r="1182" spans="1:7" x14ac:dyDescent="0.3">
      <c r="A1182" s="24" t="s">
        <v>106</v>
      </c>
      <c r="B1182" s="112" t="s">
        <v>117</v>
      </c>
      <c r="C1182" s="24" t="s">
        <v>115</v>
      </c>
      <c r="D1182" s="114">
        <v>1</v>
      </c>
      <c r="E1182" s="114" t="s">
        <v>2</v>
      </c>
      <c r="F1182" s="114" t="s">
        <v>2</v>
      </c>
      <c r="G1182" s="114" t="s">
        <v>2</v>
      </c>
    </row>
    <row r="1183" spans="1:7" x14ac:dyDescent="0.3">
      <c r="A1183" s="24" t="s">
        <v>105</v>
      </c>
      <c r="B1183" s="112" t="s">
        <v>117</v>
      </c>
      <c r="C1183" s="24" t="s">
        <v>115</v>
      </c>
      <c r="D1183" s="114">
        <v>1</v>
      </c>
      <c r="E1183" s="114" t="s">
        <v>2</v>
      </c>
      <c r="F1183" s="114" t="s">
        <v>2</v>
      </c>
      <c r="G1183" s="114" t="s">
        <v>2</v>
      </c>
    </row>
    <row r="1184" spans="1:7" x14ac:dyDescent="0.3">
      <c r="A1184" s="24" t="s">
        <v>13</v>
      </c>
      <c r="B1184" s="112" t="s">
        <v>117</v>
      </c>
      <c r="C1184" s="24" t="s">
        <v>115</v>
      </c>
      <c r="D1184" s="114">
        <v>0.34522359293493998</v>
      </c>
      <c r="E1184" s="114" t="s">
        <v>2</v>
      </c>
      <c r="F1184" s="114" t="s">
        <v>2</v>
      </c>
      <c r="G1184" s="114" t="s">
        <v>2</v>
      </c>
    </row>
    <row r="1185" spans="1:7" x14ac:dyDescent="0.3">
      <c r="A1185" s="24" t="s">
        <v>14</v>
      </c>
      <c r="B1185" s="112" t="s">
        <v>117</v>
      </c>
      <c r="C1185" s="24" t="s">
        <v>115</v>
      </c>
      <c r="D1185" s="114">
        <v>1</v>
      </c>
      <c r="E1185" s="114">
        <v>0.59436334301910299</v>
      </c>
      <c r="F1185" s="114">
        <v>0.40563665698089701</v>
      </c>
      <c r="G1185" s="114">
        <v>0</v>
      </c>
    </row>
    <row r="1186" spans="1:7" x14ac:dyDescent="0.3">
      <c r="A1186" s="24" t="s">
        <v>1</v>
      </c>
      <c r="B1186" s="112" t="s">
        <v>117</v>
      </c>
      <c r="C1186" s="24" t="s">
        <v>21</v>
      </c>
      <c r="D1186" s="114">
        <v>2.3732760122159399E-2</v>
      </c>
      <c r="E1186" s="114" t="s">
        <v>2</v>
      </c>
      <c r="F1186" s="114" t="s">
        <v>2</v>
      </c>
      <c r="G1186" s="114" t="s">
        <v>2</v>
      </c>
    </row>
    <row r="1187" spans="1:7" x14ac:dyDescent="0.3">
      <c r="A1187" s="24" t="s">
        <v>5</v>
      </c>
      <c r="B1187" s="112" t="s">
        <v>117</v>
      </c>
      <c r="C1187" s="24" t="s">
        <v>21</v>
      </c>
      <c r="D1187" s="114">
        <v>1</v>
      </c>
      <c r="E1187" s="114">
        <v>0.29122371585142998</v>
      </c>
      <c r="F1187" s="114">
        <v>0.664972935923413</v>
      </c>
      <c r="G1187" s="114">
        <v>4.38033482251571E-2</v>
      </c>
    </row>
    <row r="1188" spans="1:7" x14ac:dyDescent="0.3">
      <c r="A1188" s="24" t="s">
        <v>6</v>
      </c>
      <c r="B1188" s="112" t="s">
        <v>117</v>
      </c>
      <c r="C1188" s="24" t="s">
        <v>21</v>
      </c>
      <c r="D1188" s="114">
        <v>1</v>
      </c>
      <c r="E1188" s="114">
        <v>0.99278373131325903</v>
      </c>
      <c r="F1188" s="114">
        <v>7.2162686867408799E-3</v>
      </c>
      <c r="G1188" s="114">
        <v>0</v>
      </c>
    </row>
    <row r="1189" spans="1:7" x14ac:dyDescent="0.3">
      <c r="A1189" s="24" t="s">
        <v>7</v>
      </c>
      <c r="B1189" s="112" t="s">
        <v>117</v>
      </c>
      <c r="C1189" s="24" t="s">
        <v>21</v>
      </c>
      <c r="D1189" s="114">
        <v>0.95187863860150002</v>
      </c>
      <c r="E1189" s="114">
        <v>0.99277114751697404</v>
      </c>
      <c r="F1189" s="114">
        <v>0</v>
      </c>
      <c r="G1189" s="114">
        <v>7.2288524830261096E-3</v>
      </c>
    </row>
    <row r="1190" spans="1:7" x14ac:dyDescent="0.3">
      <c r="A1190" s="24" t="s">
        <v>8</v>
      </c>
      <c r="B1190" s="112" t="s">
        <v>117</v>
      </c>
      <c r="C1190" s="24" t="s">
        <v>21</v>
      </c>
      <c r="D1190" s="114">
        <v>0.92173048164229299</v>
      </c>
      <c r="E1190" s="114" t="s">
        <v>2</v>
      </c>
      <c r="F1190" s="114" t="s">
        <v>2</v>
      </c>
      <c r="G1190" s="114" t="s">
        <v>2</v>
      </c>
    </row>
    <row r="1191" spans="1:7" x14ac:dyDescent="0.3">
      <c r="A1191" s="24" t="s">
        <v>104</v>
      </c>
      <c r="B1191" s="112" t="s">
        <v>117</v>
      </c>
      <c r="C1191" s="24" t="s">
        <v>21</v>
      </c>
      <c r="D1191" s="114">
        <v>0.93547839844467795</v>
      </c>
      <c r="E1191" s="114" t="s">
        <v>2</v>
      </c>
      <c r="F1191" s="114" t="s">
        <v>2</v>
      </c>
      <c r="G1191" s="114" t="s">
        <v>2</v>
      </c>
    </row>
    <row r="1192" spans="1:7" x14ac:dyDescent="0.3">
      <c r="A1192" s="24" t="s">
        <v>107</v>
      </c>
      <c r="B1192" s="112" t="s">
        <v>117</v>
      </c>
      <c r="C1192" s="24" t="s">
        <v>21</v>
      </c>
      <c r="D1192" s="114">
        <v>1.30605948067796E-2</v>
      </c>
      <c r="E1192" s="114" t="s">
        <v>2</v>
      </c>
      <c r="F1192" s="114" t="s">
        <v>2</v>
      </c>
      <c r="G1192" s="114" t="s">
        <v>2</v>
      </c>
    </row>
    <row r="1193" spans="1:7" x14ac:dyDescent="0.3">
      <c r="A1193" s="24" t="s">
        <v>9</v>
      </c>
      <c r="B1193" s="112" t="s">
        <v>117</v>
      </c>
      <c r="C1193" s="24" t="s">
        <v>21</v>
      </c>
      <c r="D1193" s="114">
        <v>0.94274938910737305</v>
      </c>
      <c r="E1193" s="114">
        <v>0.27252467617815401</v>
      </c>
      <c r="F1193" s="114">
        <v>0.71661069397149602</v>
      </c>
      <c r="G1193" s="114">
        <v>1.0864629850349901E-2</v>
      </c>
    </row>
    <row r="1194" spans="1:7" x14ac:dyDescent="0.3">
      <c r="A1194" s="24" t="s">
        <v>10</v>
      </c>
      <c r="B1194" s="112" t="s">
        <v>117</v>
      </c>
      <c r="C1194" s="24" t="s">
        <v>21</v>
      </c>
      <c r="D1194" s="114">
        <v>1</v>
      </c>
      <c r="E1194" s="114" t="s">
        <v>2</v>
      </c>
      <c r="F1194" s="114" t="s">
        <v>2</v>
      </c>
      <c r="G1194" s="114" t="s">
        <v>2</v>
      </c>
    </row>
    <row r="1195" spans="1:7" x14ac:dyDescent="0.3">
      <c r="A1195" s="24" t="s">
        <v>11</v>
      </c>
      <c r="B1195" s="112" t="s">
        <v>117</v>
      </c>
      <c r="C1195" s="24" t="s">
        <v>21</v>
      </c>
      <c r="D1195" s="114">
        <v>4.2835036833505598E-2</v>
      </c>
      <c r="E1195" s="114" t="s">
        <v>2</v>
      </c>
      <c r="F1195" s="114" t="s">
        <v>2</v>
      </c>
      <c r="G1195" s="114" t="s">
        <v>2</v>
      </c>
    </row>
    <row r="1196" spans="1:7" x14ac:dyDescent="0.3">
      <c r="A1196" s="24" t="s">
        <v>12</v>
      </c>
      <c r="B1196" s="112" t="s">
        <v>117</v>
      </c>
      <c r="C1196" s="24" t="s">
        <v>21</v>
      </c>
      <c r="D1196" s="114">
        <v>1</v>
      </c>
      <c r="E1196" s="114" t="s">
        <v>2</v>
      </c>
      <c r="F1196" s="114" t="s">
        <v>2</v>
      </c>
      <c r="G1196" s="114" t="s">
        <v>2</v>
      </c>
    </row>
    <row r="1197" spans="1:7" x14ac:dyDescent="0.3">
      <c r="A1197" s="24" t="s">
        <v>108</v>
      </c>
      <c r="B1197" s="112" t="s">
        <v>117</v>
      </c>
      <c r="C1197" s="24" t="s">
        <v>21</v>
      </c>
      <c r="D1197" s="114">
        <v>1.9981541882590399E-2</v>
      </c>
      <c r="E1197" s="114" t="s">
        <v>2</v>
      </c>
      <c r="F1197" s="114" t="s">
        <v>2</v>
      </c>
      <c r="G1197" s="114" t="s">
        <v>2</v>
      </c>
    </row>
    <row r="1198" spans="1:7" x14ac:dyDescent="0.3">
      <c r="A1198" s="24" t="s">
        <v>106</v>
      </c>
      <c r="B1198" s="112" t="s">
        <v>117</v>
      </c>
      <c r="C1198" s="24" t="s">
        <v>21</v>
      </c>
      <c r="D1198" s="114">
        <v>0.99254861959246699</v>
      </c>
      <c r="E1198" s="114" t="s">
        <v>2</v>
      </c>
      <c r="F1198" s="114" t="s">
        <v>2</v>
      </c>
      <c r="G1198" s="114" t="s">
        <v>2</v>
      </c>
    </row>
    <row r="1199" spans="1:7" x14ac:dyDescent="0.3">
      <c r="A1199" s="24" t="s">
        <v>105</v>
      </c>
      <c r="B1199" s="112" t="s">
        <v>117</v>
      </c>
      <c r="C1199" s="24" t="s">
        <v>21</v>
      </c>
      <c r="D1199" s="114">
        <v>0.218950984189168</v>
      </c>
      <c r="E1199" s="114" t="s">
        <v>2</v>
      </c>
      <c r="F1199" s="114" t="s">
        <v>2</v>
      </c>
      <c r="G1199" s="114" t="s">
        <v>2</v>
      </c>
    </row>
    <row r="1200" spans="1:7" x14ac:dyDescent="0.3">
      <c r="A1200" s="24" t="s">
        <v>13</v>
      </c>
      <c r="B1200" s="112" t="s">
        <v>117</v>
      </c>
      <c r="C1200" s="24" t="s">
        <v>21</v>
      </c>
      <c r="D1200" s="114">
        <v>0.95305984771996599</v>
      </c>
      <c r="E1200" s="114" t="s">
        <v>2</v>
      </c>
      <c r="F1200" s="114" t="s">
        <v>2</v>
      </c>
      <c r="G1200" s="114" t="s">
        <v>2</v>
      </c>
    </row>
    <row r="1201" spans="1:7" x14ac:dyDescent="0.3">
      <c r="A1201" s="24" t="s">
        <v>14</v>
      </c>
      <c r="B1201" s="112" t="s">
        <v>117</v>
      </c>
      <c r="C1201" s="24" t="s">
        <v>21</v>
      </c>
      <c r="D1201" s="114">
        <v>1</v>
      </c>
      <c r="E1201" s="114">
        <v>0.14812478033703699</v>
      </c>
      <c r="F1201" s="114">
        <v>0.84294063707313005</v>
      </c>
      <c r="G1201" s="114">
        <v>8.9345825898333193E-3</v>
      </c>
    </row>
    <row r="1202" spans="1:7" x14ac:dyDescent="0.3">
      <c r="A1202" s="24" t="s">
        <v>1</v>
      </c>
      <c r="B1202" s="112" t="s">
        <v>117</v>
      </c>
      <c r="C1202" s="24" t="s">
        <v>22</v>
      </c>
      <c r="D1202" s="114">
        <v>0.244374053218196</v>
      </c>
      <c r="E1202" s="114" t="s">
        <v>2</v>
      </c>
      <c r="F1202" s="114" t="s">
        <v>2</v>
      </c>
      <c r="G1202" s="114" t="s">
        <v>2</v>
      </c>
    </row>
    <row r="1203" spans="1:7" x14ac:dyDescent="0.3">
      <c r="A1203" s="24" t="s">
        <v>5</v>
      </c>
      <c r="B1203" s="112" t="s">
        <v>117</v>
      </c>
      <c r="C1203" s="24" t="s">
        <v>22</v>
      </c>
      <c r="D1203" s="114">
        <v>1.1787130455979901E-3</v>
      </c>
      <c r="E1203" s="114">
        <v>0.80518444096601705</v>
      </c>
      <c r="F1203" s="114">
        <v>0.19481555903398301</v>
      </c>
      <c r="G1203" s="114">
        <v>0</v>
      </c>
    </row>
    <row r="1204" spans="1:7" x14ac:dyDescent="0.3">
      <c r="A1204" s="24" t="s">
        <v>6</v>
      </c>
      <c r="B1204" s="112" t="s">
        <v>117</v>
      </c>
      <c r="C1204" s="24" t="s">
        <v>22</v>
      </c>
      <c r="D1204" s="114">
        <v>0.981006505140119</v>
      </c>
      <c r="E1204" s="114">
        <v>1</v>
      </c>
      <c r="F1204" s="114">
        <v>0</v>
      </c>
      <c r="G1204" s="114">
        <v>0</v>
      </c>
    </row>
    <row r="1205" spans="1:7" x14ac:dyDescent="0.3">
      <c r="A1205" s="24" t="s">
        <v>7</v>
      </c>
      <c r="B1205" s="112" t="s">
        <v>117</v>
      </c>
      <c r="C1205" s="24" t="s">
        <v>22</v>
      </c>
      <c r="D1205" s="114">
        <v>0.82890436396788103</v>
      </c>
      <c r="E1205" s="114">
        <v>1</v>
      </c>
      <c r="F1205" s="114">
        <v>0</v>
      </c>
      <c r="G1205" s="114">
        <v>0</v>
      </c>
    </row>
    <row r="1206" spans="1:7" x14ac:dyDescent="0.3">
      <c r="A1206" s="24" t="s">
        <v>8</v>
      </c>
      <c r="B1206" s="112" t="s">
        <v>117</v>
      </c>
      <c r="C1206" s="24" t="s">
        <v>22</v>
      </c>
      <c r="D1206" s="114">
        <v>0.81998990516477199</v>
      </c>
      <c r="E1206" s="114" t="s">
        <v>2</v>
      </c>
      <c r="F1206" s="114" t="s">
        <v>2</v>
      </c>
      <c r="G1206" s="114" t="s">
        <v>2</v>
      </c>
    </row>
    <row r="1207" spans="1:7" x14ac:dyDescent="0.3">
      <c r="A1207" s="24" t="s">
        <v>104</v>
      </c>
      <c r="B1207" s="112" t="s">
        <v>117</v>
      </c>
      <c r="C1207" s="24" t="s">
        <v>22</v>
      </c>
      <c r="D1207" s="114">
        <v>7.3634668320911201E-2</v>
      </c>
      <c r="E1207" s="114" t="s">
        <v>2</v>
      </c>
      <c r="F1207" s="114" t="s">
        <v>2</v>
      </c>
      <c r="G1207" s="114" t="s">
        <v>2</v>
      </c>
    </row>
    <row r="1208" spans="1:7" x14ac:dyDescent="0.3">
      <c r="A1208" s="24" t="s">
        <v>107</v>
      </c>
      <c r="B1208" s="112" t="s">
        <v>117</v>
      </c>
      <c r="C1208" s="24" t="s">
        <v>22</v>
      </c>
      <c r="D1208" s="114">
        <v>0</v>
      </c>
      <c r="E1208" s="114" t="s">
        <v>2</v>
      </c>
      <c r="F1208" s="114" t="s">
        <v>2</v>
      </c>
      <c r="G1208" s="114" t="s">
        <v>2</v>
      </c>
    </row>
    <row r="1209" spans="1:7" x14ac:dyDescent="0.3">
      <c r="A1209" s="24" t="s">
        <v>9</v>
      </c>
      <c r="B1209" s="112" t="s">
        <v>117</v>
      </c>
      <c r="C1209" s="24" t="s">
        <v>22</v>
      </c>
      <c r="D1209" s="114">
        <v>0.82980571964306904</v>
      </c>
      <c r="E1209" s="114">
        <v>0.34660022059296203</v>
      </c>
      <c r="F1209" s="114">
        <v>0.65047089999399299</v>
      </c>
      <c r="G1209" s="114">
        <v>2.9288794130440201E-3</v>
      </c>
    </row>
    <row r="1210" spans="1:7" x14ac:dyDescent="0.3">
      <c r="A1210" s="24" t="s">
        <v>10</v>
      </c>
      <c r="B1210" s="112" t="s">
        <v>117</v>
      </c>
      <c r="C1210" s="24" t="s">
        <v>22</v>
      </c>
      <c r="D1210" s="114">
        <v>0.98861090230910897</v>
      </c>
      <c r="E1210" s="114" t="s">
        <v>2</v>
      </c>
      <c r="F1210" s="114" t="s">
        <v>2</v>
      </c>
      <c r="G1210" s="114" t="s">
        <v>2</v>
      </c>
    </row>
    <row r="1211" spans="1:7" x14ac:dyDescent="0.3">
      <c r="A1211" s="24" t="s">
        <v>11</v>
      </c>
      <c r="B1211" s="112" t="s">
        <v>117</v>
      </c>
      <c r="C1211" s="24" t="s">
        <v>22</v>
      </c>
      <c r="D1211" s="114">
        <v>0.11210830792304</v>
      </c>
      <c r="E1211" s="114" t="s">
        <v>2</v>
      </c>
      <c r="F1211" s="114" t="s">
        <v>2</v>
      </c>
      <c r="G1211" s="114" t="s">
        <v>2</v>
      </c>
    </row>
    <row r="1212" spans="1:7" x14ac:dyDescent="0.3">
      <c r="A1212" s="24" t="s">
        <v>12</v>
      </c>
      <c r="B1212" s="112" t="s">
        <v>117</v>
      </c>
      <c r="C1212" s="24" t="s">
        <v>22</v>
      </c>
      <c r="D1212" s="114">
        <v>1</v>
      </c>
      <c r="E1212" s="114" t="s">
        <v>2</v>
      </c>
      <c r="F1212" s="114" t="s">
        <v>2</v>
      </c>
      <c r="G1212" s="114" t="s">
        <v>2</v>
      </c>
    </row>
    <row r="1213" spans="1:7" x14ac:dyDescent="0.3">
      <c r="A1213" s="24" t="s">
        <v>108</v>
      </c>
      <c r="B1213" s="112" t="s">
        <v>117</v>
      </c>
      <c r="C1213" s="24" t="s">
        <v>22</v>
      </c>
      <c r="D1213" s="114">
        <v>0</v>
      </c>
      <c r="E1213" s="114" t="s">
        <v>2</v>
      </c>
      <c r="F1213" s="114" t="s">
        <v>2</v>
      </c>
      <c r="G1213" s="114" t="s">
        <v>2</v>
      </c>
    </row>
    <row r="1214" spans="1:7" x14ac:dyDescent="0.3">
      <c r="A1214" s="24" t="s">
        <v>106</v>
      </c>
      <c r="B1214" s="112" t="s">
        <v>117</v>
      </c>
      <c r="C1214" s="24" t="s">
        <v>22</v>
      </c>
      <c r="D1214" s="114">
        <v>0.908557613757771</v>
      </c>
      <c r="E1214" s="114" t="s">
        <v>2</v>
      </c>
      <c r="F1214" s="114" t="s">
        <v>2</v>
      </c>
      <c r="G1214" s="114" t="s">
        <v>2</v>
      </c>
    </row>
    <row r="1215" spans="1:7" x14ac:dyDescent="0.3">
      <c r="A1215" s="24" t="s">
        <v>105</v>
      </c>
      <c r="B1215" s="112" t="s">
        <v>117</v>
      </c>
      <c r="C1215" s="24" t="s">
        <v>22</v>
      </c>
      <c r="D1215" s="114">
        <v>0.93144090970271898</v>
      </c>
      <c r="E1215" s="114" t="s">
        <v>2</v>
      </c>
      <c r="F1215" s="114" t="s">
        <v>2</v>
      </c>
      <c r="G1215" s="114" t="s">
        <v>2</v>
      </c>
    </row>
    <row r="1216" spans="1:7" x14ac:dyDescent="0.3">
      <c r="A1216" s="24" t="s">
        <v>13</v>
      </c>
      <c r="B1216" s="112" t="s">
        <v>117</v>
      </c>
      <c r="C1216" s="24" t="s">
        <v>22</v>
      </c>
      <c r="D1216" s="114">
        <v>0.83455235450887499</v>
      </c>
      <c r="E1216" s="114" t="s">
        <v>2</v>
      </c>
      <c r="F1216" s="114" t="s">
        <v>2</v>
      </c>
      <c r="G1216" s="114" t="s">
        <v>2</v>
      </c>
    </row>
    <row r="1217" spans="1:7" x14ac:dyDescent="0.3">
      <c r="A1217" s="24" t="s">
        <v>14</v>
      </c>
      <c r="B1217" s="112" t="s">
        <v>117</v>
      </c>
      <c r="C1217" s="24" t="s">
        <v>22</v>
      </c>
      <c r="D1217" s="114">
        <v>0.885963770121308</v>
      </c>
      <c r="E1217" s="114">
        <v>0.50323569828535397</v>
      </c>
      <c r="F1217" s="114">
        <v>0.49141718200597101</v>
      </c>
      <c r="G1217" s="114">
        <v>5.3471197086752504E-3</v>
      </c>
    </row>
    <row r="1218" spans="1:7" x14ac:dyDescent="0.3">
      <c r="A1218" s="24" t="s">
        <v>1</v>
      </c>
      <c r="B1218" s="112" t="s">
        <v>117</v>
      </c>
      <c r="C1218" s="24" t="s">
        <v>23</v>
      </c>
      <c r="D1218" s="114">
        <v>6.1595896863259197E-2</v>
      </c>
      <c r="E1218" s="114" t="s">
        <v>2</v>
      </c>
      <c r="F1218" s="114" t="s">
        <v>2</v>
      </c>
      <c r="G1218" s="114" t="s">
        <v>2</v>
      </c>
    </row>
    <row r="1219" spans="1:7" x14ac:dyDescent="0.3">
      <c r="A1219" s="24" t="s">
        <v>5</v>
      </c>
      <c r="B1219" s="112" t="s">
        <v>117</v>
      </c>
      <c r="C1219" s="24" t="s">
        <v>23</v>
      </c>
      <c r="D1219" s="114">
        <v>5.4494233700059402E-2</v>
      </c>
      <c r="E1219" s="114">
        <v>0.474588966821335</v>
      </c>
      <c r="F1219" s="114">
        <v>0.525411033178665</v>
      </c>
      <c r="G1219" s="114">
        <v>0</v>
      </c>
    </row>
    <row r="1220" spans="1:7" x14ac:dyDescent="0.3">
      <c r="A1220" s="24" t="s">
        <v>6</v>
      </c>
      <c r="B1220" s="112" t="s">
        <v>117</v>
      </c>
      <c r="C1220" s="24" t="s">
        <v>23</v>
      </c>
      <c r="D1220" s="114">
        <v>1</v>
      </c>
      <c r="E1220" s="114">
        <v>0.99480292461403197</v>
      </c>
      <c r="F1220" s="114">
        <v>5.1970753859683196E-3</v>
      </c>
      <c r="G1220" s="114">
        <v>0</v>
      </c>
    </row>
    <row r="1221" spans="1:7" x14ac:dyDescent="0.3">
      <c r="A1221" s="24" t="s">
        <v>7</v>
      </c>
      <c r="B1221" s="112" t="s">
        <v>117</v>
      </c>
      <c r="C1221" s="24" t="s">
        <v>23</v>
      </c>
      <c r="D1221" s="114">
        <v>0.98341942414859496</v>
      </c>
      <c r="E1221" s="114">
        <v>1</v>
      </c>
      <c r="F1221" s="114">
        <v>0</v>
      </c>
      <c r="G1221" s="114">
        <v>0</v>
      </c>
    </row>
    <row r="1222" spans="1:7" x14ac:dyDescent="0.3">
      <c r="A1222" s="24" t="s">
        <v>8</v>
      </c>
      <c r="B1222" s="112" t="s">
        <v>117</v>
      </c>
      <c r="C1222" s="24" t="s">
        <v>23</v>
      </c>
      <c r="D1222" s="114">
        <v>0.99285512478171201</v>
      </c>
      <c r="E1222" s="114" t="s">
        <v>2</v>
      </c>
      <c r="F1222" s="114" t="s">
        <v>2</v>
      </c>
      <c r="G1222" s="114" t="s">
        <v>2</v>
      </c>
    </row>
    <row r="1223" spans="1:7" x14ac:dyDescent="0.3">
      <c r="A1223" s="24" t="s">
        <v>104</v>
      </c>
      <c r="B1223" s="112" t="s">
        <v>117</v>
      </c>
      <c r="C1223" s="24" t="s">
        <v>23</v>
      </c>
      <c r="D1223" s="114">
        <v>0.55270092492234602</v>
      </c>
      <c r="E1223" s="114" t="s">
        <v>2</v>
      </c>
      <c r="F1223" s="114" t="s">
        <v>2</v>
      </c>
      <c r="G1223" s="114" t="s">
        <v>2</v>
      </c>
    </row>
    <row r="1224" spans="1:7" x14ac:dyDescent="0.3">
      <c r="A1224" s="24" t="s">
        <v>107</v>
      </c>
      <c r="B1224" s="112" t="s">
        <v>117</v>
      </c>
      <c r="C1224" s="24" t="s">
        <v>23</v>
      </c>
      <c r="D1224" s="114">
        <v>0</v>
      </c>
      <c r="E1224" s="114" t="s">
        <v>2</v>
      </c>
      <c r="F1224" s="114" t="s">
        <v>2</v>
      </c>
      <c r="G1224" s="114" t="s">
        <v>2</v>
      </c>
    </row>
    <row r="1225" spans="1:7" x14ac:dyDescent="0.3">
      <c r="A1225" s="24" t="s">
        <v>9</v>
      </c>
      <c r="B1225" s="112" t="s">
        <v>117</v>
      </c>
      <c r="C1225" s="24" t="s">
        <v>23</v>
      </c>
      <c r="D1225" s="114">
        <v>0.99006850868771501</v>
      </c>
      <c r="E1225" s="114">
        <v>0.29406763422943699</v>
      </c>
      <c r="F1225" s="114">
        <v>0.70593236577056295</v>
      </c>
      <c r="G1225" s="114">
        <v>0</v>
      </c>
    </row>
    <row r="1226" spans="1:7" x14ac:dyDescent="0.3">
      <c r="A1226" s="24" t="s">
        <v>10</v>
      </c>
      <c r="B1226" s="112" t="s">
        <v>117</v>
      </c>
      <c r="C1226" s="24" t="s">
        <v>23</v>
      </c>
      <c r="D1226" s="114">
        <v>1</v>
      </c>
      <c r="E1226" s="114" t="s">
        <v>2</v>
      </c>
      <c r="F1226" s="114" t="s">
        <v>2</v>
      </c>
      <c r="G1226" s="114" t="s">
        <v>2</v>
      </c>
    </row>
    <row r="1227" spans="1:7" x14ac:dyDescent="0.3">
      <c r="A1227" s="24" t="s">
        <v>11</v>
      </c>
      <c r="B1227" s="112" t="s">
        <v>117</v>
      </c>
      <c r="C1227" s="24" t="s">
        <v>23</v>
      </c>
      <c r="D1227" s="114">
        <v>0.110535951833686</v>
      </c>
      <c r="E1227" s="114" t="s">
        <v>2</v>
      </c>
      <c r="F1227" s="114" t="s">
        <v>2</v>
      </c>
      <c r="G1227" s="114" t="s">
        <v>2</v>
      </c>
    </row>
    <row r="1228" spans="1:7" x14ac:dyDescent="0.3">
      <c r="A1228" s="24" t="s">
        <v>12</v>
      </c>
      <c r="B1228" s="112" t="s">
        <v>117</v>
      </c>
      <c r="C1228" s="24" t="s">
        <v>23</v>
      </c>
      <c r="D1228" s="114">
        <v>1</v>
      </c>
      <c r="E1228" s="114" t="s">
        <v>2</v>
      </c>
      <c r="F1228" s="114" t="s">
        <v>2</v>
      </c>
      <c r="G1228" s="114" t="s">
        <v>2</v>
      </c>
    </row>
    <row r="1229" spans="1:7" x14ac:dyDescent="0.3">
      <c r="A1229" s="24" t="s">
        <v>108</v>
      </c>
      <c r="B1229" s="112" t="s">
        <v>117</v>
      </c>
      <c r="C1229" s="24" t="s">
        <v>23</v>
      </c>
      <c r="D1229" s="114">
        <v>0</v>
      </c>
      <c r="E1229" s="114" t="s">
        <v>2</v>
      </c>
      <c r="F1229" s="114" t="s">
        <v>2</v>
      </c>
      <c r="G1229" s="114" t="s">
        <v>2</v>
      </c>
    </row>
    <row r="1230" spans="1:7" x14ac:dyDescent="0.3">
      <c r="A1230" s="24" t="s">
        <v>106</v>
      </c>
      <c r="B1230" s="112" t="s">
        <v>117</v>
      </c>
      <c r="C1230" s="24" t="s">
        <v>23</v>
      </c>
      <c r="D1230" s="114">
        <v>1</v>
      </c>
      <c r="E1230" s="114" t="s">
        <v>2</v>
      </c>
      <c r="F1230" s="114" t="s">
        <v>2</v>
      </c>
      <c r="G1230" s="114" t="s">
        <v>2</v>
      </c>
    </row>
    <row r="1231" spans="1:7" x14ac:dyDescent="0.3">
      <c r="A1231" s="24" t="s">
        <v>105</v>
      </c>
      <c r="B1231" s="112" t="s">
        <v>117</v>
      </c>
      <c r="C1231" s="24" t="s">
        <v>23</v>
      </c>
      <c r="D1231" s="114">
        <v>1</v>
      </c>
      <c r="E1231" s="114" t="s">
        <v>2</v>
      </c>
      <c r="F1231" s="114" t="s">
        <v>2</v>
      </c>
      <c r="G1231" s="114" t="s">
        <v>2</v>
      </c>
    </row>
    <row r="1232" spans="1:7" x14ac:dyDescent="0.3">
      <c r="A1232" s="24" t="s">
        <v>13</v>
      </c>
      <c r="B1232" s="112" t="s">
        <v>117</v>
      </c>
      <c r="C1232" s="24" t="s">
        <v>23</v>
      </c>
      <c r="D1232" s="114">
        <v>0.99014286698324006</v>
      </c>
      <c r="E1232" s="114" t="s">
        <v>2</v>
      </c>
      <c r="F1232" s="114" t="s">
        <v>2</v>
      </c>
      <c r="G1232" s="114" t="s">
        <v>2</v>
      </c>
    </row>
    <row r="1233" spans="1:7" x14ac:dyDescent="0.3">
      <c r="A1233" s="24" t="s">
        <v>14</v>
      </c>
      <c r="B1233" s="112" t="s">
        <v>117</v>
      </c>
      <c r="C1233" s="24" t="s">
        <v>23</v>
      </c>
      <c r="D1233" s="114">
        <v>1</v>
      </c>
      <c r="E1233" s="114">
        <v>0.20518103917486999</v>
      </c>
      <c r="F1233" s="114">
        <v>0.79481896082513004</v>
      </c>
      <c r="G1233" s="114">
        <v>0</v>
      </c>
    </row>
    <row r="1234" spans="1:7" x14ac:dyDescent="0.3">
      <c r="A1234" s="24" t="s">
        <v>1</v>
      </c>
      <c r="B1234" s="112" t="s">
        <v>117</v>
      </c>
      <c r="C1234" s="24" t="s">
        <v>24</v>
      </c>
      <c r="D1234" s="114">
        <v>0.42185089870752501</v>
      </c>
      <c r="E1234" s="114" t="s">
        <v>2</v>
      </c>
      <c r="F1234" s="114" t="s">
        <v>2</v>
      </c>
      <c r="G1234" s="114" t="s">
        <v>2</v>
      </c>
    </row>
    <row r="1235" spans="1:7" x14ac:dyDescent="0.3">
      <c r="A1235" s="24" t="s">
        <v>5</v>
      </c>
      <c r="B1235" s="112" t="s">
        <v>117</v>
      </c>
      <c r="C1235" s="24" t="s">
        <v>24</v>
      </c>
      <c r="D1235" s="114">
        <v>0</v>
      </c>
      <c r="E1235" s="114" t="s">
        <v>2</v>
      </c>
      <c r="F1235" s="114" t="s">
        <v>2</v>
      </c>
      <c r="G1235" s="114" t="s">
        <v>2</v>
      </c>
    </row>
    <row r="1236" spans="1:7" x14ac:dyDescent="0.3">
      <c r="A1236" s="24" t="s">
        <v>6</v>
      </c>
      <c r="B1236" s="112" t="s">
        <v>117</v>
      </c>
      <c r="C1236" s="24" t="s">
        <v>24</v>
      </c>
      <c r="D1236" s="114">
        <v>0.949529494279168</v>
      </c>
      <c r="E1236" s="114">
        <v>0.99008751410922202</v>
      </c>
      <c r="F1236" s="114">
        <v>9.9124858907775996E-3</v>
      </c>
      <c r="G1236" s="114">
        <v>0</v>
      </c>
    </row>
    <row r="1237" spans="1:7" x14ac:dyDescent="0.3">
      <c r="A1237" s="24" t="s">
        <v>7</v>
      </c>
      <c r="B1237" s="112" t="s">
        <v>117</v>
      </c>
      <c r="C1237" s="24" t="s">
        <v>24</v>
      </c>
      <c r="D1237" s="114">
        <v>0.200368060921431</v>
      </c>
      <c r="E1237" s="114">
        <v>1</v>
      </c>
      <c r="F1237" s="114">
        <v>0</v>
      </c>
      <c r="G1237" s="114">
        <v>0</v>
      </c>
    </row>
    <row r="1238" spans="1:7" x14ac:dyDescent="0.3">
      <c r="A1238" s="24" t="s">
        <v>8</v>
      </c>
      <c r="B1238" s="112" t="s">
        <v>117</v>
      </c>
      <c r="C1238" s="24" t="s">
        <v>24</v>
      </c>
      <c r="D1238" s="114">
        <v>0.94160510243225004</v>
      </c>
      <c r="E1238" s="114" t="s">
        <v>2</v>
      </c>
      <c r="F1238" s="114" t="s">
        <v>2</v>
      </c>
      <c r="G1238" s="114" t="s">
        <v>2</v>
      </c>
    </row>
    <row r="1239" spans="1:7" x14ac:dyDescent="0.3">
      <c r="A1239" s="24" t="s">
        <v>104</v>
      </c>
      <c r="B1239" s="112" t="s">
        <v>117</v>
      </c>
      <c r="C1239" s="24" t="s">
        <v>24</v>
      </c>
      <c r="D1239" s="114">
        <v>5.5901896497542E-2</v>
      </c>
      <c r="E1239" s="114" t="s">
        <v>2</v>
      </c>
      <c r="F1239" s="114" t="s">
        <v>2</v>
      </c>
      <c r="G1239" s="114" t="s">
        <v>2</v>
      </c>
    </row>
    <row r="1240" spans="1:7" x14ac:dyDescent="0.3">
      <c r="A1240" s="24" t="s">
        <v>107</v>
      </c>
      <c r="B1240" s="112" t="s">
        <v>117</v>
      </c>
      <c r="C1240" s="24" t="s">
        <v>24</v>
      </c>
      <c r="D1240" s="114">
        <v>3.2825781122103399E-3</v>
      </c>
      <c r="E1240" s="114" t="s">
        <v>2</v>
      </c>
      <c r="F1240" s="114" t="s">
        <v>2</v>
      </c>
      <c r="G1240" s="114" t="s">
        <v>2</v>
      </c>
    </row>
    <row r="1241" spans="1:7" x14ac:dyDescent="0.3">
      <c r="A1241" s="24" t="s">
        <v>9</v>
      </c>
      <c r="B1241" s="112" t="s">
        <v>117</v>
      </c>
      <c r="C1241" s="24" t="s">
        <v>24</v>
      </c>
      <c r="D1241" s="114">
        <v>0.23481932002893099</v>
      </c>
      <c r="E1241" s="114">
        <v>0.37613357299231498</v>
      </c>
      <c r="F1241" s="114">
        <v>0.61364434532709899</v>
      </c>
      <c r="G1241" s="114">
        <v>1.02220816805863E-2</v>
      </c>
    </row>
    <row r="1242" spans="1:7" x14ac:dyDescent="0.3">
      <c r="A1242" s="24" t="s">
        <v>10</v>
      </c>
      <c r="B1242" s="112" t="s">
        <v>117</v>
      </c>
      <c r="C1242" s="24" t="s">
        <v>24</v>
      </c>
      <c r="D1242" s="114">
        <v>0.99512727932980005</v>
      </c>
      <c r="E1242" s="114" t="s">
        <v>2</v>
      </c>
      <c r="F1242" s="114" t="s">
        <v>2</v>
      </c>
      <c r="G1242" s="114" t="s">
        <v>2</v>
      </c>
    </row>
    <row r="1243" spans="1:7" x14ac:dyDescent="0.3">
      <c r="A1243" s="24" t="s">
        <v>11</v>
      </c>
      <c r="B1243" s="112" t="s">
        <v>117</v>
      </c>
      <c r="C1243" s="24" t="s">
        <v>24</v>
      </c>
      <c r="D1243" s="114">
        <v>0.26885149901414002</v>
      </c>
      <c r="E1243" s="114" t="s">
        <v>2</v>
      </c>
      <c r="F1243" s="114" t="s">
        <v>2</v>
      </c>
      <c r="G1243" s="114" t="s">
        <v>2</v>
      </c>
    </row>
    <row r="1244" spans="1:7" x14ac:dyDescent="0.3">
      <c r="A1244" s="24" t="s">
        <v>12</v>
      </c>
      <c r="B1244" s="112" t="s">
        <v>117</v>
      </c>
      <c r="C1244" s="24" t="s">
        <v>24</v>
      </c>
      <c r="D1244" s="114">
        <v>1</v>
      </c>
      <c r="E1244" s="114" t="s">
        <v>2</v>
      </c>
      <c r="F1244" s="114" t="s">
        <v>2</v>
      </c>
      <c r="G1244" s="114" t="s">
        <v>2</v>
      </c>
    </row>
    <row r="1245" spans="1:7" x14ac:dyDescent="0.3">
      <c r="A1245" s="24" t="s">
        <v>108</v>
      </c>
      <c r="B1245" s="112" t="s">
        <v>117</v>
      </c>
      <c r="C1245" s="24" t="s">
        <v>24</v>
      </c>
      <c r="D1245" s="114">
        <v>3.05621246573278E-3</v>
      </c>
      <c r="E1245" s="114" t="s">
        <v>2</v>
      </c>
      <c r="F1245" s="114" t="s">
        <v>2</v>
      </c>
      <c r="G1245" s="114" t="s">
        <v>2</v>
      </c>
    </row>
    <row r="1246" spans="1:7" x14ac:dyDescent="0.3">
      <c r="A1246" s="24" t="s">
        <v>106</v>
      </c>
      <c r="B1246" s="112" t="s">
        <v>117</v>
      </c>
      <c r="C1246" s="24" t="s">
        <v>24</v>
      </c>
      <c r="D1246" s="114">
        <v>0.91752071810539704</v>
      </c>
      <c r="E1246" s="114" t="s">
        <v>2</v>
      </c>
      <c r="F1246" s="114" t="s">
        <v>2</v>
      </c>
      <c r="G1246" s="114" t="s">
        <v>2</v>
      </c>
    </row>
    <row r="1247" spans="1:7" x14ac:dyDescent="0.3">
      <c r="A1247" s="24" t="s">
        <v>105</v>
      </c>
      <c r="B1247" s="112" t="s">
        <v>117</v>
      </c>
      <c r="C1247" s="24" t="s">
        <v>24</v>
      </c>
      <c r="D1247" s="114">
        <v>0.91752071810539704</v>
      </c>
      <c r="E1247" s="114" t="s">
        <v>2</v>
      </c>
      <c r="F1247" s="114" t="s">
        <v>2</v>
      </c>
      <c r="G1247" s="114" t="s">
        <v>2</v>
      </c>
    </row>
    <row r="1248" spans="1:7" x14ac:dyDescent="0.3">
      <c r="A1248" s="24" t="s">
        <v>13</v>
      </c>
      <c r="B1248" s="112" t="s">
        <v>117</v>
      </c>
      <c r="C1248" s="24" t="s">
        <v>24</v>
      </c>
      <c r="D1248" s="114">
        <v>0.23959485850517501</v>
      </c>
      <c r="E1248" s="114" t="s">
        <v>2</v>
      </c>
      <c r="F1248" s="114" t="s">
        <v>2</v>
      </c>
      <c r="G1248" s="114" t="s">
        <v>2</v>
      </c>
    </row>
    <row r="1249" spans="1:7" x14ac:dyDescent="0.3">
      <c r="A1249" s="24" t="s">
        <v>14</v>
      </c>
      <c r="B1249" s="112" t="s">
        <v>117</v>
      </c>
      <c r="C1249" s="24" t="s">
        <v>24</v>
      </c>
      <c r="D1249" s="114">
        <v>0.96118460207393597</v>
      </c>
      <c r="E1249" s="114">
        <v>0.70350742730985705</v>
      </c>
      <c r="F1249" s="114">
        <v>0.29649257269014301</v>
      </c>
      <c r="G1249" s="114">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8A991-4B39-45CA-A1F0-DCE266D4DC47}">
  <sheetPr codeName="Sheet8">
    <tabColor theme="1"/>
  </sheetPr>
  <dimension ref="A1:D73"/>
  <sheetViews>
    <sheetView workbookViewId="0">
      <pane ySplit="1" topLeftCell="A2" activePane="bottomLeft" state="frozen"/>
      <selection pane="bottomLeft" activeCell="A2" sqref="A2"/>
    </sheetView>
  </sheetViews>
  <sheetFormatPr defaultRowHeight="14.4" x14ac:dyDescent="0.3"/>
  <cols>
    <col min="1" max="1" width="18.5546875" customWidth="1"/>
    <col min="2" max="2" width="13.44140625" bestFit="1" customWidth="1"/>
    <col min="3" max="3" width="14.21875" customWidth="1"/>
    <col min="4" max="4" width="15.44140625" style="115" customWidth="1"/>
  </cols>
  <sheetData>
    <row r="1" spans="1:4" ht="23.25" customHeight="1" x14ac:dyDescent="0.3">
      <c r="A1" s="116" t="s">
        <v>319</v>
      </c>
      <c r="B1" s="116" t="s">
        <v>321</v>
      </c>
      <c r="C1" s="116" t="s">
        <v>29</v>
      </c>
      <c r="D1" s="121" t="s">
        <v>320</v>
      </c>
    </row>
    <row r="2" spans="1:4" x14ac:dyDescent="0.3">
      <c r="A2" s="117" t="s">
        <v>15</v>
      </c>
      <c r="B2" s="117" t="s">
        <v>3</v>
      </c>
      <c r="C2" s="118">
        <v>3862077.5836506402</v>
      </c>
      <c r="D2" s="114">
        <v>4.6384196952818098E-2</v>
      </c>
    </row>
    <row r="3" spans="1:4" x14ac:dyDescent="0.3">
      <c r="A3" s="117" t="s">
        <v>16</v>
      </c>
      <c r="B3" s="117" t="s">
        <v>3</v>
      </c>
      <c r="C3" s="118">
        <v>8160479.6423909599</v>
      </c>
      <c r="D3" s="114">
        <v>9.8008723740948406E-2</v>
      </c>
    </row>
    <row r="4" spans="1:4" x14ac:dyDescent="0.3">
      <c r="A4" s="117" t="s">
        <v>17</v>
      </c>
      <c r="B4" s="117" t="s">
        <v>3</v>
      </c>
      <c r="C4" s="118">
        <v>6819476.4322212096</v>
      </c>
      <c r="D4" s="114">
        <v>8.1903051167669993E-2</v>
      </c>
    </row>
    <row r="5" spans="1:4" x14ac:dyDescent="0.3">
      <c r="A5" s="117" t="s">
        <v>18</v>
      </c>
      <c r="B5" s="117" t="s">
        <v>3</v>
      </c>
      <c r="C5" s="118">
        <v>4110766.1606775299</v>
      </c>
      <c r="D5" s="114">
        <v>4.9370988307182298E-2</v>
      </c>
    </row>
    <row r="6" spans="1:4" x14ac:dyDescent="0.3">
      <c r="A6" s="117" t="s">
        <v>10</v>
      </c>
      <c r="B6" s="117" t="s">
        <v>3</v>
      </c>
      <c r="C6" s="118">
        <v>11443256.6158683</v>
      </c>
      <c r="D6" s="114">
        <v>0.137435423591451</v>
      </c>
    </row>
    <row r="7" spans="1:4" x14ac:dyDescent="0.3">
      <c r="A7" s="117" t="s">
        <v>19</v>
      </c>
      <c r="B7" s="117" t="s">
        <v>3</v>
      </c>
      <c r="C7" s="118">
        <v>14228085.4032124</v>
      </c>
      <c r="D7" s="114">
        <v>0.170881682542559</v>
      </c>
    </row>
    <row r="8" spans="1:4" x14ac:dyDescent="0.3">
      <c r="A8" s="117" t="s">
        <v>20</v>
      </c>
      <c r="B8" s="117" t="s">
        <v>3</v>
      </c>
      <c r="C8" s="118">
        <v>5939792.5840328</v>
      </c>
      <c r="D8" s="114">
        <v>7.1337901196753498E-2</v>
      </c>
    </row>
    <row r="9" spans="1:4" x14ac:dyDescent="0.3">
      <c r="A9" s="117" t="s">
        <v>115</v>
      </c>
      <c r="B9" s="117" t="s">
        <v>3</v>
      </c>
      <c r="C9" s="118">
        <v>1967335.54417646</v>
      </c>
      <c r="D9" s="114">
        <v>2.3628028535641901E-2</v>
      </c>
    </row>
    <row r="10" spans="1:4" x14ac:dyDescent="0.3">
      <c r="A10" s="117" t="s">
        <v>21</v>
      </c>
      <c r="B10" s="117" t="s">
        <v>3</v>
      </c>
      <c r="C10" s="118">
        <v>7891791.4322095597</v>
      </c>
      <c r="D10" s="114">
        <v>9.4781733451391806E-2</v>
      </c>
    </row>
    <row r="11" spans="1:4" x14ac:dyDescent="0.3">
      <c r="A11" s="117" t="s">
        <v>22</v>
      </c>
      <c r="B11" s="117" t="s">
        <v>3</v>
      </c>
      <c r="C11" s="118">
        <v>10078434.586533099</v>
      </c>
      <c r="D11" s="114">
        <v>0.12104368302098099</v>
      </c>
    </row>
    <row r="12" spans="1:4" x14ac:dyDescent="0.3">
      <c r="A12" s="117" t="s">
        <v>23</v>
      </c>
      <c r="B12" s="117" t="s">
        <v>3</v>
      </c>
      <c r="C12" s="118">
        <v>3916772.3338323799</v>
      </c>
      <c r="D12" s="114">
        <v>4.7041090039444497E-2</v>
      </c>
    </row>
    <row r="13" spans="1:4" x14ac:dyDescent="0.3">
      <c r="A13" s="117" t="s">
        <v>24</v>
      </c>
      <c r="B13" s="117" t="s">
        <v>3</v>
      </c>
      <c r="C13" s="118">
        <v>4844520.2464281004</v>
      </c>
      <c r="D13" s="114">
        <v>5.8183497453158102E-2</v>
      </c>
    </row>
    <row r="14" spans="1:4" x14ac:dyDescent="0.3">
      <c r="A14" s="117" t="s">
        <v>15</v>
      </c>
      <c r="B14" s="117" t="s">
        <v>25</v>
      </c>
      <c r="C14" s="118">
        <v>1393325.7480701001</v>
      </c>
      <c r="D14" s="114">
        <v>4.4800883581130699E-2</v>
      </c>
    </row>
    <row r="15" spans="1:4" x14ac:dyDescent="0.3">
      <c r="A15" s="117" t="s">
        <v>16</v>
      </c>
      <c r="B15" s="117" t="s">
        <v>25</v>
      </c>
      <c r="C15" s="118">
        <v>3076184.1542488202</v>
      </c>
      <c r="D15" s="114">
        <v>9.8911376868983603E-2</v>
      </c>
    </row>
    <row r="16" spans="1:4" x14ac:dyDescent="0.3">
      <c r="A16" s="117" t="s">
        <v>17</v>
      </c>
      <c r="B16" s="117" t="s">
        <v>25</v>
      </c>
      <c r="C16" s="118">
        <v>2641760.0835171798</v>
      </c>
      <c r="D16" s="114">
        <v>8.4942940381933396E-2</v>
      </c>
    </row>
    <row r="17" spans="1:4" x14ac:dyDescent="0.3">
      <c r="A17" s="117" t="s">
        <v>18</v>
      </c>
      <c r="B17" s="117" t="s">
        <v>25</v>
      </c>
      <c r="C17" s="118">
        <v>1757827.18850743</v>
      </c>
      <c r="D17" s="114">
        <v>5.6521033460515097E-2</v>
      </c>
    </row>
    <row r="18" spans="1:4" x14ac:dyDescent="0.3">
      <c r="A18" s="117" t="s">
        <v>10</v>
      </c>
      <c r="B18" s="117" t="s">
        <v>25</v>
      </c>
      <c r="C18" s="118">
        <v>4652979.71127652</v>
      </c>
      <c r="D18" s="114">
        <v>0.149611533870667</v>
      </c>
    </row>
    <row r="19" spans="1:4" x14ac:dyDescent="0.3">
      <c r="A19" s="117" t="s">
        <v>19</v>
      </c>
      <c r="B19" s="117" t="s">
        <v>25</v>
      </c>
      <c r="C19" s="118">
        <v>6036437.5790309301</v>
      </c>
      <c r="D19" s="114">
        <v>0.19409512642503801</v>
      </c>
    </row>
    <row r="20" spans="1:4" x14ac:dyDescent="0.3">
      <c r="A20" s="117" t="s">
        <v>20</v>
      </c>
      <c r="B20" s="117" t="s">
        <v>25</v>
      </c>
      <c r="C20" s="118">
        <v>2138001.18446725</v>
      </c>
      <c r="D20" s="114">
        <v>6.8745117424484303E-2</v>
      </c>
    </row>
    <row r="21" spans="1:4" x14ac:dyDescent="0.3">
      <c r="A21" s="117" t="s">
        <v>115</v>
      </c>
      <c r="B21" s="117" t="s">
        <v>25</v>
      </c>
      <c r="C21" s="118">
        <v>1012056.48508676</v>
      </c>
      <c r="D21" s="114">
        <v>3.2541582489738603E-2</v>
      </c>
    </row>
    <row r="22" spans="1:4" x14ac:dyDescent="0.3">
      <c r="A22" s="117" t="s">
        <v>21</v>
      </c>
      <c r="B22" s="117" t="s">
        <v>25</v>
      </c>
      <c r="C22" s="118">
        <v>2644181.0757257501</v>
      </c>
      <c r="D22" s="114">
        <v>8.5020784769892804E-2</v>
      </c>
    </row>
    <row r="23" spans="1:4" x14ac:dyDescent="0.3">
      <c r="A23" s="117" t="s">
        <v>22</v>
      </c>
      <c r="B23" s="117" t="s">
        <v>25</v>
      </c>
      <c r="C23" s="118">
        <v>3056232.4657390099</v>
      </c>
      <c r="D23" s="114">
        <v>9.8269851887899301E-2</v>
      </c>
    </row>
    <row r="24" spans="1:4" x14ac:dyDescent="0.3">
      <c r="A24" s="117" t="s">
        <v>23</v>
      </c>
      <c r="B24" s="117" t="s">
        <v>25</v>
      </c>
      <c r="C24" s="118">
        <v>1045889.89214218</v>
      </c>
      <c r="D24" s="114">
        <v>3.3629459127877598E-2</v>
      </c>
    </row>
    <row r="25" spans="1:4" x14ac:dyDescent="0.3">
      <c r="A25" s="117" t="s">
        <v>24</v>
      </c>
      <c r="B25" s="117" t="s">
        <v>25</v>
      </c>
      <c r="C25" s="118">
        <v>1645532.20755942</v>
      </c>
      <c r="D25" s="114">
        <v>5.2910309711840298E-2</v>
      </c>
    </row>
    <row r="26" spans="1:4" x14ac:dyDescent="0.3">
      <c r="A26" s="117" t="s">
        <v>15</v>
      </c>
      <c r="B26" s="117" t="s">
        <v>26</v>
      </c>
      <c r="C26" s="118">
        <v>1234221.97368256</v>
      </c>
      <c r="D26" s="114">
        <v>4.0275994725518599E-2</v>
      </c>
    </row>
    <row r="27" spans="1:4" x14ac:dyDescent="0.3">
      <c r="A27" s="117" t="s">
        <v>16</v>
      </c>
      <c r="B27" s="117" t="s">
        <v>26</v>
      </c>
      <c r="C27" s="118">
        <v>3159406.4750431799</v>
      </c>
      <c r="D27" s="114">
        <v>0.103099961950067</v>
      </c>
    </row>
    <row r="28" spans="1:4" x14ac:dyDescent="0.3">
      <c r="A28" s="117" t="s">
        <v>17</v>
      </c>
      <c r="B28" s="117" t="s">
        <v>26</v>
      </c>
      <c r="C28" s="118">
        <v>2466502.8597914302</v>
      </c>
      <c r="D28" s="114">
        <v>8.0488646523632898E-2</v>
      </c>
    </row>
    <row r="29" spans="1:4" x14ac:dyDescent="0.3">
      <c r="A29" s="117" t="s">
        <v>18</v>
      </c>
      <c r="B29" s="117" t="s">
        <v>26</v>
      </c>
      <c r="C29" s="118">
        <v>1250814.4663843501</v>
      </c>
      <c r="D29" s="114">
        <v>4.0817452553032901E-2</v>
      </c>
    </row>
    <row r="30" spans="1:4" x14ac:dyDescent="0.3">
      <c r="A30" s="117" t="s">
        <v>10</v>
      </c>
      <c r="B30" s="117" t="s">
        <v>26</v>
      </c>
      <c r="C30" s="118">
        <v>3941644.0237951302</v>
      </c>
      <c r="D30" s="114">
        <v>0.128626484779371</v>
      </c>
    </row>
    <row r="31" spans="1:4" x14ac:dyDescent="0.3">
      <c r="A31" s="117" t="s">
        <v>19</v>
      </c>
      <c r="B31" s="117" t="s">
        <v>26</v>
      </c>
      <c r="C31" s="118">
        <v>3791737.1823833599</v>
      </c>
      <c r="D31" s="114">
        <v>0.123734619877626</v>
      </c>
    </row>
    <row r="32" spans="1:4" x14ac:dyDescent="0.3">
      <c r="A32" s="117" t="s">
        <v>20</v>
      </c>
      <c r="B32" s="117" t="s">
        <v>26</v>
      </c>
      <c r="C32" s="118">
        <v>2091169.09168808</v>
      </c>
      <c r="D32" s="114">
        <v>6.8240492474540004E-2</v>
      </c>
    </row>
    <row r="33" spans="1:4" x14ac:dyDescent="0.3">
      <c r="A33" s="117" t="s">
        <v>115</v>
      </c>
      <c r="B33" s="117" t="s">
        <v>26</v>
      </c>
      <c r="C33" s="118">
        <v>603494.32849276799</v>
      </c>
      <c r="D33" s="114">
        <v>1.96936490433176E-2</v>
      </c>
    </row>
    <row r="34" spans="1:4" x14ac:dyDescent="0.3">
      <c r="A34" s="117" t="s">
        <v>21</v>
      </c>
      <c r="B34" s="117" t="s">
        <v>26</v>
      </c>
      <c r="C34" s="118">
        <v>3313828.1638798099</v>
      </c>
      <c r="D34" s="114">
        <v>0.108139158510903</v>
      </c>
    </row>
    <row r="35" spans="1:4" x14ac:dyDescent="0.3">
      <c r="A35" s="117" t="s">
        <v>22</v>
      </c>
      <c r="B35" s="117" t="s">
        <v>26</v>
      </c>
      <c r="C35" s="118">
        <v>4302761.05269993</v>
      </c>
      <c r="D35" s="114">
        <v>0.140410708250995</v>
      </c>
    </row>
    <row r="36" spans="1:4" x14ac:dyDescent="0.3">
      <c r="A36" s="117" t="s">
        <v>23</v>
      </c>
      <c r="B36" s="117" t="s">
        <v>26</v>
      </c>
      <c r="C36" s="118">
        <v>1767405.0888610799</v>
      </c>
      <c r="D36" s="114">
        <v>5.7675199076574098E-2</v>
      </c>
    </row>
    <row r="37" spans="1:4" x14ac:dyDescent="0.3">
      <c r="A37" s="117" t="s">
        <v>24</v>
      </c>
      <c r="B37" s="117" t="s">
        <v>26</v>
      </c>
      <c r="C37" s="118">
        <v>2721124.3238460901</v>
      </c>
      <c r="D37" s="114">
        <v>8.87976322344214E-2</v>
      </c>
    </row>
    <row r="38" spans="1:4" x14ac:dyDescent="0.3">
      <c r="A38" s="117" t="s">
        <v>15</v>
      </c>
      <c r="B38" s="117" t="s">
        <v>27</v>
      </c>
      <c r="C38" s="118">
        <v>544142.39093599305</v>
      </c>
      <c r="D38" s="114">
        <v>5.49180729640346E-2</v>
      </c>
    </row>
    <row r="39" spans="1:4" x14ac:dyDescent="0.3">
      <c r="A39" s="117" t="s">
        <v>16</v>
      </c>
      <c r="B39" s="117" t="s">
        <v>27</v>
      </c>
      <c r="C39" s="118">
        <v>919129.69300022104</v>
      </c>
      <c r="D39" s="114">
        <v>9.2764012479840799E-2</v>
      </c>
    </row>
    <row r="40" spans="1:4" x14ac:dyDescent="0.3">
      <c r="A40" s="117" t="s">
        <v>17</v>
      </c>
      <c r="B40" s="117" t="s">
        <v>27</v>
      </c>
      <c r="C40" s="118">
        <v>1048207.50383841</v>
      </c>
      <c r="D40" s="114">
        <v>0.105791309657435</v>
      </c>
    </row>
    <row r="41" spans="1:4" x14ac:dyDescent="0.3">
      <c r="A41" s="117" t="s">
        <v>18</v>
      </c>
      <c r="B41" s="117" t="s">
        <v>27</v>
      </c>
      <c r="C41" s="118">
        <v>729286.84298334096</v>
      </c>
      <c r="D41" s="114">
        <v>7.3603947646454906E-2</v>
      </c>
    </row>
    <row r="42" spans="1:4" x14ac:dyDescent="0.3">
      <c r="A42" s="117" t="s">
        <v>10</v>
      </c>
      <c r="B42" s="117" t="s">
        <v>27</v>
      </c>
      <c r="C42" s="118">
        <v>1167138.3682303401</v>
      </c>
      <c r="D42" s="114">
        <v>0.11779451690088499</v>
      </c>
    </row>
    <row r="43" spans="1:4" x14ac:dyDescent="0.3">
      <c r="A43" s="117" t="s">
        <v>19</v>
      </c>
      <c r="B43" s="117" t="s">
        <v>27</v>
      </c>
      <c r="C43" s="118">
        <v>1807294.66045471</v>
      </c>
      <c r="D43" s="114">
        <v>0.18240288145835101</v>
      </c>
    </row>
    <row r="44" spans="1:4" x14ac:dyDescent="0.3">
      <c r="A44" s="117" t="s">
        <v>20</v>
      </c>
      <c r="B44" s="117" t="s">
        <v>27</v>
      </c>
      <c r="C44" s="118">
        <v>927148.85486316797</v>
      </c>
      <c r="D44" s="114">
        <v>9.3573353791298206E-2</v>
      </c>
    </row>
    <row r="45" spans="1:4" x14ac:dyDescent="0.3">
      <c r="A45" s="117" t="s">
        <v>115</v>
      </c>
      <c r="B45" s="117" t="s">
        <v>27</v>
      </c>
      <c r="C45" s="118">
        <v>111066.159973666</v>
      </c>
      <c r="D45" s="114">
        <v>1.12094546921385E-2</v>
      </c>
    </row>
    <row r="46" spans="1:4" x14ac:dyDescent="0.3">
      <c r="A46" s="117" t="s">
        <v>21</v>
      </c>
      <c r="B46" s="117" t="s">
        <v>27</v>
      </c>
      <c r="C46" s="118">
        <v>825445.12180189299</v>
      </c>
      <c r="D46" s="114">
        <v>8.3308810675357198E-2</v>
      </c>
    </row>
    <row r="47" spans="1:4" x14ac:dyDescent="0.3">
      <c r="A47" s="117" t="s">
        <v>22</v>
      </c>
      <c r="B47" s="117" t="s">
        <v>27</v>
      </c>
      <c r="C47" s="118">
        <v>1236958.4033689899</v>
      </c>
      <c r="D47" s="114">
        <v>0.12484116838029</v>
      </c>
    </row>
    <row r="48" spans="1:4" x14ac:dyDescent="0.3">
      <c r="A48" s="117" t="s">
        <v>23</v>
      </c>
      <c r="B48" s="117" t="s">
        <v>27</v>
      </c>
      <c r="C48" s="118">
        <v>389333.23358344898</v>
      </c>
      <c r="D48" s="114">
        <v>3.9293815893447798E-2</v>
      </c>
    </row>
    <row r="49" spans="1:4" x14ac:dyDescent="0.3">
      <c r="A49" s="117" t="s">
        <v>24</v>
      </c>
      <c r="B49" s="117" t="s">
        <v>27</v>
      </c>
      <c r="C49" s="118">
        <v>203105.950213078</v>
      </c>
      <c r="D49" s="114">
        <v>2.04986554604666E-2</v>
      </c>
    </row>
    <row r="50" spans="1:4" x14ac:dyDescent="0.3">
      <c r="A50" s="117" t="s">
        <v>15</v>
      </c>
      <c r="B50" s="117" t="s">
        <v>116</v>
      </c>
      <c r="C50" s="118">
        <v>532285.40919748403</v>
      </c>
      <c r="D50" s="114">
        <v>7.3309942194857994E-2</v>
      </c>
    </row>
    <row r="51" spans="1:4" x14ac:dyDescent="0.3">
      <c r="A51" s="117" t="s">
        <v>16</v>
      </c>
      <c r="B51" s="117" t="s">
        <v>116</v>
      </c>
      <c r="C51" s="118">
        <v>615872.39830374299</v>
      </c>
      <c r="D51" s="114">
        <v>8.4822106972887099E-2</v>
      </c>
    </row>
    <row r="52" spans="1:4" x14ac:dyDescent="0.3">
      <c r="A52" s="117" t="s">
        <v>17</v>
      </c>
      <c r="B52" s="117" t="s">
        <v>116</v>
      </c>
      <c r="C52" s="118">
        <v>320562.15184332803</v>
      </c>
      <c r="D52" s="114">
        <v>4.4149984980660598E-2</v>
      </c>
    </row>
    <row r="53" spans="1:4" x14ac:dyDescent="0.3">
      <c r="A53" s="117" t="s">
        <v>18</v>
      </c>
      <c r="B53" s="117" t="s">
        <v>116</v>
      </c>
      <c r="C53" s="118">
        <v>278261.34381079301</v>
      </c>
      <c r="D53" s="114">
        <v>3.8324031952309899E-2</v>
      </c>
    </row>
    <row r="54" spans="1:4" x14ac:dyDescent="0.3">
      <c r="A54" s="117" t="s">
        <v>10</v>
      </c>
      <c r="B54" s="117" t="s">
        <v>116</v>
      </c>
      <c r="C54" s="118">
        <v>819005.01128453098</v>
      </c>
      <c r="D54" s="114">
        <v>0.112798902613338</v>
      </c>
    </row>
    <row r="55" spans="1:4" x14ac:dyDescent="0.3">
      <c r="A55" s="117" t="s">
        <v>19</v>
      </c>
      <c r="B55" s="117" t="s">
        <v>116</v>
      </c>
      <c r="C55" s="118">
        <v>1841593.41785609</v>
      </c>
      <c r="D55" s="114">
        <v>0.253636685651422</v>
      </c>
    </row>
    <row r="56" spans="1:4" x14ac:dyDescent="0.3">
      <c r="A56" s="117" t="s">
        <v>20</v>
      </c>
      <c r="B56" s="117" t="s">
        <v>116</v>
      </c>
      <c r="C56" s="118">
        <v>441880.33504752401</v>
      </c>
      <c r="D56" s="114">
        <v>6.08587446877768E-2</v>
      </c>
    </row>
    <row r="57" spans="1:4" x14ac:dyDescent="0.3">
      <c r="A57" s="117" t="s">
        <v>115</v>
      </c>
      <c r="B57" s="117" t="s">
        <v>116</v>
      </c>
      <c r="C57" s="118">
        <v>154631.64144559301</v>
      </c>
      <c r="D57" s="114">
        <v>2.1296914211801399E-2</v>
      </c>
    </row>
    <row r="58" spans="1:4" x14ac:dyDescent="0.3">
      <c r="A58" s="117" t="s">
        <v>21</v>
      </c>
      <c r="B58" s="117" t="s">
        <v>116</v>
      </c>
      <c r="C58" s="118">
        <v>716004.68076077104</v>
      </c>
      <c r="D58" s="114">
        <v>9.8613001316264506E-2</v>
      </c>
    </row>
    <row r="59" spans="1:4" x14ac:dyDescent="0.3">
      <c r="A59" s="117" t="s">
        <v>22</v>
      </c>
      <c r="B59" s="117" t="s">
        <v>116</v>
      </c>
      <c r="C59" s="118">
        <v>898534.98599536996</v>
      </c>
      <c r="D59" s="114">
        <v>0.1237523079633</v>
      </c>
    </row>
    <row r="60" spans="1:4" x14ac:dyDescent="0.3">
      <c r="A60" s="117" t="s">
        <v>23</v>
      </c>
      <c r="B60" s="117" t="s">
        <v>116</v>
      </c>
      <c r="C60" s="118">
        <v>494316.69448553101</v>
      </c>
      <c r="D60" s="114">
        <v>6.8080634322333397E-2</v>
      </c>
    </row>
    <row r="61" spans="1:4" x14ac:dyDescent="0.3">
      <c r="A61" s="117" t="s">
        <v>24</v>
      </c>
      <c r="B61" s="117" t="s">
        <v>116</v>
      </c>
      <c r="C61" s="118">
        <v>147805.29112546999</v>
      </c>
      <c r="D61" s="114">
        <v>2.0356743133047701E-2</v>
      </c>
    </row>
    <row r="62" spans="1:4" x14ac:dyDescent="0.3">
      <c r="A62" s="117" t="s">
        <v>15</v>
      </c>
      <c r="B62" s="117" t="s">
        <v>117</v>
      </c>
      <c r="C62" s="118">
        <v>158102.061764499</v>
      </c>
      <c r="D62" s="114">
        <v>3.6351475331596002E-2</v>
      </c>
    </row>
    <row r="63" spans="1:4" x14ac:dyDescent="0.3">
      <c r="A63" s="117" t="s">
        <v>16</v>
      </c>
      <c r="B63" s="117" t="s">
        <v>117</v>
      </c>
      <c r="C63" s="118">
        <v>389886.92179499601</v>
      </c>
      <c r="D63" s="114">
        <v>8.9644402239700396E-2</v>
      </c>
    </row>
    <row r="64" spans="1:4" x14ac:dyDescent="0.3">
      <c r="A64" s="117" t="s">
        <v>17</v>
      </c>
      <c r="B64" s="117" t="s">
        <v>117</v>
      </c>
      <c r="C64" s="118">
        <v>342443.83323085302</v>
      </c>
      <c r="D64" s="114">
        <v>7.8736092478610104E-2</v>
      </c>
    </row>
    <row r="65" spans="1:4" x14ac:dyDescent="0.3">
      <c r="A65" s="117" t="s">
        <v>18</v>
      </c>
      <c r="B65" s="117" t="s">
        <v>117</v>
      </c>
      <c r="C65" s="118">
        <v>94576.318991622698</v>
      </c>
      <c r="D65" s="114">
        <v>2.17453756668789E-2</v>
      </c>
    </row>
    <row r="66" spans="1:4" x14ac:dyDescent="0.3">
      <c r="A66" s="117" t="s">
        <v>10</v>
      </c>
      <c r="B66" s="117" t="s">
        <v>117</v>
      </c>
      <c r="C66" s="118">
        <v>862489.50128180103</v>
      </c>
      <c r="D66" s="114">
        <v>0.19830712819107599</v>
      </c>
    </row>
    <row r="67" spans="1:4" x14ac:dyDescent="0.3">
      <c r="A67" s="117" t="s">
        <v>19</v>
      </c>
      <c r="B67" s="117" t="s">
        <v>117</v>
      </c>
      <c r="C67" s="118">
        <v>751022.56348732405</v>
      </c>
      <c r="D67" s="114">
        <v>0.17267819208295501</v>
      </c>
    </row>
    <row r="68" spans="1:4" x14ac:dyDescent="0.3">
      <c r="A68" s="117" t="s">
        <v>20</v>
      </c>
      <c r="B68" s="117" t="s">
        <v>117</v>
      </c>
      <c r="C68" s="118">
        <v>341593.117966783</v>
      </c>
      <c r="D68" s="114">
        <v>7.8540492531392905E-2</v>
      </c>
    </row>
    <row r="69" spans="1:4" x14ac:dyDescent="0.3">
      <c r="A69" s="117" t="s">
        <v>115</v>
      </c>
      <c r="B69" s="117" t="s">
        <v>117</v>
      </c>
      <c r="C69" s="118">
        <v>86086.929177676502</v>
      </c>
      <c r="D69" s="114">
        <v>1.97934602967831E-2</v>
      </c>
    </row>
    <row r="70" spans="1:4" x14ac:dyDescent="0.3">
      <c r="A70" s="117" t="s">
        <v>21</v>
      </c>
      <c r="B70" s="117" t="s">
        <v>117</v>
      </c>
      <c r="C70" s="118">
        <v>392332.39004132902</v>
      </c>
      <c r="D70" s="114">
        <v>9.0206674341902202E-2</v>
      </c>
    </row>
    <row r="71" spans="1:4" x14ac:dyDescent="0.3">
      <c r="A71" s="117" t="s">
        <v>22</v>
      </c>
      <c r="B71" s="117" t="s">
        <v>117</v>
      </c>
      <c r="C71" s="118">
        <v>583947.67872979306</v>
      </c>
      <c r="D71" s="114">
        <v>0.134263648439373</v>
      </c>
    </row>
    <row r="72" spans="1:4" x14ac:dyDescent="0.3">
      <c r="A72" s="117" t="s">
        <v>23</v>
      </c>
      <c r="B72" s="117" t="s">
        <v>117</v>
      </c>
      <c r="C72" s="118">
        <v>219827.42476014001</v>
      </c>
      <c r="D72" s="114">
        <v>5.0543624284163903E-2</v>
      </c>
    </row>
    <row r="73" spans="1:4" x14ac:dyDescent="0.3">
      <c r="A73" s="117" t="s">
        <v>24</v>
      </c>
      <c r="B73" s="117" t="s">
        <v>117</v>
      </c>
      <c r="C73" s="118">
        <v>126952.47368403499</v>
      </c>
      <c r="D73" s="114">
        <v>2.9189434115567899E-2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F6530-B8BB-478A-9ACF-F763B9B6055D}">
  <sheetPr codeName="Sheet9">
    <tabColor theme="1"/>
  </sheetPr>
  <dimension ref="A1:D73"/>
  <sheetViews>
    <sheetView workbookViewId="0">
      <pane ySplit="1" topLeftCell="A2" activePane="bottomLeft" state="frozen"/>
      <selection pane="bottomLeft" activeCell="A2" sqref="A2"/>
    </sheetView>
  </sheetViews>
  <sheetFormatPr defaultRowHeight="14.4" x14ac:dyDescent="0.3"/>
  <cols>
    <col min="1" max="1" width="18.44140625" customWidth="1"/>
    <col min="2" max="2" width="14.44140625" customWidth="1"/>
    <col min="3" max="3" width="13.77734375" customWidth="1"/>
    <col min="4" max="4" width="17.77734375" style="115" customWidth="1"/>
  </cols>
  <sheetData>
    <row r="1" spans="1:4" x14ac:dyDescent="0.3">
      <c r="A1" s="116" t="s">
        <v>319</v>
      </c>
      <c r="B1" s="116" t="s">
        <v>321</v>
      </c>
      <c r="C1" s="116" t="s">
        <v>119</v>
      </c>
      <c r="D1" s="121" t="s">
        <v>322</v>
      </c>
    </row>
    <row r="2" spans="1:4" x14ac:dyDescent="0.3">
      <c r="A2" s="117" t="s">
        <v>15</v>
      </c>
      <c r="B2" s="117" t="s">
        <v>3</v>
      </c>
      <c r="C2" s="118">
        <v>155370334.010039</v>
      </c>
      <c r="D2" s="114">
        <v>8.2581909075531507E-2</v>
      </c>
    </row>
    <row r="3" spans="1:4" x14ac:dyDescent="0.3">
      <c r="A3" s="117" t="s">
        <v>16</v>
      </c>
      <c r="B3" s="117" t="s">
        <v>3</v>
      </c>
      <c r="C3" s="118">
        <v>117094602.829741</v>
      </c>
      <c r="D3" s="114">
        <v>6.2237723216173199E-2</v>
      </c>
    </row>
    <row r="4" spans="1:4" x14ac:dyDescent="0.3">
      <c r="A4" s="117" t="s">
        <v>17</v>
      </c>
      <c r="B4" s="117" t="s">
        <v>3</v>
      </c>
      <c r="C4" s="118">
        <v>229442422.20756501</v>
      </c>
      <c r="D4" s="114">
        <v>0.12195245231043</v>
      </c>
    </row>
    <row r="5" spans="1:4" x14ac:dyDescent="0.3">
      <c r="A5" s="117" t="s">
        <v>18</v>
      </c>
      <c r="B5" s="117" t="s">
        <v>3</v>
      </c>
      <c r="C5" s="118">
        <v>141291777.130537</v>
      </c>
      <c r="D5" s="114">
        <v>7.50989226254761E-2</v>
      </c>
    </row>
    <row r="6" spans="1:4" x14ac:dyDescent="0.3">
      <c r="A6" s="117" t="s">
        <v>10</v>
      </c>
      <c r="B6" s="117" t="s">
        <v>3</v>
      </c>
      <c r="C6" s="118">
        <v>376006791.93282801</v>
      </c>
      <c r="D6" s="114">
        <v>0.19985384533686301</v>
      </c>
    </row>
    <row r="7" spans="1:4" x14ac:dyDescent="0.3">
      <c r="A7" s="117" t="s">
        <v>19</v>
      </c>
      <c r="B7" s="117" t="s">
        <v>3</v>
      </c>
      <c r="C7" s="118">
        <v>179178688.682026</v>
      </c>
      <c r="D7" s="114">
        <v>9.52364444042193E-2</v>
      </c>
    </row>
    <row r="8" spans="1:4" x14ac:dyDescent="0.3">
      <c r="A8" s="117" t="s">
        <v>20</v>
      </c>
      <c r="B8" s="117" t="s">
        <v>3</v>
      </c>
      <c r="C8" s="118">
        <v>108440348.933862</v>
      </c>
      <c r="D8" s="114">
        <v>5.7637843754628902E-2</v>
      </c>
    </row>
    <row r="9" spans="1:4" x14ac:dyDescent="0.3">
      <c r="A9" s="117" t="s">
        <v>115</v>
      </c>
      <c r="B9" s="117" t="s">
        <v>3</v>
      </c>
      <c r="C9" s="118">
        <v>3487779.6984463702</v>
      </c>
      <c r="D9" s="114">
        <v>1.85381274853906E-3</v>
      </c>
    </row>
    <row r="10" spans="1:4" x14ac:dyDescent="0.3">
      <c r="A10" s="117" t="s">
        <v>21</v>
      </c>
      <c r="B10" s="117" t="s">
        <v>3</v>
      </c>
      <c r="C10" s="118">
        <v>419365946.747491</v>
      </c>
      <c r="D10" s="114">
        <v>0.222899955157706</v>
      </c>
    </row>
    <row r="11" spans="1:4" x14ac:dyDescent="0.3">
      <c r="A11" s="117" t="s">
        <v>22</v>
      </c>
      <c r="B11" s="117" t="s">
        <v>3</v>
      </c>
      <c r="C11" s="118">
        <v>58389974.307895698</v>
      </c>
      <c r="D11" s="114">
        <v>3.1035239641730501E-2</v>
      </c>
    </row>
    <row r="12" spans="1:4" x14ac:dyDescent="0.3">
      <c r="A12" s="117" t="s">
        <v>23</v>
      </c>
      <c r="B12" s="117" t="s">
        <v>3</v>
      </c>
      <c r="C12" s="118">
        <v>52670835.678215504</v>
      </c>
      <c r="D12" s="114">
        <v>2.79954226179987E-2</v>
      </c>
    </row>
    <row r="13" spans="1:4" x14ac:dyDescent="0.3">
      <c r="A13" s="117" t="s">
        <v>24</v>
      </c>
      <c r="B13" s="117" t="s">
        <v>3</v>
      </c>
      <c r="C13" s="118">
        <v>40669340.883879602</v>
      </c>
      <c r="D13" s="114">
        <v>2.1616429110703599E-2</v>
      </c>
    </row>
    <row r="14" spans="1:4" x14ac:dyDescent="0.3">
      <c r="A14" s="117" t="s">
        <v>15</v>
      </c>
      <c r="B14" s="117" t="s">
        <v>25</v>
      </c>
      <c r="C14" s="118">
        <v>50643196.347335003</v>
      </c>
      <c r="D14" s="114">
        <v>7.5528339941643596E-2</v>
      </c>
    </row>
    <row r="15" spans="1:4" x14ac:dyDescent="0.3">
      <c r="A15" s="117" t="s">
        <v>16</v>
      </c>
      <c r="B15" s="117" t="s">
        <v>25</v>
      </c>
      <c r="C15" s="118">
        <v>36461743.063098997</v>
      </c>
      <c r="D15" s="114">
        <v>5.4378379003708503E-2</v>
      </c>
    </row>
    <row r="16" spans="1:4" x14ac:dyDescent="0.3">
      <c r="A16" s="117" t="s">
        <v>17</v>
      </c>
      <c r="B16" s="117" t="s">
        <v>25</v>
      </c>
      <c r="C16" s="118">
        <v>73296681.183949098</v>
      </c>
      <c r="D16" s="114">
        <v>0.109313334314193</v>
      </c>
    </row>
    <row r="17" spans="1:4" x14ac:dyDescent="0.3">
      <c r="A17" s="117" t="s">
        <v>18</v>
      </c>
      <c r="B17" s="117" t="s">
        <v>25</v>
      </c>
      <c r="C17" s="118">
        <v>58717250.461797401</v>
      </c>
      <c r="D17" s="114">
        <v>8.7569837079420995E-2</v>
      </c>
    </row>
    <row r="18" spans="1:4" x14ac:dyDescent="0.3">
      <c r="A18" s="117" t="s">
        <v>10</v>
      </c>
      <c r="B18" s="117" t="s">
        <v>25</v>
      </c>
      <c r="C18" s="118">
        <v>131229274.59676</v>
      </c>
      <c r="D18" s="114">
        <v>0.195712948172968</v>
      </c>
    </row>
    <row r="19" spans="1:4" x14ac:dyDescent="0.3">
      <c r="A19" s="117" t="s">
        <v>19</v>
      </c>
      <c r="B19" s="117" t="s">
        <v>25</v>
      </c>
      <c r="C19" s="118">
        <v>70826483.024251401</v>
      </c>
      <c r="D19" s="114">
        <v>0.105629325803963</v>
      </c>
    </row>
    <row r="20" spans="1:4" x14ac:dyDescent="0.3">
      <c r="A20" s="117" t="s">
        <v>20</v>
      </c>
      <c r="B20" s="117" t="s">
        <v>25</v>
      </c>
      <c r="C20" s="118">
        <v>50223188.378895998</v>
      </c>
      <c r="D20" s="114">
        <v>7.4901947713141806E-2</v>
      </c>
    </row>
    <row r="21" spans="1:4" x14ac:dyDescent="0.3">
      <c r="A21" s="117" t="s">
        <v>115</v>
      </c>
      <c r="B21" s="117" t="s">
        <v>25</v>
      </c>
      <c r="C21" s="118">
        <v>2109625.2442001202</v>
      </c>
      <c r="D21" s="114">
        <v>3.1462566363429098E-3</v>
      </c>
    </row>
    <row r="22" spans="1:4" x14ac:dyDescent="0.3">
      <c r="A22" s="117" t="s">
        <v>21</v>
      </c>
      <c r="B22" s="117" t="s">
        <v>25</v>
      </c>
      <c r="C22" s="118">
        <v>136034219.833361</v>
      </c>
      <c r="D22" s="114">
        <v>0.20287895591746199</v>
      </c>
    </row>
    <row r="23" spans="1:4" x14ac:dyDescent="0.3">
      <c r="A23" s="117" t="s">
        <v>22</v>
      </c>
      <c r="B23" s="117" t="s">
        <v>25</v>
      </c>
      <c r="C23" s="118">
        <v>26992088.466706201</v>
      </c>
      <c r="D23" s="114">
        <v>4.0255508745264602E-2</v>
      </c>
    </row>
    <row r="24" spans="1:4" x14ac:dyDescent="0.3">
      <c r="A24" s="117" t="s">
        <v>23</v>
      </c>
      <c r="B24" s="117" t="s">
        <v>25</v>
      </c>
      <c r="C24" s="118">
        <v>16543534.5710687</v>
      </c>
      <c r="D24" s="114">
        <v>2.4672725914658099E-2</v>
      </c>
    </row>
    <row r="25" spans="1:4" x14ac:dyDescent="0.3">
      <c r="A25" s="117" t="s">
        <v>24</v>
      </c>
      <c r="B25" s="117" t="s">
        <v>25</v>
      </c>
      <c r="C25" s="118">
        <v>17441838.993944202</v>
      </c>
      <c r="D25" s="114">
        <v>2.60124407572342E-2</v>
      </c>
    </row>
    <row r="26" spans="1:4" x14ac:dyDescent="0.3">
      <c r="A26" s="117" t="s">
        <v>15</v>
      </c>
      <c r="B26" s="117" t="s">
        <v>26</v>
      </c>
      <c r="C26" s="118">
        <v>25696951.444526501</v>
      </c>
      <c r="D26" s="114">
        <v>3.61586835558141E-2</v>
      </c>
    </row>
    <row r="27" spans="1:4" x14ac:dyDescent="0.3">
      <c r="A27" s="117" t="s">
        <v>16</v>
      </c>
      <c r="B27" s="117" t="s">
        <v>26</v>
      </c>
      <c r="C27" s="118">
        <v>58160805.495728403</v>
      </c>
      <c r="D27" s="114">
        <v>8.1839208273837602E-2</v>
      </c>
    </row>
    <row r="28" spans="1:4" x14ac:dyDescent="0.3">
      <c r="A28" s="117" t="s">
        <v>17</v>
      </c>
      <c r="B28" s="117" t="s">
        <v>26</v>
      </c>
      <c r="C28" s="118">
        <v>109829069.038966</v>
      </c>
      <c r="D28" s="114">
        <v>0.15454263363429099</v>
      </c>
    </row>
    <row r="29" spans="1:4" x14ac:dyDescent="0.3">
      <c r="A29" s="117" t="s">
        <v>18</v>
      </c>
      <c r="B29" s="117" t="s">
        <v>26</v>
      </c>
      <c r="C29" s="118">
        <v>49674403.141222201</v>
      </c>
      <c r="D29" s="114">
        <v>6.9897825346514994E-2</v>
      </c>
    </row>
    <row r="30" spans="1:4" x14ac:dyDescent="0.3">
      <c r="A30" s="117" t="s">
        <v>10</v>
      </c>
      <c r="B30" s="117" t="s">
        <v>26</v>
      </c>
      <c r="C30" s="118">
        <v>156711137.243007</v>
      </c>
      <c r="D30" s="114">
        <v>0.22051130981331299</v>
      </c>
    </row>
    <row r="31" spans="1:4" x14ac:dyDescent="0.3">
      <c r="A31" s="117" t="s">
        <v>19</v>
      </c>
      <c r="B31" s="117" t="s">
        <v>26</v>
      </c>
      <c r="C31" s="118">
        <v>39656093.636214301</v>
      </c>
      <c r="D31" s="114">
        <v>5.5800865871077097E-2</v>
      </c>
    </row>
    <row r="32" spans="1:4" x14ac:dyDescent="0.3">
      <c r="A32" s="117" t="s">
        <v>20</v>
      </c>
      <c r="B32" s="117" t="s">
        <v>26</v>
      </c>
      <c r="C32" s="118">
        <v>21917804.518197902</v>
      </c>
      <c r="D32" s="114">
        <v>3.0840971915387198E-2</v>
      </c>
    </row>
    <row r="33" spans="1:4" x14ac:dyDescent="0.3">
      <c r="A33" s="117" t="s">
        <v>115</v>
      </c>
      <c r="B33" s="117" t="s">
        <v>26</v>
      </c>
      <c r="C33" s="118">
        <v>985112.66083381802</v>
      </c>
      <c r="D33" s="114">
        <v>1.38617131478852E-3</v>
      </c>
    </row>
    <row r="34" spans="1:4" x14ac:dyDescent="0.3">
      <c r="A34" s="117" t="s">
        <v>21</v>
      </c>
      <c r="B34" s="117" t="s">
        <v>26</v>
      </c>
      <c r="C34" s="118">
        <v>182993060.74166501</v>
      </c>
      <c r="D34" s="114">
        <v>0.25749311900097399</v>
      </c>
    </row>
    <row r="35" spans="1:4" x14ac:dyDescent="0.3">
      <c r="A35" s="117" t="s">
        <v>22</v>
      </c>
      <c r="B35" s="117" t="s">
        <v>26</v>
      </c>
      <c r="C35" s="118">
        <v>20041177.063038699</v>
      </c>
      <c r="D35" s="114">
        <v>2.8200332676536599E-2</v>
      </c>
    </row>
    <row r="36" spans="1:4" x14ac:dyDescent="0.3">
      <c r="A36" s="117" t="s">
        <v>23</v>
      </c>
      <c r="B36" s="117" t="s">
        <v>26</v>
      </c>
      <c r="C36" s="118">
        <v>25000029.749143802</v>
      </c>
      <c r="D36" s="114">
        <v>3.5178031391648802E-2</v>
      </c>
    </row>
    <row r="37" spans="1:4" x14ac:dyDescent="0.3">
      <c r="A37" s="117" t="s">
        <v>24</v>
      </c>
      <c r="B37" s="117" t="s">
        <v>26</v>
      </c>
      <c r="C37" s="118">
        <v>20006009.141720001</v>
      </c>
      <c r="D37" s="114">
        <v>2.8150847205817502E-2</v>
      </c>
    </row>
    <row r="38" spans="1:4" x14ac:dyDescent="0.3">
      <c r="A38" s="117" t="s">
        <v>15</v>
      </c>
      <c r="B38" s="117" t="s">
        <v>27</v>
      </c>
      <c r="C38" s="118">
        <v>26165522.678636301</v>
      </c>
      <c r="D38" s="114">
        <v>0.11459307465058401</v>
      </c>
    </row>
    <row r="39" spans="1:4" x14ac:dyDescent="0.3">
      <c r="A39" s="117" t="s">
        <v>16</v>
      </c>
      <c r="B39" s="117" t="s">
        <v>27</v>
      </c>
      <c r="C39" s="118">
        <v>13538793.0484592</v>
      </c>
      <c r="D39" s="114">
        <v>5.9293748553612198E-2</v>
      </c>
    </row>
    <row r="40" spans="1:4" x14ac:dyDescent="0.3">
      <c r="A40" s="117" t="s">
        <v>17</v>
      </c>
      <c r="B40" s="117" t="s">
        <v>27</v>
      </c>
      <c r="C40" s="118">
        <v>25446211.575441301</v>
      </c>
      <c r="D40" s="114">
        <v>0.11144281956270401</v>
      </c>
    </row>
    <row r="41" spans="1:4" x14ac:dyDescent="0.3">
      <c r="A41" s="117" t="s">
        <v>18</v>
      </c>
      <c r="B41" s="117" t="s">
        <v>27</v>
      </c>
      <c r="C41" s="118">
        <v>21351831.512347601</v>
      </c>
      <c r="D41" s="114">
        <v>9.3511299295347003E-2</v>
      </c>
    </row>
    <row r="42" spans="1:4" x14ac:dyDescent="0.3">
      <c r="A42" s="117" t="s">
        <v>10</v>
      </c>
      <c r="B42" s="117" t="s">
        <v>27</v>
      </c>
      <c r="C42" s="118">
        <v>38076542.348393299</v>
      </c>
      <c r="D42" s="114">
        <v>0.166757917025221</v>
      </c>
    </row>
    <row r="43" spans="1:4" x14ac:dyDescent="0.3">
      <c r="A43" s="117" t="s">
        <v>19</v>
      </c>
      <c r="B43" s="117" t="s">
        <v>27</v>
      </c>
      <c r="C43" s="118">
        <v>34760413.801430002</v>
      </c>
      <c r="D43" s="114">
        <v>0.15223478401540899</v>
      </c>
    </row>
    <row r="44" spans="1:4" x14ac:dyDescent="0.3">
      <c r="A44" s="117" t="s">
        <v>20</v>
      </c>
      <c r="B44" s="117" t="s">
        <v>27</v>
      </c>
      <c r="C44" s="118">
        <v>18107328.4653574</v>
      </c>
      <c r="D44" s="114">
        <v>7.9301853360167401E-2</v>
      </c>
    </row>
    <row r="45" spans="1:4" x14ac:dyDescent="0.3">
      <c r="A45" s="117" t="s">
        <v>115</v>
      </c>
      <c r="B45" s="117" t="s">
        <v>27</v>
      </c>
      <c r="C45" s="118">
        <v>247926.39978245701</v>
      </c>
      <c r="D45" s="114">
        <v>1.0858047357608701E-3</v>
      </c>
    </row>
    <row r="46" spans="1:4" x14ac:dyDescent="0.3">
      <c r="A46" s="117" t="s">
        <v>21</v>
      </c>
      <c r="B46" s="117" t="s">
        <v>27</v>
      </c>
      <c r="C46" s="118">
        <v>42435946.785361797</v>
      </c>
      <c r="D46" s="114">
        <v>0.18585012336916301</v>
      </c>
    </row>
    <row r="47" spans="1:4" x14ac:dyDescent="0.3">
      <c r="A47" s="117" t="s">
        <v>22</v>
      </c>
      <c r="B47" s="117" t="s">
        <v>27</v>
      </c>
      <c r="C47" s="118">
        <v>3641358.5453889002</v>
      </c>
      <c r="D47" s="114">
        <v>1.5947492306812999E-2</v>
      </c>
    </row>
    <row r="48" spans="1:4" x14ac:dyDescent="0.3">
      <c r="A48" s="117" t="s">
        <v>23</v>
      </c>
      <c r="B48" s="117" t="s">
        <v>27</v>
      </c>
      <c r="C48" s="118">
        <v>3468460.7459829701</v>
      </c>
      <c r="D48" s="114">
        <v>1.5190278675822899E-2</v>
      </c>
    </row>
    <row r="49" spans="1:4" x14ac:dyDescent="0.3">
      <c r="A49" s="117" t="s">
        <v>24</v>
      </c>
      <c r="B49" s="117" t="s">
        <v>27</v>
      </c>
      <c r="C49" s="118">
        <v>1093904.6958272101</v>
      </c>
      <c r="D49" s="114">
        <v>4.79080444939484E-3</v>
      </c>
    </row>
    <row r="50" spans="1:4" x14ac:dyDescent="0.3">
      <c r="A50" s="117" t="s">
        <v>15</v>
      </c>
      <c r="B50" s="117" t="s">
        <v>116</v>
      </c>
      <c r="C50" s="118">
        <v>49858875.500464097</v>
      </c>
      <c r="D50" s="114">
        <v>0.27176431512268701</v>
      </c>
    </row>
    <row r="51" spans="1:4" x14ac:dyDescent="0.3">
      <c r="A51" s="117" t="s">
        <v>16</v>
      </c>
      <c r="B51" s="117" t="s">
        <v>116</v>
      </c>
      <c r="C51" s="118">
        <v>5294050.7277328204</v>
      </c>
      <c r="D51" s="114">
        <v>2.8856127536083E-2</v>
      </c>
    </row>
    <row r="52" spans="1:4" x14ac:dyDescent="0.3">
      <c r="A52" s="117" t="s">
        <v>17</v>
      </c>
      <c r="B52" s="117" t="s">
        <v>116</v>
      </c>
      <c r="C52" s="118">
        <v>14397170.593850801</v>
      </c>
      <c r="D52" s="114">
        <v>7.8474236870944805E-2</v>
      </c>
    </row>
    <row r="53" spans="1:4" x14ac:dyDescent="0.3">
      <c r="A53" s="117" t="s">
        <v>18</v>
      </c>
      <c r="B53" s="117" t="s">
        <v>116</v>
      </c>
      <c r="C53" s="118">
        <v>9095325.7244990394</v>
      </c>
      <c r="D53" s="114">
        <v>4.9575626034992201E-2</v>
      </c>
    </row>
    <row r="54" spans="1:4" x14ac:dyDescent="0.3">
      <c r="A54" s="117" t="s">
        <v>10</v>
      </c>
      <c r="B54" s="117" t="s">
        <v>116</v>
      </c>
      <c r="C54" s="118">
        <v>29292747.956718899</v>
      </c>
      <c r="D54" s="114">
        <v>0.159665124947415</v>
      </c>
    </row>
    <row r="55" spans="1:4" x14ac:dyDescent="0.3">
      <c r="A55" s="117" t="s">
        <v>19</v>
      </c>
      <c r="B55" s="117" t="s">
        <v>116</v>
      </c>
      <c r="C55" s="118">
        <v>20343995.686868701</v>
      </c>
      <c r="D55" s="114">
        <v>0.11088842255676799</v>
      </c>
    </row>
    <row r="56" spans="1:4" x14ac:dyDescent="0.3">
      <c r="A56" s="117" t="s">
        <v>20</v>
      </c>
      <c r="B56" s="117" t="s">
        <v>116</v>
      </c>
      <c r="C56" s="118">
        <v>8514908.7802024093</v>
      </c>
      <c r="D56" s="114">
        <v>4.6411964364545803E-2</v>
      </c>
    </row>
    <row r="57" spans="1:4" x14ac:dyDescent="0.3">
      <c r="A57" s="117" t="s">
        <v>115</v>
      </c>
      <c r="B57" s="117" t="s">
        <v>116</v>
      </c>
      <c r="C57" s="118">
        <v>38866.433454211699</v>
      </c>
      <c r="D57" s="114">
        <v>2.1184813261275901E-4</v>
      </c>
    </row>
    <row r="58" spans="1:4" x14ac:dyDescent="0.3">
      <c r="A58" s="117" t="s">
        <v>21</v>
      </c>
      <c r="B58" s="117" t="s">
        <v>116</v>
      </c>
      <c r="C58" s="118">
        <v>37733701.515036501</v>
      </c>
      <c r="D58" s="114">
        <v>0.20567398374602999</v>
      </c>
    </row>
    <row r="59" spans="1:4" x14ac:dyDescent="0.3">
      <c r="A59" s="117" t="s">
        <v>22</v>
      </c>
      <c r="B59" s="117" t="s">
        <v>116</v>
      </c>
      <c r="C59" s="118">
        <v>3376205.5909172399</v>
      </c>
      <c r="D59" s="114">
        <v>1.84025851148703E-2</v>
      </c>
    </row>
    <row r="60" spans="1:4" x14ac:dyDescent="0.3">
      <c r="A60" s="117" t="s">
        <v>23</v>
      </c>
      <c r="B60" s="117" t="s">
        <v>116</v>
      </c>
      <c r="C60" s="118">
        <v>4835889.0311831702</v>
      </c>
      <c r="D60" s="114">
        <v>2.63588389705375E-2</v>
      </c>
    </row>
    <row r="61" spans="1:4" x14ac:dyDescent="0.3">
      <c r="A61" s="117" t="s">
        <v>24</v>
      </c>
      <c r="B61" s="117" t="s">
        <v>116</v>
      </c>
      <c r="C61" s="118">
        <v>681920.95284976403</v>
      </c>
      <c r="D61" s="114">
        <v>3.7169266025123601E-3</v>
      </c>
    </row>
    <row r="62" spans="1:4" x14ac:dyDescent="0.3">
      <c r="A62" s="117" t="s">
        <v>15</v>
      </c>
      <c r="B62" s="117" t="s">
        <v>117</v>
      </c>
      <c r="C62" s="118">
        <v>3005788.0390771502</v>
      </c>
      <c r="D62" s="114">
        <v>3.3994372304712098E-2</v>
      </c>
    </row>
    <row r="63" spans="1:4" x14ac:dyDescent="0.3">
      <c r="A63" s="117" t="s">
        <v>16</v>
      </c>
      <c r="B63" s="117" t="s">
        <v>117</v>
      </c>
      <c r="C63" s="118">
        <v>3639210.4947219901</v>
      </c>
      <c r="D63" s="114">
        <v>4.1158150489805603E-2</v>
      </c>
    </row>
    <row r="64" spans="1:4" x14ac:dyDescent="0.3">
      <c r="A64" s="117" t="s">
        <v>17</v>
      </c>
      <c r="B64" s="117" t="s">
        <v>117</v>
      </c>
      <c r="C64" s="118">
        <v>6473289.8153582001</v>
      </c>
      <c r="D64" s="114">
        <v>7.3210559480152301E-2</v>
      </c>
    </row>
    <row r="65" spans="1:4" x14ac:dyDescent="0.3">
      <c r="A65" s="117" t="s">
        <v>18</v>
      </c>
      <c r="B65" s="117" t="s">
        <v>117</v>
      </c>
      <c r="C65" s="118">
        <v>2452966.2906711502</v>
      </c>
      <c r="D65" s="114">
        <v>2.7742158878769699E-2</v>
      </c>
    </row>
    <row r="66" spans="1:4" x14ac:dyDescent="0.3">
      <c r="A66" s="117" t="s">
        <v>10</v>
      </c>
      <c r="B66" s="117" t="s">
        <v>117</v>
      </c>
      <c r="C66" s="118">
        <v>20697089.787948102</v>
      </c>
      <c r="D66" s="114">
        <v>0.234076577166626</v>
      </c>
    </row>
    <row r="67" spans="1:4" x14ac:dyDescent="0.3">
      <c r="A67" s="117" t="s">
        <v>19</v>
      </c>
      <c r="B67" s="117" t="s">
        <v>117</v>
      </c>
      <c r="C67" s="118">
        <v>13591702.533261901</v>
      </c>
      <c r="D67" s="114">
        <v>0.15371722495524501</v>
      </c>
    </row>
    <row r="68" spans="1:4" x14ac:dyDescent="0.3">
      <c r="A68" s="117" t="s">
        <v>20</v>
      </c>
      <c r="B68" s="117" t="s">
        <v>117</v>
      </c>
      <c r="C68" s="118">
        <v>9677118.7912087403</v>
      </c>
      <c r="D68" s="114">
        <v>0.109444702935965</v>
      </c>
    </row>
    <row r="69" spans="1:4" x14ac:dyDescent="0.3">
      <c r="A69" s="117" t="s">
        <v>115</v>
      </c>
      <c r="B69" s="117" t="s">
        <v>117</v>
      </c>
      <c r="C69" s="118">
        <v>106248.96017576</v>
      </c>
      <c r="D69" s="114">
        <v>1.20163719538663E-3</v>
      </c>
    </row>
    <row r="70" spans="1:4" x14ac:dyDescent="0.3">
      <c r="A70" s="117" t="s">
        <v>21</v>
      </c>
      <c r="B70" s="117" t="s">
        <v>117</v>
      </c>
      <c r="C70" s="118">
        <v>20169017.872067899</v>
      </c>
      <c r="D70" s="114">
        <v>0.22810427536799199</v>
      </c>
    </row>
    <row r="71" spans="1:4" x14ac:dyDescent="0.3">
      <c r="A71" s="117" t="s">
        <v>22</v>
      </c>
      <c r="B71" s="117" t="s">
        <v>117</v>
      </c>
      <c r="C71" s="118">
        <v>4339144.6418447299</v>
      </c>
      <c r="D71" s="114">
        <v>4.9074151776901297E-2</v>
      </c>
    </row>
    <row r="72" spans="1:4" x14ac:dyDescent="0.3">
      <c r="A72" s="117" t="s">
        <v>23</v>
      </c>
      <c r="B72" s="117" t="s">
        <v>117</v>
      </c>
      <c r="C72" s="118">
        <v>2822921.58083688</v>
      </c>
      <c r="D72" s="114">
        <v>3.1926219000937402E-2</v>
      </c>
    </row>
    <row r="73" spans="1:4" x14ac:dyDescent="0.3">
      <c r="A73" s="117" t="s">
        <v>24</v>
      </c>
      <c r="B73" s="117" t="s">
        <v>117</v>
      </c>
      <c r="C73" s="118">
        <v>1445667.0995384399</v>
      </c>
      <c r="D73" s="114">
        <v>1.6349970447507599E-2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404EA-A0A9-43C3-91DD-C7635BB376A6}">
  <sheetPr codeName="Sheet10">
    <tabColor theme="1"/>
  </sheetPr>
  <dimension ref="A1:E91"/>
  <sheetViews>
    <sheetView workbookViewId="0">
      <pane ySplit="1" topLeftCell="A2" activePane="bottomLeft" state="frozen"/>
      <selection pane="bottomLeft"/>
    </sheetView>
  </sheetViews>
  <sheetFormatPr defaultColWidth="9.21875" defaultRowHeight="14.4" x14ac:dyDescent="0.3"/>
  <cols>
    <col min="1" max="1" width="15.21875" style="119" bestFit="1" customWidth="1"/>
    <col min="2" max="2" width="13.44140625" style="119" bestFit="1" customWidth="1"/>
    <col min="3" max="3" width="17" style="119" bestFit="1" customWidth="1"/>
    <col min="4" max="4" width="33.21875" style="119" bestFit="1" customWidth="1"/>
    <col min="5" max="5" width="22.44140625" style="119" bestFit="1" customWidth="1"/>
    <col min="6" max="6" width="34.21875" style="119" bestFit="1" customWidth="1"/>
    <col min="7" max="16384" width="9.21875" style="119"/>
  </cols>
  <sheetData>
    <row r="1" spans="1:5" x14ac:dyDescent="0.3">
      <c r="A1" s="116" t="s">
        <v>319</v>
      </c>
      <c r="B1" s="116" t="s">
        <v>321</v>
      </c>
      <c r="C1" s="116" t="s">
        <v>323</v>
      </c>
      <c r="D1" s="116" t="s">
        <v>324</v>
      </c>
      <c r="E1" s="116" t="s">
        <v>325</v>
      </c>
    </row>
    <row r="2" spans="1:5" x14ac:dyDescent="0.3">
      <c r="A2" s="117" t="s">
        <v>15</v>
      </c>
      <c r="B2" s="117" t="s">
        <v>3</v>
      </c>
      <c r="C2" s="118">
        <v>271517.78577526403</v>
      </c>
      <c r="D2" s="120">
        <v>57.2228937291938</v>
      </c>
      <c r="E2" s="118">
        <v>155370334.010039</v>
      </c>
    </row>
    <row r="3" spans="1:5" x14ac:dyDescent="0.3">
      <c r="A3" s="117" t="s">
        <v>16</v>
      </c>
      <c r="B3" s="117" t="s">
        <v>3</v>
      </c>
      <c r="C3" s="118">
        <v>191224.49540522299</v>
      </c>
      <c r="D3" s="120">
        <v>61.234102138225801</v>
      </c>
      <c r="E3" s="118">
        <v>117094602.829741</v>
      </c>
    </row>
    <row r="4" spans="1:5" x14ac:dyDescent="0.3">
      <c r="A4" s="117" t="s">
        <v>17</v>
      </c>
      <c r="B4" s="117" t="s">
        <v>3</v>
      </c>
      <c r="C4" s="118">
        <v>353015.34972556302</v>
      </c>
      <c r="D4" s="120">
        <v>64.995027096112295</v>
      </c>
      <c r="E4" s="118">
        <v>229442422.20756501</v>
      </c>
    </row>
    <row r="5" spans="1:5" x14ac:dyDescent="0.3">
      <c r="A5" s="117" t="s">
        <v>18</v>
      </c>
      <c r="B5" s="117" t="s">
        <v>3</v>
      </c>
      <c r="C5" s="118">
        <v>371092.62745483703</v>
      </c>
      <c r="D5" s="120">
        <v>38.074530906096498</v>
      </c>
      <c r="E5" s="118">
        <v>141291777.130537</v>
      </c>
    </row>
    <row r="6" spans="1:5" x14ac:dyDescent="0.3">
      <c r="A6" s="117" t="s">
        <v>10</v>
      </c>
      <c r="B6" s="117" t="s">
        <v>3</v>
      </c>
      <c r="C6" s="118">
        <v>1102483.46694642</v>
      </c>
      <c r="D6" s="120">
        <v>34.105435882341503</v>
      </c>
      <c r="E6" s="118">
        <v>376006791.93282801</v>
      </c>
    </row>
    <row r="7" spans="1:5" x14ac:dyDescent="0.3">
      <c r="A7" s="117" t="s">
        <v>19</v>
      </c>
      <c r="B7" s="117" t="s">
        <v>3</v>
      </c>
      <c r="C7" s="118">
        <v>976389.77627726295</v>
      </c>
      <c r="D7" s="120">
        <v>18.351143471123901</v>
      </c>
      <c r="E7" s="118">
        <v>179178688.682026</v>
      </c>
    </row>
    <row r="8" spans="1:5" x14ac:dyDescent="0.3">
      <c r="A8" s="117" t="s">
        <v>20</v>
      </c>
      <c r="B8" s="117" t="s">
        <v>3</v>
      </c>
      <c r="C8" s="118">
        <v>594076.03041034995</v>
      </c>
      <c r="D8" s="120">
        <v>18.253614585149801</v>
      </c>
      <c r="E8" s="118">
        <v>108440348.933862</v>
      </c>
    </row>
    <row r="9" spans="1:5" x14ac:dyDescent="0.3">
      <c r="A9" s="117" t="s">
        <v>115</v>
      </c>
      <c r="B9" s="117" t="s">
        <v>3</v>
      </c>
      <c r="C9" s="118">
        <v>93598.159785552503</v>
      </c>
      <c r="D9" s="120">
        <v>3.7263336228376698</v>
      </c>
      <c r="E9" s="118">
        <v>3487779.6984463702</v>
      </c>
    </row>
    <row r="10" spans="1:5" x14ac:dyDescent="0.3">
      <c r="A10" s="117" t="s">
        <v>21</v>
      </c>
      <c r="B10" s="117" t="s">
        <v>3</v>
      </c>
      <c r="C10" s="118">
        <v>177058.22782884099</v>
      </c>
      <c r="D10" s="120">
        <v>236.85199602973901</v>
      </c>
      <c r="E10" s="118">
        <v>419365946.747491</v>
      </c>
    </row>
    <row r="11" spans="1:5" x14ac:dyDescent="0.3">
      <c r="A11" s="117" t="s">
        <v>22</v>
      </c>
      <c r="B11" s="117" t="s">
        <v>3</v>
      </c>
      <c r="C11" s="118">
        <v>852931.70308357</v>
      </c>
      <c r="D11" s="120">
        <v>6.8457971601713004</v>
      </c>
      <c r="E11" s="118">
        <v>58389974.307895698</v>
      </c>
    </row>
    <row r="12" spans="1:5" x14ac:dyDescent="0.3">
      <c r="A12" s="117" t="s">
        <v>23</v>
      </c>
      <c r="B12" s="117" t="s">
        <v>3</v>
      </c>
      <c r="C12" s="118">
        <v>526124.91498831299</v>
      </c>
      <c r="D12" s="120">
        <v>10.011089415787399</v>
      </c>
      <c r="E12" s="118">
        <v>52670835.678215504</v>
      </c>
    </row>
    <row r="13" spans="1:5" x14ac:dyDescent="0.3">
      <c r="A13" s="117" t="s">
        <v>24</v>
      </c>
      <c r="B13" s="117" t="s">
        <v>3</v>
      </c>
      <c r="C13" s="118">
        <v>869588.96186753397</v>
      </c>
      <c r="D13" s="120">
        <v>4.6768464949851598</v>
      </c>
      <c r="E13" s="118">
        <v>40669340.883879602</v>
      </c>
    </row>
    <row r="14" spans="1:5" x14ac:dyDescent="0.3">
      <c r="A14" s="117" t="s">
        <v>4</v>
      </c>
      <c r="B14" s="117" t="s">
        <v>3</v>
      </c>
      <c r="C14" s="118">
        <v>6379101.4995487304</v>
      </c>
      <c r="D14" s="120">
        <v>29.4933203865093</v>
      </c>
      <c r="E14" s="118">
        <v>188140884.30425301</v>
      </c>
    </row>
    <row r="15" spans="1:5" x14ac:dyDescent="0.3">
      <c r="A15" s="117" t="s">
        <v>31</v>
      </c>
      <c r="B15" s="117" t="s">
        <v>3</v>
      </c>
      <c r="C15" s="118">
        <v>1570465.80668761</v>
      </c>
      <c r="D15" s="120">
        <v>18.3142502301612</v>
      </c>
      <c r="E15" s="118">
        <v>28761903.761588901</v>
      </c>
    </row>
    <row r="16" spans="1:5" x14ac:dyDescent="0.3">
      <c r="A16" s="117" t="s">
        <v>32</v>
      </c>
      <c r="B16" s="117" t="s">
        <v>3</v>
      </c>
      <c r="C16" s="118">
        <v>963187.12165308697</v>
      </c>
      <c r="D16" s="120">
        <v>4.5844799613330096</v>
      </c>
      <c r="E16" s="118">
        <v>4415712.0582325999</v>
      </c>
    </row>
    <row r="17" spans="1:5" x14ac:dyDescent="0.3">
      <c r="A17" s="117" t="s">
        <v>15</v>
      </c>
      <c r="B17" s="117" t="s">
        <v>25</v>
      </c>
      <c r="C17" s="118">
        <v>95633.809279408102</v>
      </c>
      <c r="D17" s="120">
        <v>52.955326917255299</v>
      </c>
      <c r="E17" s="118">
        <v>50643196.347335003</v>
      </c>
    </row>
    <row r="18" spans="1:5" x14ac:dyDescent="0.3">
      <c r="A18" s="117" t="s">
        <v>16</v>
      </c>
      <c r="B18" s="117" t="s">
        <v>25</v>
      </c>
      <c r="C18" s="118">
        <v>71996.379534057807</v>
      </c>
      <c r="D18" s="120">
        <v>50.643856398155201</v>
      </c>
      <c r="E18" s="118">
        <v>36461743.063098997</v>
      </c>
    </row>
    <row r="19" spans="1:5" x14ac:dyDescent="0.3">
      <c r="A19" s="117" t="s">
        <v>17</v>
      </c>
      <c r="B19" s="117" t="s">
        <v>25</v>
      </c>
      <c r="C19" s="118">
        <v>143929.06746894901</v>
      </c>
      <c r="D19" s="120">
        <v>50.925558313481098</v>
      </c>
      <c r="E19" s="118">
        <v>73296681.183949098</v>
      </c>
    </row>
    <row r="20" spans="1:5" x14ac:dyDescent="0.3">
      <c r="A20" s="117" t="s">
        <v>18</v>
      </c>
      <c r="B20" s="117" t="s">
        <v>25</v>
      </c>
      <c r="C20" s="118">
        <v>173142.897129402</v>
      </c>
      <c r="D20" s="120">
        <v>33.912595570070501</v>
      </c>
      <c r="E20" s="118">
        <v>58717250.461797401</v>
      </c>
    </row>
    <row r="21" spans="1:5" x14ac:dyDescent="0.3">
      <c r="A21" s="117" t="s">
        <v>10</v>
      </c>
      <c r="B21" s="117" t="s">
        <v>25</v>
      </c>
      <c r="C21" s="118">
        <v>429307.998057283</v>
      </c>
      <c r="D21" s="120">
        <v>30.567628646706499</v>
      </c>
      <c r="E21" s="118">
        <v>131229274.59676</v>
      </c>
    </row>
    <row r="22" spans="1:5" x14ac:dyDescent="0.3">
      <c r="A22" s="117" t="s">
        <v>19</v>
      </c>
      <c r="B22" s="117" t="s">
        <v>25</v>
      </c>
      <c r="C22" s="118">
        <v>412057.387524641</v>
      </c>
      <c r="D22" s="120">
        <v>17.1884997499325</v>
      </c>
      <c r="E22" s="118">
        <v>70826483.024251401</v>
      </c>
    </row>
    <row r="23" spans="1:5" x14ac:dyDescent="0.3">
      <c r="A23" s="117" t="s">
        <v>20</v>
      </c>
      <c r="B23" s="117" t="s">
        <v>25</v>
      </c>
      <c r="C23" s="118">
        <v>238621.17255782199</v>
      </c>
      <c r="D23" s="120">
        <v>21.047247333731899</v>
      </c>
      <c r="E23" s="118">
        <v>50223188.378895998</v>
      </c>
    </row>
    <row r="24" spans="1:5" x14ac:dyDescent="0.3">
      <c r="A24" s="117" t="s">
        <v>115</v>
      </c>
      <c r="B24" s="117" t="s">
        <v>25</v>
      </c>
      <c r="C24" s="118">
        <v>44280.4782982412</v>
      </c>
      <c r="D24" s="120">
        <v>4.7642331909588203</v>
      </c>
      <c r="E24" s="118">
        <v>2109625.2442001202</v>
      </c>
    </row>
    <row r="25" spans="1:5" x14ac:dyDescent="0.3">
      <c r="A25" s="117" t="s">
        <v>21</v>
      </c>
      <c r="B25" s="117" t="s">
        <v>25</v>
      </c>
      <c r="C25" s="118">
        <v>63586.574122992999</v>
      </c>
      <c r="D25" s="120">
        <v>213.93544424996901</v>
      </c>
      <c r="E25" s="118">
        <v>136034219.833361</v>
      </c>
    </row>
    <row r="26" spans="1:5" x14ac:dyDescent="0.3">
      <c r="A26" s="117" t="s">
        <v>22</v>
      </c>
      <c r="B26" s="117" t="s">
        <v>25</v>
      </c>
      <c r="C26" s="118">
        <v>276091.44365689898</v>
      </c>
      <c r="D26" s="120">
        <v>9.77650307057303</v>
      </c>
      <c r="E26" s="118">
        <v>26992088.466706201</v>
      </c>
    </row>
    <row r="27" spans="1:5" x14ac:dyDescent="0.3">
      <c r="A27" s="117" t="s">
        <v>23</v>
      </c>
      <c r="B27" s="117" t="s">
        <v>25</v>
      </c>
      <c r="C27" s="118">
        <v>150296.30108227301</v>
      </c>
      <c r="D27" s="120">
        <v>11.007279921022601</v>
      </c>
      <c r="E27" s="118">
        <v>16543534.5710687</v>
      </c>
    </row>
    <row r="28" spans="1:5" x14ac:dyDescent="0.3">
      <c r="A28" s="117" t="s">
        <v>24</v>
      </c>
      <c r="B28" s="117" t="s">
        <v>25</v>
      </c>
      <c r="C28" s="118">
        <v>266084.13285793498</v>
      </c>
      <c r="D28" s="120">
        <v>6.5550090516883701</v>
      </c>
      <c r="E28" s="118">
        <v>17441838.993944202</v>
      </c>
    </row>
    <row r="29" spans="1:5" x14ac:dyDescent="0.3">
      <c r="A29" s="117" t="s">
        <v>4</v>
      </c>
      <c r="B29" s="117" t="s">
        <v>25</v>
      </c>
      <c r="C29" s="118">
        <v>2365027.6415698999</v>
      </c>
      <c r="D29" s="120">
        <v>28.351428642088798</v>
      </c>
      <c r="E29" s="118">
        <v>67051912.416536801</v>
      </c>
    </row>
    <row r="30" spans="1:5" x14ac:dyDescent="0.3">
      <c r="A30" s="117" t="s">
        <v>31</v>
      </c>
      <c r="B30" s="117" t="s">
        <v>25</v>
      </c>
      <c r="C30" s="118">
        <v>650678.56008246203</v>
      </c>
      <c r="D30" s="120">
        <v>18.6036053482086</v>
      </c>
      <c r="E30" s="118">
        <v>12104967.1403147</v>
      </c>
    </row>
    <row r="31" spans="1:5" x14ac:dyDescent="0.3">
      <c r="A31" s="117" t="s">
        <v>32</v>
      </c>
      <c r="B31" s="117" t="s">
        <v>25</v>
      </c>
      <c r="C31" s="118">
        <v>310364.61115617701</v>
      </c>
      <c r="D31" s="120">
        <v>6.2995146789805601</v>
      </c>
      <c r="E31" s="118">
        <v>1955146.4238144299</v>
      </c>
    </row>
    <row r="32" spans="1:5" x14ac:dyDescent="0.3">
      <c r="A32" s="117" t="s">
        <v>15</v>
      </c>
      <c r="B32" s="117" t="s">
        <v>26</v>
      </c>
      <c r="C32" s="118">
        <v>98492.336674949896</v>
      </c>
      <c r="D32" s="120">
        <v>26.090305410595601</v>
      </c>
      <c r="E32" s="118">
        <v>25696951.444526501</v>
      </c>
    </row>
    <row r="33" spans="1:5" x14ac:dyDescent="0.3">
      <c r="A33" s="117" t="s">
        <v>16</v>
      </c>
      <c r="B33" s="117" t="s">
        <v>26</v>
      </c>
      <c r="C33" s="118">
        <v>74896.615310168898</v>
      </c>
      <c r="D33" s="120">
        <v>77.654784872276906</v>
      </c>
      <c r="E33" s="118">
        <v>58160805.495728403</v>
      </c>
    </row>
    <row r="34" spans="1:5" x14ac:dyDescent="0.3">
      <c r="A34" s="117" t="s">
        <v>17</v>
      </c>
      <c r="B34" s="117" t="s">
        <v>26</v>
      </c>
      <c r="C34" s="118">
        <v>124524.958188028</v>
      </c>
      <c r="D34" s="120">
        <v>88.198438800620096</v>
      </c>
      <c r="E34" s="118">
        <v>109829069.038966</v>
      </c>
    </row>
    <row r="35" spans="1:5" x14ac:dyDescent="0.3">
      <c r="A35" s="117" t="s">
        <v>18</v>
      </c>
      <c r="B35" s="117" t="s">
        <v>26</v>
      </c>
      <c r="C35" s="118">
        <v>111976.049809481</v>
      </c>
      <c r="D35" s="120">
        <v>44.361631996966899</v>
      </c>
      <c r="E35" s="118">
        <v>49674403.141222201</v>
      </c>
    </row>
    <row r="36" spans="1:5" x14ac:dyDescent="0.3">
      <c r="A36" s="117" t="s">
        <v>10</v>
      </c>
      <c r="B36" s="117" t="s">
        <v>26</v>
      </c>
      <c r="C36" s="118">
        <v>381514.84116861498</v>
      </c>
      <c r="D36" s="120">
        <v>41.076026495584401</v>
      </c>
      <c r="E36" s="118">
        <v>156711137.243007</v>
      </c>
    </row>
    <row r="37" spans="1:5" x14ac:dyDescent="0.3">
      <c r="A37" s="117" t="s">
        <v>19</v>
      </c>
      <c r="B37" s="117" t="s">
        <v>26</v>
      </c>
      <c r="C37" s="118">
        <v>274316.69024491502</v>
      </c>
      <c r="D37" s="120">
        <v>14.456318206817301</v>
      </c>
      <c r="E37" s="118">
        <v>39656093.636214301</v>
      </c>
    </row>
    <row r="38" spans="1:5" x14ac:dyDescent="0.3">
      <c r="A38" s="117" t="s">
        <v>20</v>
      </c>
      <c r="B38" s="117" t="s">
        <v>26</v>
      </c>
      <c r="C38" s="118">
        <v>210487.324165094</v>
      </c>
      <c r="D38" s="120">
        <v>10.412885718955099</v>
      </c>
      <c r="E38" s="118">
        <v>21917804.518197902</v>
      </c>
    </row>
    <row r="39" spans="1:5" x14ac:dyDescent="0.3">
      <c r="A39" s="117" t="s">
        <v>115</v>
      </c>
      <c r="B39" s="117" t="s">
        <v>26</v>
      </c>
      <c r="C39" s="118">
        <v>33669.5550661081</v>
      </c>
      <c r="D39" s="120">
        <v>2.9258261919398998</v>
      </c>
      <c r="E39" s="118">
        <v>985112.66083381802</v>
      </c>
    </row>
    <row r="40" spans="1:5" x14ac:dyDescent="0.3">
      <c r="A40" s="117" t="s">
        <v>21</v>
      </c>
      <c r="B40" s="117" t="s">
        <v>26</v>
      </c>
      <c r="C40" s="118">
        <v>72118.308096887296</v>
      </c>
      <c r="D40" s="120">
        <v>253.74009120655299</v>
      </c>
      <c r="E40" s="118">
        <v>182993060.74166501</v>
      </c>
    </row>
    <row r="41" spans="1:5" x14ac:dyDescent="0.3">
      <c r="A41" s="117" t="s">
        <v>22</v>
      </c>
      <c r="B41" s="117" t="s">
        <v>26</v>
      </c>
      <c r="C41" s="118">
        <v>373422.98446309898</v>
      </c>
      <c r="D41" s="120">
        <v>5.3668836405058196</v>
      </c>
      <c r="E41" s="118">
        <v>20041177.063038699</v>
      </c>
    </row>
    <row r="42" spans="1:5" x14ac:dyDescent="0.3">
      <c r="A42" s="117" t="s">
        <v>23</v>
      </c>
      <c r="B42" s="117" t="s">
        <v>26</v>
      </c>
      <c r="C42" s="118">
        <v>241625.40313726501</v>
      </c>
      <c r="D42" s="120">
        <v>10.3466065341406</v>
      </c>
      <c r="E42" s="118">
        <v>25000029.749143802</v>
      </c>
    </row>
    <row r="43" spans="1:5" x14ac:dyDescent="0.3">
      <c r="A43" s="117" t="s">
        <v>24</v>
      </c>
      <c r="B43" s="117" t="s">
        <v>26</v>
      </c>
      <c r="C43" s="118">
        <v>517327.12625337602</v>
      </c>
      <c r="D43" s="120">
        <v>3.8671873417133602</v>
      </c>
      <c r="E43" s="118">
        <v>20006009.141720001</v>
      </c>
    </row>
    <row r="44" spans="1:5" x14ac:dyDescent="0.3">
      <c r="A44" s="117" t="s">
        <v>4</v>
      </c>
      <c r="B44" s="117" t="s">
        <v>26</v>
      </c>
      <c r="C44" s="118">
        <v>2514372.1925779898</v>
      </c>
      <c r="D44" s="120">
        <v>28.264377723077299</v>
      </c>
      <c r="E44" s="118">
        <v>71067165.387426302</v>
      </c>
    </row>
    <row r="45" spans="1:5" x14ac:dyDescent="0.3">
      <c r="A45" s="117" t="s">
        <v>31</v>
      </c>
      <c r="B45" s="117" t="s">
        <v>26</v>
      </c>
      <c r="C45" s="118">
        <v>484804.01441000903</v>
      </c>
      <c r="D45" s="120">
        <v>12.7007814135668</v>
      </c>
      <c r="E45" s="118">
        <v>6157389.8154412201</v>
      </c>
    </row>
    <row r="46" spans="1:5" x14ac:dyDescent="0.3">
      <c r="A46" s="117" t="s">
        <v>32</v>
      </c>
      <c r="B46" s="117" t="s">
        <v>26</v>
      </c>
      <c r="C46" s="118">
        <v>550996.68131948402</v>
      </c>
      <c r="D46" s="120">
        <v>3.80966392615758</v>
      </c>
      <c r="E46" s="118">
        <v>2099112.18025538</v>
      </c>
    </row>
    <row r="47" spans="1:5" x14ac:dyDescent="0.3">
      <c r="A47" s="117" t="s">
        <v>15</v>
      </c>
      <c r="B47" s="117" t="s">
        <v>27</v>
      </c>
      <c r="C47" s="118">
        <v>40210.782443067197</v>
      </c>
      <c r="D47" s="120">
        <v>65.070911553842393</v>
      </c>
      <c r="E47" s="118">
        <v>26165522.678636301</v>
      </c>
    </row>
    <row r="48" spans="1:5" x14ac:dyDescent="0.3">
      <c r="A48" s="117" t="s">
        <v>16</v>
      </c>
      <c r="B48" s="117" t="s">
        <v>27</v>
      </c>
      <c r="C48" s="118">
        <v>20211.3285166803</v>
      </c>
      <c r="D48" s="120">
        <v>66.986160940809299</v>
      </c>
      <c r="E48" s="118">
        <v>13538793.0484592</v>
      </c>
    </row>
    <row r="49" spans="1:5" x14ac:dyDescent="0.3">
      <c r="A49" s="117" t="s">
        <v>17</v>
      </c>
      <c r="B49" s="117" t="s">
        <v>27</v>
      </c>
      <c r="C49" s="118">
        <v>44232.400216911599</v>
      </c>
      <c r="D49" s="120">
        <v>57.528443970156403</v>
      </c>
      <c r="E49" s="118">
        <v>25446211.575441301</v>
      </c>
    </row>
    <row r="50" spans="1:5" x14ac:dyDescent="0.3">
      <c r="A50" s="117" t="s">
        <v>18</v>
      </c>
      <c r="B50" s="117" t="s">
        <v>27</v>
      </c>
      <c r="C50" s="118">
        <v>55499.721465720497</v>
      </c>
      <c r="D50" s="120">
        <v>38.4719615674748</v>
      </c>
      <c r="E50" s="118">
        <v>21351831.512347601</v>
      </c>
    </row>
    <row r="51" spans="1:5" x14ac:dyDescent="0.3">
      <c r="A51" s="117" t="s">
        <v>10</v>
      </c>
      <c r="B51" s="117" t="s">
        <v>27</v>
      </c>
      <c r="C51" s="118">
        <v>154913.36076155401</v>
      </c>
      <c r="D51" s="120">
        <v>24.579250079663201</v>
      </c>
      <c r="E51" s="118">
        <v>38076542.348393299</v>
      </c>
    </row>
    <row r="52" spans="1:5" x14ac:dyDescent="0.3">
      <c r="A52" s="117" t="s">
        <v>19</v>
      </c>
      <c r="B52" s="117" t="s">
        <v>27</v>
      </c>
      <c r="C52" s="118">
        <v>112522.510996187</v>
      </c>
      <c r="D52" s="120">
        <v>30.8919641889328</v>
      </c>
      <c r="E52" s="118">
        <v>34760413.801430002</v>
      </c>
    </row>
    <row r="53" spans="1:5" x14ac:dyDescent="0.3">
      <c r="A53" s="117" t="s">
        <v>20</v>
      </c>
      <c r="B53" s="117" t="s">
        <v>27</v>
      </c>
      <c r="C53" s="118">
        <v>81756.367014151707</v>
      </c>
      <c r="D53" s="120">
        <v>22.147912299262298</v>
      </c>
      <c r="E53" s="118">
        <v>18107328.4653574</v>
      </c>
    </row>
    <row r="54" spans="1:5" x14ac:dyDescent="0.3">
      <c r="A54" s="117" t="s">
        <v>115</v>
      </c>
      <c r="B54" s="117" t="s">
        <v>27</v>
      </c>
      <c r="C54" s="118">
        <v>3957.2769937734602</v>
      </c>
      <c r="D54" s="120">
        <v>6.2650757117218303</v>
      </c>
      <c r="E54" s="118">
        <v>247926.39978245701</v>
      </c>
    </row>
    <row r="55" spans="1:5" x14ac:dyDescent="0.3">
      <c r="A55" s="117" t="s">
        <v>21</v>
      </c>
      <c r="B55" s="117" t="s">
        <v>27</v>
      </c>
      <c r="C55" s="118">
        <v>17057.447075852298</v>
      </c>
      <c r="D55" s="120">
        <v>248.78252060026699</v>
      </c>
      <c r="E55" s="118">
        <v>42435946.785361797</v>
      </c>
    </row>
    <row r="56" spans="1:5" x14ac:dyDescent="0.3">
      <c r="A56" s="117" t="s">
        <v>22</v>
      </c>
      <c r="B56" s="117" t="s">
        <v>27</v>
      </c>
      <c r="C56" s="118">
        <v>87333.665047305301</v>
      </c>
      <c r="D56" s="120">
        <v>4.1694786808918698</v>
      </c>
      <c r="E56" s="118">
        <v>3641358.5453889002</v>
      </c>
    </row>
    <row r="57" spans="1:5" x14ac:dyDescent="0.3">
      <c r="A57" s="117" t="s">
        <v>23</v>
      </c>
      <c r="B57" s="117" t="s">
        <v>27</v>
      </c>
      <c r="C57" s="118">
        <v>52250.745492000802</v>
      </c>
      <c r="D57" s="120">
        <v>6.6381076735335203</v>
      </c>
      <c r="E57" s="118">
        <v>3468460.7459829701</v>
      </c>
    </row>
    <row r="58" spans="1:5" x14ac:dyDescent="0.3">
      <c r="A58" s="117" t="s">
        <v>24</v>
      </c>
      <c r="B58" s="117" t="s">
        <v>27</v>
      </c>
      <c r="C58" s="118">
        <v>32435.333828787701</v>
      </c>
      <c r="D58" s="120">
        <v>3.3725711028641401</v>
      </c>
      <c r="E58" s="118">
        <v>1093904.6958272101</v>
      </c>
    </row>
    <row r="59" spans="1:5" x14ac:dyDescent="0.3">
      <c r="A59" s="117" t="s">
        <v>4</v>
      </c>
      <c r="B59" s="117" t="s">
        <v>27</v>
      </c>
      <c r="C59" s="118">
        <v>702380.93985199195</v>
      </c>
      <c r="D59" s="120">
        <v>32.508604326666898</v>
      </c>
      <c r="E59" s="118">
        <v>22833424.060240801</v>
      </c>
    </row>
    <row r="60" spans="1:5" x14ac:dyDescent="0.3">
      <c r="A60" s="117" t="s">
        <v>31</v>
      </c>
      <c r="B60" s="117" t="s">
        <v>27</v>
      </c>
      <c r="C60" s="118">
        <v>194278.87801033899</v>
      </c>
      <c r="D60" s="120">
        <v>27.2122954426235</v>
      </c>
      <c r="E60" s="118">
        <v>5286774.22667873</v>
      </c>
    </row>
    <row r="61" spans="1:5" x14ac:dyDescent="0.3">
      <c r="A61" s="117" t="s">
        <v>32</v>
      </c>
      <c r="B61" s="117" t="s">
        <v>27</v>
      </c>
      <c r="C61" s="118">
        <v>36392.610822561102</v>
      </c>
      <c r="D61" s="120">
        <v>3.6870976422988999</v>
      </c>
      <c r="E61" s="118">
        <v>134183.10956096699</v>
      </c>
    </row>
    <row r="62" spans="1:5" x14ac:dyDescent="0.3">
      <c r="A62" s="117" t="s">
        <v>15</v>
      </c>
      <c r="B62" s="117" t="s">
        <v>116</v>
      </c>
      <c r="C62" s="118">
        <v>25512.529456577598</v>
      </c>
      <c r="D62" s="120">
        <v>195.42897769240801</v>
      </c>
      <c r="E62" s="118">
        <v>49858875.500464097</v>
      </c>
    </row>
    <row r="63" spans="1:5" x14ac:dyDescent="0.3">
      <c r="A63" s="117" t="s">
        <v>16</v>
      </c>
      <c r="B63" s="117" t="s">
        <v>116</v>
      </c>
      <c r="C63" s="118">
        <v>14781.771105293201</v>
      </c>
      <c r="D63" s="120">
        <v>35.814725380486102</v>
      </c>
      <c r="E63" s="118">
        <v>5294050.7277328204</v>
      </c>
    </row>
    <row r="64" spans="1:5" x14ac:dyDescent="0.3">
      <c r="A64" s="117" t="s">
        <v>17</v>
      </c>
      <c r="B64" s="117" t="s">
        <v>116</v>
      </c>
      <c r="C64" s="118">
        <v>20320.983957106899</v>
      </c>
      <c r="D64" s="120">
        <v>70.848786772530502</v>
      </c>
      <c r="E64" s="118">
        <v>14397170.593850801</v>
      </c>
    </row>
    <row r="65" spans="1:5" x14ac:dyDescent="0.3">
      <c r="A65" s="117" t="s">
        <v>18</v>
      </c>
      <c r="B65" s="117" t="s">
        <v>116</v>
      </c>
      <c r="C65" s="118">
        <v>22634.867912883801</v>
      </c>
      <c r="D65" s="120">
        <v>40.182808927822201</v>
      </c>
      <c r="E65" s="118">
        <v>9095325.7244990394</v>
      </c>
    </row>
    <row r="66" spans="1:5" x14ac:dyDescent="0.3">
      <c r="A66" s="117" t="s">
        <v>10</v>
      </c>
      <c r="B66" s="117" t="s">
        <v>116</v>
      </c>
      <c r="C66" s="118">
        <v>82587.6147131209</v>
      </c>
      <c r="D66" s="120">
        <v>35.468693530465998</v>
      </c>
      <c r="E66" s="118">
        <v>29292747.956718899</v>
      </c>
    </row>
    <row r="67" spans="1:5" x14ac:dyDescent="0.3">
      <c r="A67" s="117" t="s">
        <v>19</v>
      </c>
      <c r="B67" s="117" t="s">
        <v>116</v>
      </c>
      <c r="C67" s="118">
        <v>135180.94037153199</v>
      </c>
      <c r="D67" s="120">
        <v>15.0494556636129</v>
      </c>
      <c r="E67" s="118">
        <v>20343995.686868701</v>
      </c>
    </row>
    <row r="68" spans="1:5" x14ac:dyDescent="0.3">
      <c r="A68" s="117" t="s">
        <v>20</v>
      </c>
      <c r="B68" s="117" t="s">
        <v>116</v>
      </c>
      <c r="C68" s="118">
        <v>35354.582399749597</v>
      </c>
      <c r="D68" s="120">
        <v>24.084314400677901</v>
      </c>
      <c r="E68" s="118">
        <v>8514908.7802024093</v>
      </c>
    </row>
    <row r="69" spans="1:5" x14ac:dyDescent="0.3">
      <c r="A69" s="117" t="s">
        <v>115</v>
      </c>
      <c r="B69" s="117" t="s">
        <v>116</v>
      </c>
      <c r="C69" s="118">
        <v>8354.8791594038394</v>
      </c>
      <c r="D69" s="120">
        <v>0.46519444162714901</v>
      </c>
      <c r="E69" s="118">
        <v>38866.433454211699</v>
      </c>
    </row>
    <row r="70" spans="1:5" x14ac:dyDescent="0.3">
      <c r="A70" s="117" t="s">
        <v>21</v>
      </c>
      <c r="B70" s="117" t="s">
        <v>116</v>
      </c>
      <c r="C70" s="118">
        <v>15677.474138854201</v>
      </c>
      <c r="D70" s="120">
        <v>240.68737846946499</v>
      </c>
      <c r="E70" s="118">
        <v>37733701.515036501</v>
      </c>
    </row>
    <row r="71" spans="1:5" x14ac:dyDescent="0.3">
      <c r="A71" s="117" t="s">
        <v>22</v>
      </c>
      <c r="B71" s="117" t="s">
        <v>116</v>
      </c>
      <c r="C71" s="118">
        <v>69263.977062517093</v>
      </c>
      <c r="D71" s="120">
        <v>4.8744033104970299</v>
      </c>
      <c r="E71" s="118">
        <v>3376205.5909172399</v>
      </c>
    </row>
    <row r="72" spans="1:5" x14ac:dyDescent="0.3">
      <c r="A72" s="117" t="s">
        <v>23</v>
      </c>
      <c r="B72" s="117" t="s">
        <v>116</v>
      </c>
      <c r="C72" s="118">
        <v>56997.997282970602</v>
      </c>
      <c r="D72" s="120">
        <v>8.4843139438304398</v>
      </c>
      <c r="E72" s="118">
        <v>4835889.0311831702</v>
      </c>
    </row>
    <row r="73" spans="1:5" x14ac:dyDescent="0.3">
      <c r="A73" s="117" t="s">
        <v>24</v>
      </c>
      <c r="B73" s="117" t="s">
        <v>116</v>
      </c>
      <c r="C73" s="118">
        <v>29046.841852406</v>
      </c>
      <c r="D73" s="120">
        <v>2.3476595366710402</v>
      </c>
      <c r="E73" s="118">
        <v>681920.95284976403</v>
      </c>
    </row>
    <row r="74" spans="1:5" x14ac:dyDescent="0.3">
      <c r="A74" s="117" t="s">
        <v>4</v>
      </c>
      <c r="B74" s="117" t="s">
        <v>116</v>
      </c>
      <c r="C74" s="118">
        <v>515714.45941241598</v>
      </c>
      <c r="D74" s="120">
        <v>35.574658640133698</v>
      </c>
      <c r="E74" s="118">
        <v>18346365.8493778</v>
      </c>
    </row>
    <row r="75" spans="1:5" x14ac:dyDescent="0.3">
      <c r="A75" s="117" t="s">
        <v>31</v>
      </c>
      <c r="B75" s="117" t="s">
        <v>116</v>
      </c>
      <c r="C75" s="118">
        <v>170535.52277128099</v>
      </c>
      <c r="D75" s="120">
        <v>16.922517958780901</v>
      </c>
      <c r="E75" s="118">
        <v>2885890.4467071099</v>
      </c>
    </row>
    <row r="76" spans="1:5" x14ac:dyDescent="0.3">
      <c r="A76" s="117" t="s">
        <v>32</v>
      </c>
      <c r="B76" s="117" t="s">
        <v>116</v>
      </c>
      <c r="C76" s="118">
        <v>37401.721011809801</v>
      </c>
      <c r="D76" s="120">
        <v>1.9271503203726399</v>
      </c>
      <c r="E76" s="118">
        <v>72078.738630397595</v>
      </c>
    </row>
    <row r="77" spans="1:5" x14ac:dyDescent="0.3">
      <c r="A77" s="117" t="s">
        <v>15</v>
      </c>
      <c r="B77" s="117" t="s">
        <v>117</v>
      </c>
      <c r="C77" s="118">
        <v>11668.327921260799</v>
      </c>
      <c r="D77" s="120">
        <v>25.760229394995999</v>
      </c>
      <c r="E77" s="118">
        <v>3005788.0390771502</v>
      </c>
    </row>
    <row r="78" spans="1:5" x14ac:dyDescent="0.3">
      <c r="A78" s="117" t="s">
        <v>16</v>
      </c>
      <c r="B78" s="117" t="s">
        <v>117</v>
      </c>
      <c r="C78" s="118">
        <v>9338.4009390231404</v>
      </c>
      <c r="D78" s="120">
        <v>38.970381743993499</v>
      </c>
      <c r="E78" s="118">
        <v>3639210.4947219901</v>
      </c>
    </row>
    <row r="79" spans="1:5" x14ac:dyDescent="0.3">
      <c r="A79" s="117" t="s">
        <v>17</v>
      </c>
      <c r="B79" s="117" t="s">
        <v>117</v>
      </c>
      <c r="C79" s="118">
        <v>20007.939894567498</v>
      </c>
      <c r="D79" s="120">
        <v>32.3536048662152</v>
      </c>
      <c r="E79" s="118">
        <v>6473289.8153582001</v>
      </c>
    </row>
    <row r="80" spans="1:5" x14ac:dyDescent="0.3">
      <c r="A80" s="117" t="s">
        <v>18</v>
      </c>
      <c r="B80" s="117" t="s">
        <v>117</v>
      </c>
      <c r="C80" s="118">
        <v>7839.09113734941</v>
      </c>
      <c r="D80" s="120">
        <v>31.291462845532902</v>
      </c>
      <c r="E80" s="118">
        <v>2452966.2906711502</v>
      </c>
    </row>
    <row r="81" spans="1:5" x14ac:dyDescent="0.3">
      <c r="A81" s="117" t="s">
        <v>10</v>
      </c>
      <c r="B81" s="117" t="s">
        <v>117</v>
      </c>
      <c r="C81" s="118">
        <v>54159.652245849698</v>
      </c>
      <c r="D81" s="120">
        <v>38.214960638958203</v>
      </c>
      <c r="E81" s="118">
        <v>20697089.787948102</v>
      </c>
    </row>
    <row r="82" spans="1:5" x14ac:dyDescent="0.3">
      <c r="A82" s="117" t="s">
        <v>19</v>
      </c>
      <c r="B82" s="117" t="s">
        <v>117</v>
      </c>
      <c r="C82" s="118">
        <v>42312.247139988896</v>
      </c>
      <c r="D82" s="120">
        <v>32.1223840659991</v>
      </c>
      <c r="E82" s="118">
        <v>13591702.533261901</v>
      </c>
    </row>
    <row r="83" spans="1:5" x14ac:dyDescent="0.3">
      <c r="A83" s="117" t="s">
        <v>20</v>
      </c>
      <c r="B83" s="117" t="s">
        <v>117</v>
      </c>
      <c r="C83" s="118">
        <v>27856.584273532299</v>
      </c>
      <c r="D83" s="120">
        <v>34.739071726045701</v>
      </c>
      <c r="E83" s="118">
        <v>9677118.7912087403</v>
      </c>
    </row>
    <row r="84" spans="1:5" x14ac:dyDescent="0.3">
      <c r="A84" s="117" t="s">
        <v>115</v>
      </c>
      <c r="B84" s="117" t="s">
        <v>117</v>
      </c>
      <c r="C84" s="118">
        <v>3335.9702680259102</v>
      </c>
      <c r="D84" s="120">
        <v>3.1849492543179698</v>
      </c>
      <c r="E84" s="118">
        <v>106248.96017576</v>
      </c>
    </row>
    <row r="85" spans="1:5" x14ac:dyDescent="0.3">
      <c r="A85" s="117" t="s">
        <v>21</v>
      </c>
      <c r="B85" s="117" t="s">
        <v>117</v>
      </c>
      <c r="C85" s="118">
        <v>8618.4243942540706</v>
      </c>
      <c r="D85" s="120">
        <v>234.022101365937</v>
      </c>
      <c r="E85" s="118">
        <v>20169017.872067899</v>
      </c>
    </row>
    <row r="86" spans="1:5" x14ac:dyDescent="0.3">
      <c r="A86" s="117" t="s">
        <v>22</v>
      </c>
      <c r="B86" s="117" t="s">
        <v>117</v>
      </c>
      <c r="C86" s="118">
        <v>46819.632853749397</v>
      </c>
      <c r="D86" s="120">
        <v>9.2677886975297792</v>
      </c>
      <c r="E86" s="118">
        <v>4339144.6418447299</v>
      </c>
    </row>
    <row r="87" spans="1:5" x14ac:dyDescent="0.3">
      <c r="A87" s="117" t="s">
        <v>23</v>
      </c>
      <c r="B87" s="117" t="s">
        <v>117</v>
      </c>
      <c r="C87" s="118">
        <v>24954.467993803599</v>
      </c>
      <c r="D87" s="120">
        <v>11.3122891721748</v>
      </c>
      <c r="E87" s="118">
        <v>2822921.58083688</v>
      </c>
    </row>
    <row r="88" spans="1:5" x14ac:dyDescent="0.3">
      <c r="A88" s="117" t="s">
        <v>24</v>
      </c>
      <c r="B88" s="117" t="s">
        <v>117</v>
      </c>
      <c r="C88" s="118">
        <v>24695.527075029699</v>
      </c>
      <c r="D88" s="120">
        <v>5.8539633316844304</v>
      </c>
      <c r="E88" s="118">
        <v>1445667.0995384399</v>
      </c>
    </row>
    <row r="89" spans="1:5" x14ac:dyDescent="0.3">
      <c r="A89" s="117" t="s">
        <v>4</v>
      </c>
      <c r="B89" s="117" t="s">
        <v>117</v>
      </c>
      <c r="C89" s="118">
        <v>281606.26613643399</v>
      </c>
      <c r="D89" s="120">
        <v>31.3985079663933</v>
      </c>
      <c r="E89" s="118">
        <v>8842016.5906710997</v>
      </c>
    </row>
    <row r="90" spans="1:5" x14ac:dyDescent="0.3">
      <c r="A90" s="117" t="s">
        <v>31</v>
      </c>
      <c r="B90" s="117" t="s">
        <v>117</v>
      </c>
      <c r="C90" s="118">
        <v>70168.831413521199</v>
      </c>
      <c r="D90" s="120">
        <v>33.1611925918249</v>
      </c>
      <c r="E90" s="118">
        <v>2326882.13244707</v>
      </c>
    </row>
    <row r="91" spans="1:5" x14ac:dyDescent="0.3">
      <c r="A91" s="117" t="s">
        <v>32</v>
      </c>
      <c r="B91" s="117" t="s">
        <v>117</v>
      </c>
      <c r="C91" s="118">
        <v>28031.4973430557</v>
      </c>
      <c r="D91" s="120">
        <v>5.5363295107696597</v>
      </c>
      <c r="E91" s="118">
        <v>155191.60597142001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51F2-01B5-44E8-84B4-84C804DB8401}">
  <sheetPr codeName="Sheet11">
    <tabColor theme="1"/>
  </sheetPr>
  <dimension ref="A1:E91"/>
  <sheetViews>
    <sheetView workbookViewId="0">
      <pane ySplit="1" topLeftCell="A2" activePane="bottomLeft" state="frozen"/>
      <selection pane="bottomLeft"/>
    </sheetView>
  </sheetViews>
  <sheetFormatPr defaultColWidth="9.21875" defaultRowHeight="14.4" x14ac:dyDescent="0.3"/>
  <cols>
    <col min="1" max="1" width="15.21875" style="119" bestFit="1" customWidth="1"/>
    <col min="2" max="2" width="13.44140625" style="119" bestFit="1" customWidth="1"/>
    <col min="3" max="3" width="17" style="119" bestFit="1" customWidth="1"/>
    <col min="4" max="4" width="33.21875" style="119" bestFit="1" customWidth="1"/>
    <col min="5" max="5" width="22.44140625" style="119" bestFit="1" customWidth="1"/>
    <col min="6" max="16384" width="9.21875" style="119"/>
  </cols>
  <sheetData>
    <row r="1" spans="1:5" x14ac:dyDescent="0.3">
      <c r="A1" s="116" t="s">
        <v>319</v>
      </c>
      <c r="B1" s="116" t="s">
        <v>321</v>
      </c>
      <c r="C1" s="116" t="s">
        <v>323</v>
      </c>
      <c r="D1" s="116" t="s">
        <v>326</v>
      </c>
      <c r="E1" s="116" t="s">
        <v>327</v>
      </c>
    </row>
    <row r="2" spans="1:5" x14ac:dyDescent="0.3">
      <c r="A2" s="117" t="s">
        <v>15</v>
      </c>
      <c r="B2" s="117" t="s">
        <v>3</v>
      </c>
      <c r="C2" s="118">
        <v>297451.67797949997</v>
      </c>
      <c r="D2" s="120">
        <v>61.268812422203098</v>
      </c>
      <c r="E2" s="118">
        <v>182245110.62795499</v>
      </c>
    </row>
    <row r="3" spans="1:5" x14ac:dyDescent="0.3">
      <c r="A3" s="117" t="s">
        <v>16</v>
      </c>
      <c r="B3" s="117" t="s">
        <v>3</v>
      </c>
      <c r="C3" s="118">
        <v>208901.97539832501</v>
      </c>
      <c r="D3" s="120">
        <v>61.275208208049499</v>
      </c>
      <c r="E3" s="118">
        <v>128005120.37605201</v>
      </c>
    </row>
    <row r="4" spans="1:5" x14ac:dyDescent="0.3">
      <c r="A4" s="117" t="s">
        <v>17</v>
      </c>
      <c r="B4" s="117" t="s">
        <v>3</v>
      </c>
      <c r="C4" s="118">
        <v>382030.53021284798</v>
      </c>
      <c r="D4" s="120">
        <v>65.734993026229105</v>
      </c>
      <c r="E4" s="118">
        <v>251127742.39348099</v>
      </c>
    </row>
    <row r="5" spans="1:5" x14ac:dyDescent="0.3">
      <c r="A5" s="117" t="s">
        <v>18</v>
      </c>
      <c r="B5" s="117" t="s">
        <v>3</v>
      </c>
      <c r="C5" s="118">
        <v>399938.47957529902</v>
      </c>
      <c r="D5" s="120">
        <v>38.2676890987984</v>
      </c>
      <c r="E5" s="118">
        <v>153047213.95033699</v>
      </c>
    </row>
    <row r="6" spans="1:5" x14ac:dyDescent="0.3">
      <c r="A6" s="117" t="s">
        <v>10</v>
      </c>
      <c r="B6" s="117" t="s">
        <v>3</v>
      </c>
      <c r="C6" s="118">
        <v>1205875.2911046799</v>
      </c>
      <c r="D6" s="120">
        <v>34.197502748275703</v>
      </c>
      <c r="E6" s="118">
        <v>412379235.81630099</v>
      </c>
    </row>
    <row r="7" spans="1:5" x14ac:dyDescent="0.3">
      <c r="A7" s="117" t="s">
        <v>19</v>
      </c>
      <c r="B7" s="117" t="s">
        <v>3</v>
      </c>
      <c r="C7" s="118">
        <v>1076306.8651169899</v>
      </c>
      <c r="D7" s="120">
        <v>18.047696642180998</v>
      </c>
      <c r="E7" s="118">
        <v>194248597.95528299</v>
      </c>
    </row>
    <row r="8" spans="1:5" x14ac:dyDescent="0.3">
      <c r="A8" s="117" t="s">
        <v>20</v>
      </c>
      <c r="B8" s="117" t="s">
        <v>3</v>
      </c>
      <c r="C8" s="118">
        <v>636965.47816501395</v>
      </c>
      <c r="D8" s="120">
        <v>18.2116066701725</v>
      </c>
      <c r="E8" s="118">
        <v>116001647.508196</v>
      </c>
    </row>
    <row r="9" spans="1:5" x14ac:dyDescent="0.3">
      <c r="A9" s="117" t="s">
        <v>115</v>
      </c>
      <c r="B9" s="117" t="s">
        <v>3</v>
      </c>
      <c r="C9" s="118">
        <v>102492.534927386</v>
      </c>
      <c r="D9" s="120">
        <v>3.5815549010022201</v>
      </c>
      <c r="E9" s="118">
        <v>3670826.4078532099</v>
      </c>
    </row>
    <row r="10" spans="1:5" x14ac:dyDescent="0.3">
      <c r="A10" s="117" t="s">
        <v>21</v>
      </c>
      <c r="B10" s="117" t="s">
        <v>3</v>
      </c>
      <c r="C10" s="118">
        <v>194492.641393881</v>
      </c>
      <c r="D10" s="120">
        <v>237.57143398030701</v>
      </c>
      <c r="E10" s="118">
        <v>462058957.14561999</v>
      </c>
    </row>
    <row r="11" spans="1:5" x14ac:dyDescent="0.3">
      <c r="A11" s="117" t="s">
        <v>22</v>
      </c>
      <c r="B11" s="117" t="s">
        <v>3</v>
      </c>
      <c r="C11" s="118">
        <v>937749.43044532102</v>
      </c>
      <c r="D11" s="120">
        <v>6.7158483202837704</v>
      </c>
      <c r="E11" s="118">
        <v>62977829.373032697</v>
      </c>
    </row>
    <row r="12" spans="1:5" x14ac:dyDescent="0.3">
      <c r="A12" s="117" t="s">
        <v>23</v>
      </c>
      <c r="B12" s="117" t="s">
        <v>3</v>
      </c>
      <c r="C12" s="118">
        <v>585994.00595503906</v>
      </c>
      <c r="D12" s="120">
        <v>9.9534098880712101</v>
      </c>
      <c r="E12" s="118">
        <v>58326385.332233503</v>
      </c>
    </row>
    <row r="13" spans="1:5" x14ac:dyDescent="0.3">
      <c r="A13" s="117" t="s">
        <v>24</v>
      </c>
      <c r="B13" s="117" t="s">
        <v>3</v>
      </c>
      <c r="C13" s="118">
        <v>955366.81221689295</v>
      </c>
      <c r="D13" s="120">
        <v>4.5848610482654202</v>
      </c>
      <c r="E13" s="118">
        <v>43802240.841387399</v>
      </c>
    </row>
    <row r="14" spans="1:5" x14ac:dyDescent="0.3">
      <c r="A14" s="117" t="s">
        <v>4</v>
      </c>
      <c r="B14" s="117" t="s">
        <v>3</v>
      </c>
      <c r="C14" s="118">
        <v>6983565.7224911796</v>
      </c>
      <c r="D14" s="120">
        <v>29.6108175951994</v>
      </c>
      <c r="E14" s="118">
        <v>206789090.772773</v>
      </c>
    </row>
    <row r="15" spans="1:5" x14ac:dyDescent="0.3">
      <c r="A15" s="117" t="s">
        <v>31</v>
      </c>
      <c r="B15" s="117" t="s">
        <v>3</v>
      </c>
      <c r="C15" s="118">
        <v>1713272.3432820099</v>
      </c>
      <c r="D15" s="120">
        <v>18.1086355990054</v>
      </c>
      <c r="E15" s="118">
        <v>31025024.546347901</v>
      </c>
    </row>
    <row r="16" spans="1:5" x14ac:dyDescent="0.3">
      <c r="A16" s="117" t="s">
        <v>32</v>
      </c>
      <c r="B16" s="117" t="s">
        <v>3</v>
      </c>
      <c r="C16" s="118">
        <v>1057859.3471442801</v>
      </c>
      <c r="D16" s="120">
        <v>4.4876539945877898</v>
      </c>
      <c r="E16" s="118">
        <v>4747306.7249240596</v>
      </c>
    </row>
    <row r="17" spans="1:5" x14ac:dyDescent="0.3">
      <c r="A17" s="117" t="s">
        <v>15</v>
      </c>
      <c r="B17" s="117" t="s">
        <v>25</v>
      </c>
      <c r="C17" s="118">
        <v>97629.1316821621</v>
      </c>
      <c r="D17" s="120">
        <v>52.830557073512097</v>
      </c>
      <c r="E17" s="118">
        <v>51578014.1337189</v>
      </c>
    </row>
    <row r="18" spans="1:5" x14ac:dyDescent="0.3">
      <c r="A18" s="117" t="s">
        <v>16</v>
      </c>
      <c r="B18" s="117" t="s">
        <v>25</v>
      </c>
      <c r="C18" s="118">
        <v>73433.433058054594</v>
      </c>
      <c r="D18" s="120">
        <v>50.640574735523998</v>
      </c>
      <c r="E18" s="118">
        <v>37187112.548625097</v>
      </c>
    </row>
    <row r="19" spans="1:5" x14ac:dyDescent="0.3">
      <c r="A19" s="117" t="s">
        <v>17</v>
      </c>
      <c r="B19" s="117" t="s">
        <v>25</v>
      </c>
      <c r="C19" s="118">
        <v>146869.27752627601</v>
      </c>
      <c r="D19" s="120">
        <v>50.776920347835699</v>
      </c>
      <c r="E19" s="118">
        <v>74575696.064959005</v>
      </c>
    </row>
    <row r="20" spans="1:5" x14ac:dyDescent="0.3">
      <c r="A20" s="117" t="s">
        <v>18</v>
      </c>
      <c r="B20" s="117" t="s">
        <v>25</v>
      </c>
      <c r="C20" s="118">
        <v>176636.34567800001</v>
      </c>
      <c r="D20" s="120">
        <v>33.758712721426001</v>
      </c>
      <c r="E20" s="118">
        <v>59630156.499061003</v>
      </c>
    </row>
    <row r="21" spans="1:5" x14ac:dyDescent="0.3">
      <c r="A21" s="117" t="s">
        <v>10</v>
      </c>
      <c r="B21" s="117" t="s">
        <v>25</v>
      </c>
      <c r="C21" s="118">
        <v>443183.81793734001</v>
      </c>
      <c r="D21" s="120">
        <v>30.370439707079601</v>
      </c>
      <c r="E21" s="118">
        <v>134596874.21819299</v>
      </c>
    </row>
    <row r="22" spans="1:5" x14ac:dyDescent="0.3">
      <c r="A22" s="117" t="s">
        <v>19</v>
      </c>
      <c r="B22" s="117" t="s">
        <v>25</v>
      </c>
      <c r="C22" s="118">
        <v>416494.282666263</v>
      </c>
      <c r="D22" s="120">
        <v>17.1148607110662</v>
      </c>
      <c r="E22" s="118">
        <v>71282416.347885206</v>
      </c>
    </row>
    <row r="23" spans="1:5" x14ac:dyDescent="0.3">
      <c r="A23" s="117" t="s">
        <v>20</v>
      </c>
      <c r="B23" s="117" t="s">
        <v>25</v>
      </c>
      <c r="C23" s="118">
        <v>240529.78803854799</v>
      </c>
      <c r="D23" s="120">
        <v>21.208958113938898</v>
      </c>
      <c r="E23" s="118">
        <v>51013861.996641599</v>
      </c>
    </row>
    <row r="24" spans="1:5" x14ac:dyDescent="0.3">
      <c r="A24" s="117" t="s">
        <v>115</v>
      </c>
      <c r="B24" s="117" t="s">
        <v>25</v>
      </c>
      <c r="C24" s="118">
        <v>45133.731302559398</v>
      </c>
      <c r="D24" s="120">
        <v>4.7644078265745398</v>
      </c>
      <c r="E24" s="118">
        <v>2150355.0266042599</v>
      </c>
    </row>
    <row r="25" spans="1:5" x14ac:dyDescent="0.3">
      <c r="A25" s="117" t="s">
        <v>21</v>
      </c>
      <c r="B25" s="117" t="s">
        <v>25</v>
      </c>
      <c r="C25" s="118">
        <v>64820.440631199497</v>
      </c>
      <c r="D25" s="120">
        <v>213.84552803378801</v>
      </c>
      <c r="E25" s="118">
        <v>138615613.54161701</v>
      </c>
    </row>
    <row r="26" spans="1:5" x14ac:dyDescent="0.3">
      <c r="A26" s="117" t="s">
        <v>22</v>
      </c>
      <c r="B26" s="117" t="s">
        <v>25</v>
      </c>
      <c r="C26" s="118">
        <v>281631.22723012499</v>
      </c>
      <c r="D26" s="120">
        <v>9.7740905763200807</v>
      </c>
      <c r="E26" s="118">
        <v>27526891.240674298</v>
      </c>
    </row>
    <row r="27" spans="1:5" x14ac:dyDescent="0.3">
      <c r="A27" s="117" t="s">
        <v>23</v>
      </c>
      <c r="B27" s="117" t="s">
        <v>25</v>
      </c>
      <c r="C27" s="118">
        <v>153599.59906810601</v>
      </c>
      <c r="D27" s="120">
        <v>10.9888734364804</v>
      </c>
      <c r="E27" s="118">
        <v>16878865.540535498</v>
      </c>
    </row>
    <row r="28" spans="1:5" x14ac:dyDescent="0.3">
      <c r="A28" s="117" t="s">
        <v>24</v>
      </c>
      <c r="B28" s="117" t="s">
        <v>25</v>
      </c>
      <c r="C28" s="118">
        <v>271294.870432414</v>
      </c>
      <c r="D28" s="120">
        <v>6.5612947682120204</v>
      </c>
      <c r="E28" s="118">
        <v>17800456.140109599</v>
      </c>
    </row>
    <row r="29" spans="1:5" x14ac:dyDescent="0.3">
      <c r="A29" s="117" t="s">
        <v>4</v>
      </c>
      <c r="B29" s="117" t="s">
        <v>25</v>
      </c>
      <c r="C29" s="118">
        <v>2411255.9452510499</v>
      </c>
      <c r="D29" s="120">
        <v>28.318699001798901</v>
      </c>
      <c r="E29" s="118">
        <v>68283631.329862401</v>
      </c>
    </row>
    <row r="30" spans="1:5" x14ac:dyDescent="0.3">
      <c r="A30" s="117" t="s">
        <v>31</v>
      </c>
      <c r="B30" s="117" t="s">
        <v>25</v>
      </c>
      <c r="C30" s="118">
        <v>657024.07070481102</v>
      </c>
      <c r="D30" s="120">
        <v>18.613667869631598</v>
      </c>
      <c r="E30" s="118">
        <v>12229627.8344527</v>
      </c>
    </row>
    <row r="31" spans="1:5" x14ac:dyDescent="0.3">
      <c r="A31" s="117" t="s">
        <v>32</v>
      </c>
      <c r="B31" s="117" t="s">
        <v>25</v>
      </c>
      <c r="C31" s="118">
        <v>316428.60173497302</v>
      </c>
      <c r="D31" s="120">
        <v>6.3049961531049403</v>
      </c>
      <c r="E31" s="118">
        <v>1995081.1166713799</v>
      </c>
    </row>
    <row r="32" spans="1:5" x14ac:dyDescent="0.3">
      <c r="A32" s="117" t="s">
        <v>15</v>
      </c>
      <c r="B32" s="117" t="s">
        <v>26</v>
      </c>
      <c r="C32" s="118">
        <v>110026.86537808301</v>
      </c>
      <c r="D32" s="120">
        <v>26.1437006516895</v>
      </c>
      <c r="E32" s="118">
        <v>28765094.320883401</v>
      </c>
    </row>
    <row r="33" spans="1:5" x14ac:dyDescent="0.3">
      <c r="A33" s="117" t="s">
        <v>16</v>
      </c>
      <c r="B33" s="117" t="s">
        <v>26</v>
      </c>
      <c r="C33" s="118">
        <v>84050.841424188897</v>
      </c>
      <c r="D33" s="120">
        <v>78.098299424533593</v>
      </c>
      <c r="E33" s="118">
        <v>65642277.804302998</v>
      </c>
    </row>
    <row r="34" spans="1:5" x14ac:dyDescent="0.3">
      <c r="A34" s="117" t="s">
        <v>17</v>
      </c>
      <c r="B34" s="117" t="s">
        <v>26</v>
      </c>
      <c r="C34" s="118">
        <v>139947.5947359</v>
      </c>
      <c r="D34" s="120">
        <v>87.996399027126799</v>
      </c>
      <c r="E34" s="118">
        <v>123148843.89266901</v>
      </c>
    </row>
    <row r="35" spans="1:5" x14ac:dyDescent="0.3">
      <c r="A35" s="117" t="s">
        <v>18</v>
      </c>
      <c r="B35" s="117" t="s">
        <v>26</v>
      </c>
      <c r="C35" s="118">
        <v>125812.629508709</v>
      </c>
      <c r="D35" s="120">
        <v>44.441347899777703</v>
      </c>
      <c r="E35" s="118">
        <v>55912828.381823502</v>
      </c>
    </row>
    <row r="36" spans="1:5" x14ac:dyDescent="0.3">
      <c r="A36" s="117" t="s">
        <v>10</v>
      </c>
      <c r="B36" s="117" t="s">
        <v>26</v>
      </c>
      <c r="C36" s="118">
        <v>428334.31692683499</v>
      </c>
      <c r="D36" s="120">
        <v>41.006243641648098</v>
      </c>
      <c r="E36" s="118">
        <v>175643813.59980699</v>
      </c>
    </row>
    <row r="37" spans="1:5" x14ac:dyDescent="0.3">
      <c r="A37" s="117" t="s">
        <v>19</v>
      </c>
      <c r="B37" s="117" t="s">
        <v>26</v>
      </c>
      <c r="C37" s="118">
        <v>306732.72058562998</v>
      </c>
      <c r="D37" s="120">
        <v>14.4462545337788</v>
      </c>
      <c r="E37" s="118">
        <v>44311389.554184698</v>
      </c>
    </row>
    <row r="38" spans="1:5" x14ac:dyDescent="0.3">
      <c r="A38" s="117" t="s">
        <v>20</v>
      </c>
      <c r="B38" s="117" t="s">
        <v>26</v>
      </c>
      <c r="C38" s="118">
        <v>236004.599825393</v>
      </c>
      <c r="D38" s="120">
        <v>10.387924271193</v>
      </c>
      <c r="E38" s="118">
        <v>24515979.106393799</v>
      </c>
    </row>
    <row r="39" spans="1:5" x14ac:dyDescent="0.3">
      <c r="A39" s="117" t="s">
        <v>115</v>
      </c>
      <c r="B39" s="117" t="s">
        <v>26</v>
      </c>
      <c r="C39" s="118">
        <v>37895.526122740303</v>
      </c>
      <c r="D39" s="120">
        <v>2.9123836309718798</v>
      </c>
      <c r="E39" s="118">
        <v>1103663.0996693601</v>
      </c>
    </row>
    <row r="40" spans="1:5" x14ac:dyDescent="0.3">
      <c r="A40" s="117" t="s">
        <v>21</v>
      </c>
      <c r="B40" s="117" t="s">
        <v>26</v>
      </c>
      <c r="C40" s="118">
        <v>80914.078622775298</v>
      </c>
      <c r="D40" s="120">
        <v>253.66673889432499</v>
      </c>
      <c r="E40" s="118">
        <v>205252104.54878399</v>
      </c>
    </row>
    <row r="41" spans="1:5" x14ac:dyDescent="0.3">
      <c r="A41" s="117" t="s">
        <v>22</v>
      </c>
      <c r="B41" s="117" t="s">
        <v>26</v>
      </c>
      <c r="C41" s="118">
        <v>419729.77547612402</v>
      </c>
      <c r="D41" s="120">
        <v>5.3605349494872101</v>
      </c>
      <c r="E41" s="118">
        <v>22499761.307801802</v>
      </c>
    </row>
    <row r="42" spans="1:5" x14ac:dyDescent="0.3">
      <c r="A42" s="117" t="s">
        <v>23</v>
      </c>
      <c r="B42" s="117" t="s">
        <v>26</v>
      </c>
      <c r="C42" s="118">
        <v>271514.702112053</v>
      </c>
      <c r="D42" s="120">
        <v>10.3433302187198</v>
      </c>
      <c r="E42" s="118">
        <v>28083662.231823001</v>
      </c>
    </row>
    <row r="43" spans="1:5" x14ac:dyDescent="0.3">
      <c r="A43" s="117" t="s">
        <v>24</v>
      </c>
      <c r="B43" s="117" t="s">
        <v>26</v>
      </c>
      <c r="C43" s="118">
        <v>584157.08587204199</v>
      </c>
      <c r="D43" s="120">
        <v>3.8430319731654299</v>
      </c>
      <c r="E43" s="118">
        <v>22449343.583574001</v>
      </c>
    </row>
    <row r="44" spans="1:5" x14ac:dyDescent="0.3">
      <c r="A44" s="117" t="s">
        <v>4</v>
      </c>
      <c r="B44" s="117" t="s">
        <v>26</v>
      </c>
      <c r="C44" s="118">
        <v>2825120.7365904702</v>
      </c>
      <c r="D44" s="120">
        <v>28.222820749034</v>
      </c>
      <c r="E44" s="118">
        <v>79732876.143171698</v>
      </c>
    </row>
    <row r="45" spans="1:5" x14ac:dyDescent="0.3">
      <c r="A45" s="117" t="s">
        <v>31</v>
      </c>
      <c r="B45" s="117" t="s">
        <v>26</v>
      </c>
      <c r="C45" s="118">
        <v>542737.32041102299</v>
      </c>
      <c r="D45" s="120">
        <v>12.6815249425734</v>
      </c>
      <c r="E45" s="118">
        <v>6882736.8660578504</v>
      </c>
    </row>
    <row r="46" spans="1:5" x14ac:dyDescent="0.3">
      <c r="A46" s="117" t="s">
        <v>32</v>
      </c>
      <c r="B46" s="117" t="s">
        <v>26</v>
      </c>
      <c r="C46" s="118">
        <v>622052.61199478304</v>
      </c>
      <c r="D46" s="120">
        <v>3.7863367549754701</v>
      </c>
      <c r="E46" s="118">
        <v>2355300.6683243401</v>
      </c>
    </row>
    <row r="47" spans="1:5" x14ac:dyDescent="0.3">
      <c r="A47" s="117" t="s">
        <v>15</v>
      </c>
      <c r="B47" s="117" t="s">
        <v>27</v>
      </c>
      <c r="C47" s="118">
        <v>41257.406174730299</v>
      </c>
      <c r="D47" s="120">
        <v>65.070911553842393</v>
      </c>
      <c r="E47" s="118">
        <v>26846570.2813683</v>
      </c>
    </row>
    <row r="48" spans="1:5" x14ac:dyDescent="0.3">
      <c r="A48" s="117" t="s">
        <v>16</v>
      </c>
      <c r="B48" s="117" t="s">
        <v>27</v>
      </c>
      <c r="C48" s="118">
        <v>20737.397764498299</v>
      </c>
      <c r="D48" s="120">
        <v>66.986160940809299</v>
      </c>
      <c r="E48" s="118">
        <v>13891186.6414626</v>
      </c>
    </row>
    <row r="49" spans="1:5" x14ac:dyDescent="0.3">
      <c r="A49" s="117" t="s">
        <v>17</v>
      </c>
      <c r="B49" s="117" t="s">
        <v>27</v>
      </c>
      <c r="C49" s="118">
        <v>45383.700364850403</v>
      </c>
      <c r="D49" s="120">
        <v>57.528443970156403</v>
      </c>
      <c r="E49" s="118">
        <v>26108536.635976601</v>
      </c>
    </row>
    <row r="50" spans="1:5" x14ac:dyDescent="0.3">
      <c r="A50" s="117" t="s">
        <v>18</v>
      </c>
      <c r="B50" s="117" t="s">
        <v>27</v>
      </c>
      <c r="C50" s="118">
        <v>56944.292350879499</v>
      </c>
      <c r="D50" s="120">
        <v>38.4719615674748</v>
      </c>
      <c r="E50" s="118">
        <v>21907586.268100899</v>
      </c>
    </row>
    <row r="51" spans="1:5" x14ac:dyDescent="0.3">
      <c r="A51" s="117" t="s">
        <v>10</v>
      </c>
      <c r="B51" s="117" t="s">
        <v>27</v>
      </c>
      <c r="C51" s="118">
        <v>160771.277913194</v>
      </c>
      <c r="D51" s="120">
        <v>24.305691834267101</v>
      </c>
      <c r="E51" s="118">
        <v>39076571.367594004</v>
      </c>
    </row>
    <row r="52" spans="1:5" x14ac:dyDescent="0.3">
      <c r="A52" s="117" t="s">
        <v>19</v>
      </c>
      <c r="B52" s="117" t="s">
        <v>27</v>
      </c>
      <c r="C52" s="118">
        <v>115451.295844422</v>
      </c>
      <c r="D52" s="120">
        <v>30.8919641889328</v>
      </c>
      <c r="E52" s="118">
        <v>35665172.967917703</v>
      </c>
    </row>
    <row r="53" spans="1:5" x14ac:dyDescent="0.3">
      <c r="A53" s="117" t="s">
        <v>20</v>
      </c>
      <c r="B53" s="117" t="s">
        <v>27</v>
      </c>
      <c r="C53" s="118">
        <v>82116.542096271107</v>
      </c>
      <c r="D53" s="120">
        <v>22.613289595435301</v>
      </c>
      <c r="E53" s="118">
        <v>18569251.469987299</v>
      </c>
    </row>
    <row r="54" spans="1:5" x14ac:dyDescent="0.3">
      <c r="A54" s="117" t="s">
        <v>115</v>
      </c>
      <c r="B54" s="117" t="s">
        <v>27</v>
      </c>
      <c r="C54" s="118">
        <v>4060.2787202459999</v>
      </c>
      <c r="D54" s="120">
        <v>6.2650757117218303</v>
      </c>
      <c r="E54" s="118">
        <v>254379.53593034201</v>
      </c>
    </row>
    <row r="55" spans="1:5" x14ac:dyDescent="0.3">
      <c r="A55" s="117" t="s">
        <v>21</v>
      </c>
      <c r="B55" s="117" t="s">
        <v>27</v>
      </c>
      <c r="C55" s="118">
        <v>17501.4257260179</v>
      </c>
      <c r="D55" s="120">
        <v>248.78252060026699</v>
      </c>
      <c r="E55" s="118">
        <v>43540488.062170804</v>
      </c>
    </row>
    <row r="56" spans="1:5" x14ac:dyDescent="0.3">
      <c r="A56" s="117" t="s">
        <v>22</v>
      </c>
      <c r="B56" s="117" t="s">
        <v>27</v>
      </c>
      <c r="C56" s="118">
        <v>89548.874019462499</v>
      </c>
      <c r="D56" s="120">
        <v>4.1721768699104196</v>
      </c>
      <c r="E56" s="118">
        <v>3736137.4091052301</v>
      </c>
    </row>
    <row r="57" spans="1:5" x14ac:dyDescent="0.3">
      <c r="A57" s="117" t="s">
        <v>23</v>
      </c>
      <c r="B57" s="117" t="s">
        <v>27</v>
      </c>
      <c r="C57" s="118">
        <v>53610.750617651996</v>
      </c>
      <c r="D57" s="120">
        <v>6.6381076735335203</v>
      </c>
      <c r="E57" s="118">
        <v>3558739.35058928</v>
      </c>
    </row>
    <row r="58" spans="1:5" x14ac:dyDescent="0.3">
      <c r="A58" s="117" t="s">
        <v>24</v>
      </c>
      <c r="B58" s="117" t="s">
        <v>27</v>
      </c>
      <c r="C58" s="118">
        <v>33279.574802652998</v>
      </c>
      <c r="D58" s="120">
        <v>3.3725711028641401</v>
      </c>
      <c r="E58" s="118">
        <v>1122377.3229503301</v>
      </c>
    </row>
    <row r="59" spans="1:5" x14ac:dyDescent="0.3">
      <c r="A59" s="117" t="s">
        <v>4</v>
      </c>
      <c r="B59" s="117" t="s">
        <v>27</v>
      </c>
      <c r="C59" s="118">
        <v>720662.81639487599</v>
      </c>
      <c r="D59" s="120">
        <v>32.508545186933098</v>
      </c>
      <c r="E59" s="118">
        <v>23427699.7313153</v>
      </c>
    </row>
    <row r="60" spans="1:5" x14ac:dyDescent="0.3">
      <c r="A60" s="117" t="s">
        <v>31</v>
      </c>
      <c r="B60" s="117" t="s">
        <v>27</v>
      </c>
      <c r="C60" s="118">
        <v>197567.83794069299</v>
      </c>
      <c r="D60" s="120">
        <v>27.451039097864399</v>
      </c>
      <c r="E60" s="118">
        <v>5423442.4437904898</v>
      </c>
    </row>
    <row r="61" spans="1:5" x14ac:dyDescent="0.3">
      <c r="A61" s="117" t="s">
        <v>32</v>
      </c>
      <c r="B61" s="117" t="s">
        <v>27</v>
      </c>
      <c r="C61" s="118">
        <v>37339.853522899102</v>
      </c>
      <c r="D61" s="120">
        <v>3.6870976422988999</v>
      </c>
      <c r="E61" s="118">
        <v>137675.685888067</v>
      </c>
    </row>
    <row r="62" spans="1:5" x14ac:dyDescent="0.3">
      <c r="A62" s="117" t="s">
        <v>15</v>
      </c>
      <c r="B62" s="117" t="s">
        <v>116</v>
      </c>
      <c r="C62" s="118">
        <v>36861.619826403497</v>
      </c>
      <c r="D62" s="120">
        <v>195.45396848732</v>
      </c>
      <c r="E62" s="118">
        <v>72047498.799414605</v>
      </c>
    </row>
    <row r="63" spans="1:5" x14ac:dyDescent="0.3">
      <c r="A63" s="117" t="s">
        <v>16</v>
      </c>
      <c r="B63" s="117" t="s">
        <v>116</v>
      </c>
      <c r="C63" s="118">
        <v>21335.237947051999</v>
      </c>
      <c r="D63" s="120">
        <v>35.822125894247797</v>
      </c>
      <c r="E63" s="118">
        <v>7642735.79723028</v>
      </c>
    </row>
    <row r="64" spans="1:5" x14ac:dyDescent="0.3">
      <c r="A64" s="117" t="s">
        <v>17</v>
      </c>
      <c r="B64" s="117" t="s">
        <v>116</v>
      </c>
      <c r="C64" s="118">
        <v>29807.739205612299</v>
      </c>
      <c r="D64" s="120">
        <v>69.8504890242681</v>
      </c>
      <c r="E64" s="118">
        <v>20820851.602198701</v>
      </c>
    </row>
    <row r="65" spans="1:5" x14ac:dyDescent="0.3">
      <c r="A65" s="117" t="s">
        <v>18</v>
      </c>
      <c r="B65" s="117" t="s">
        <v>116</v>
      </c>
      <c r="C65" s="118">
        <v>32700.526603755799</v>
      </c>
      <c r="D65" s="120">
        <v>40.1887288626328</v>
      </c>
      <c r="E65" s="118">
        <v>13141925.973436501</v>
      </c>
    </row>
    <row r="66" spans="1:5" x14ac:dyDescent="0.3">
      <c r="A66" s="117" t="s">
        <v>10</v>
      </c>
      <c r="B66" s="117" t="s">
        <v>116</v>
      </c>
      <c r="C66" s="118">
        <v>119251.46273970199</v>
      </c>
      <c r="D66" s="120">
        <v>35.4620642080625</v>
      </c>
      <c r="E66" s="118">
        <v>42289030.285806701</v>
      </c>
    </row>
    <row r="67" spans="1:5" x14ac:dyDescent="0.3">
      <c r="A67" s="117" t="s">
        <v>19</v>
      </c>
      <c r="B67" s="117" t="s">
        <v>116</v>
      </c>
      <c r="C67" s="118">
        <v>195286.123127581</v>
      </c>
      <c r="D67" s="120">
        <v>15.0491496197853</v>
      </c>
      <c r="E67" s="118">
        <v>29388900.8561478</v>
      </c>
    </row>
    <row r="68" spans="1:5" x14ac:dyDescent="0.3">
      <c r="A68" s="117" t="s">
        <v>20</v>
      </c>
      <c r="B68" s="117" t="s">
        <v>116</v>
      </c>
      <c r="C68" s="118">
        <v>50574.197126417101</v>
      </c>
      <c r="D68" s="120">
        <v>24.278423562369301</v>
      </c>
      <c r="E68" s="118">
        <v>12278617.7916192</v>
      </c>
    </row>
    <row r="69" spans="1:5" x14ac:dyDescent="0.3">
      <c r="A69" s="117" t="s">
        <v>115</v>
      </c>
      <c r="B69" s="117" t="s">
        <v>116</v>
      </c>
      <c r="C69" s="118">
        <v>12064.6478287554</v>
      </c>
      <c r="D69" s="120">
        <v>0.46502776259016099</v>
      </c>
      <c r="E69" s="118">
        <v>56103.961862443699</v>
      </c>
    </row>
    <row r="70" spans="1:5" x14ac:dyDescent="0.3">
      <c r="A70" s="117" t="s">
        <v>21</v>
      </c>
      <c r="B70" s="117" t="s">
        <v>116</v>
      </c>
      <c r="C70" s="118">
        <v>22632.1215588872</v>
      </c>
      <c r="D70" s="120">
        <v>240.66387033921899</v>
      </c>
      <c r="E70" s="118">
        <v>54467339.683494598</v>
      </c>
    </row>
    <row r="71" spans="1:5" x14ac:dyDescent="0.3">
      <c r="A71" s="117" t="s">
        <v>22</v>
      </c>
      <c r="B71" s="117" t="s">
        <v>116</v>
      </c>
      <c r="C71" s="118">
        <v>99986.5084576386</v>
      </c>
      <c r="D71" s="120">
        <v>4.87345568655235</v>
      </c>
      <c r="E71" s="118">
        <v>4872798.1822139397</v>
      </c>
    </row>
    <row r="72" spans="1:5" x14ac:dyDescent="0.3">
      <c r="A72" s="117" t="s">
        <v>23</v>
      </c>
      <c r="B72" s="117" t="s">
        <v>116</v>
      </c>
      <c r="C72" s="118">
        <v>82296.677632671097</v>
      </c>
      <c r="D72" s="120">
        <v>8.4817300974268797</v>
      </c>
      <c r="E72" s="118">
        <v>6980182.0759526398</v>
      </c>
    </row>
    <row r="73" spans="1:5" x14ac:dyDescent="0.3">
      <c r="A73" s="117" t="s">
        <v>24</v>
      </c>
      <c r="B73" s="117" t="s">
        <v>116</v>
      </c>
      <c r="C73" s="118">
        <v>41922.130294848699</v>
      </c>
      <c r="D73" s="120">
        <v>2.3456942694157599</v>
      </c>
      <c r="E73" s="118">
        <v>983365.00794327306</v>
      </c>
    </row>
    <row r="74" spans="1:5" x14ac:dyDescent="0.3">
      <c r="A74" s="117" t="s">
        <v>4</v>
      </c>
      <c r="B74" s="117" t="s">
        <v>116</v>
      </c>
      <c r="C74" s="118">
        <v>744718.99234932498</v>
      </c>
      <c r="D74" s="120">
        <v>35.579776095334402</v>
      </c>
      <c r="E74" s="118">
        <v>26496935.0017321</v>
      </c>
    </row>
    <row r="75" spans="1:5" x14ac:dyDescent="0.3">
      <c r="A75" s="117" t="s">
        <v>31</v>
      </c>
      <c r="B75" s="117" t="s">
        <v>116</v>
      </c>
      <c r="C75" s="118">
        <v>245860.320253999</v>
      </c>
      <c r="D75" s="120">
        <v>16.947638644869699</v>
      </c>
      <c r="E75" s="118">
        <v>4166751.8647766998</v>
      </c>
    </row>
    <row r="76" spans="1:5" x14ac:dyDescent="0.3">
      <c r="A76" s="117" t="s">
        <v>32</v>
      </c>
      <c r="B76" s="117" t="s">
        <v>116</v>
      </c>
      <c r="C76" s="118">
        <v>53986.778123604097</v>
      </c>
      <c r="D76" s="120">
        <v>1.9254139734470299</v>
      </c>
      <c r="E76" s="118">
        <v>103946.896980572</v>
      </c>
    </row>
    <row r="77" spans="1:5" x14ac:dyDescent="0.3">
      <c r="A77" s="117" t="s">
        <v>15</v>
      </c>
      <c r="B77" s="117" t="s">
        <v>117</v>
      </c>
      <c r="C77" s="118">
        <v>11676.654918120899</v>
      </c>
      <c r="D77" s="120">
        <v>25.760229394995999</v>
      </c>
      <c r="E77" s="118">
        <v>3007933.0925700199</v>
      </c>
    </row>
    <row r="78" spans="1:5" x14ac:dyDescent="0.3">
      <c r="A78" s="117" t="s">
        <v>16</v>
      </c>
      <c r="B78" s="117" t="s">
        <v>117</v>
      </c>
      <c r="C78" s="118">
        <v>9345.0652045307907</v>
      </c>
      <c r="D78" s="120">
        <v>38.970381743993499</v>
      </c>
      <c r="E78" s="118">
        <v>3641807.58443075</v>
      </c>
    </row>
    <row r="79" spans="1:5" x14ac:dyDescent="0.3">
      <c r="A79" s="117" t="s">
        <v>17</v>
      </c>
      <c r="B79" s="117" t="s">
        <v>117</v>
      </c>
      <c r="C79" s="118">
        <v>20022.218380208498</v>
      </c>
      <c r="D79" s="120">
        <v>32.333151475748998</v>
      </c>
      <c r="E79" s="118">
        <v>6473814.1976780901</v>
      </c>
    </row>
    <row r="80" spans="1:5" x14ac:dyDescent="0.3">
      <c r="A80" s="117" t="s">
        <v>18</v>
      </c>
      <c r="B80" s="117" t="s">
        <v>117</v>
      </c>
      <c r="C80" s="118">
        <v>7844.6854339553302</v>
      </c>
      <c r="D80" s="120">
        <v>31.291462845532902</v>
      </c>
      <c r="E80" s="118">
        <v>2454716.8279150599</v>
      </c>
    </row>
    <row r="81" spans="1:5" x14ac:dyDescent="0.3">
      <c r="A81" s="117" t="s">
        <v>10</v>
      </c>
      <c r="B81" s="117" t="s">
        <v>117</v>
      </c>
      <c r="C81" s="118">
        <v>54334.415587611198</v>
      </c>
      <c r="D81" s="120">
        <v>38.231655057380898</v>
      </c>
      <c r="E81" s="118">
        <v>20772946.3448993</v>
      </c>
    </row>
    <row r="82" spans="1:5" x14ac:dyDescent="0.3">
      <c r="A82" s="117" t="s">
        <v>19</v>
      </c>
      <c r="B82" s="117" t="s">
        <v>117</v>
      </c>
      <c r="C82" s="118">
        <v>42342.442893095598</v>
      </c>
      <c r="D82" s="120">
        <v>32.120768901988399</v>
      </c>
      <c r="E82" s="118">
        <v>13600718.2291476</v>
      </c>
    </row>
    <row r="83" spans="1:5" x14ac:dyDescent="0.3">
      <c r="A83" s="117" t="s">
        <v>20</v>
      </c>
      <c r="B83" s="117" t="s">
        <v>117</v>
      </c>
      <c r="C83" s="118">
        <v>27740.351078385</v>
      </c>
      <c r="D83" s="120">
        <v>34.692917607134298</v>
      </c>
      <c r="E83" s="118">
        <v>9623937.1435538698</v>
      </c>
    </row>
    <row r="84" spans="1:5" x14ac:dyDescent="0.3">
      <c r="A84" s="117" t="s">
        <v>115</v>
      </c>
      <c r="B84" s="117" t="s">
        <v>117</v>
      </c>
      <c r="C84" s="118">
        <v>3338.3509530850502</v>
      </c>
      <c r="D84" s="120">
        <v>3.1849492543179698</v>
      </c>
      <c r="E84" s="118">
        <v>106324.783786799</v>
      </c>
    </row>
    <row r="85" spans="1:5" x14ac:dyDescent="0.3">
      <c r="A85" s="117" t="s">
        <v>21</v>
      </c>
      <c r="B85" s="117" t="s">
        <v>117</v>
      </c>
      <c r="C85" s="118">
        <v>8624.5748550016706</v>
      </c>
      <c r="D85" s="120">
        <v>234.022101365937</v>
      </c>
      <c r="E85" s="118">
        <v>20183411.309553199</v>
      </c>
    </row>
    <row r="86" spans="1:5" x14ac:dyDescent="0.3">
      <c r="A86" s="117" t="s">
        <v>22</v>
      </c>
      <c r="B86" s="117" t="s">
        <v>117</v>
      </c>
      <c r="C86" s="118">
        <v>46853.045261970597</v>
      </c>
      <c r="D86" s="120">
        <v>9.2677886975297898</v>
      </c>
      <c r="E86" s="118">
        <v>4342241.2332374305</v>
      </c>
    </row>
    <row r="87" spans="1:5" x14ac:dyDescent="0.3">
      <c r="A87" s="117" t="s">
        <v>23</v>
      </c>
      <c r="B87" s="117" t="s">
        <v>117</v>
      </c>
      <c r="C87" s="118">
        <v>24972.276524557201</v>
      </c>
      <c r="D87" s="120">
        <v>11.3122891721748</v>
      </c>
      <c r="E87" s="118">
        <v>2824936.1333330502</v>
      </c>
    </row>
    <row r="88" spans="1:5" x14ac:dyDescent="0.3">
      <c r="A88" s="117" t="s">
        <v>24</v>
      </c>
      <c r="B88" s="117" t="s">
        <v>117</v>
      </c>
      <c r="C88" s="118">
        <v>24713.150814934899</v>
      </c>
      <c r="D88" s="120">
        <v>5.8539633316844304</v>
      </c>
      <c r="E88" s="118">
        <v>1446698.7868101599</v>
      </c>
    </row>
    <row r="89" spans="1:5" x14ac:dyDescent="0.3">
      <c r="A89" s="117" t="s">
        <v>4</v>
      </c>
      <c r="B89" s="117" t="s">
        <v>117</v>
      </c>
      <c r="C89" s="118">
        <v>281807.23190545698</v>
      </c>
      <c r="D89" s="120">
        <v>31.397166449085098</v>
      </c>
      <c r="E89" s="118">
        <v>8847948.5666915402</v>
      </c>
    </row>
    <row r="90" spans="1:5" x14ac:dyDescent="0.3">
      <c r="A90" s="117" t="s">
        <v>31</v>
      </c>
      <c r="B90" s="117" t="s">
        <v>117</v>
      </c>
      <c r="C90" s="118">
        <v>70082.793971480496</v>
      </c>
      <c r="D90" s="120">
        <v>33.138883392908902</v>
      </c>
      <c r="E90" s="118">
        <v>2322465.5372701501</v>
      </c>
    </row>
    <row r="91" spans="1:5" x14ac:dyDescent="0.3">
      <c r="A91" s="117" t="s">
        <v>32</v>
      </c>
      <c r="B91" s="117" t="s">
        <v>117</v>
      </c>
      <c r="C91" s="118">
        <v>28051.501768019902</v>
      </c>
      <c r="D91" s="120">
        <v>5.5363295107696597</v>
      </c>
      <c r="E91" s="118">
        <v>155302.35705969599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0D8F5-B2F9-4575-979F-CDB625F0888C}">
  <sheetPr codeName="Sheet13"/>
  <dimension ref="B1:N130"/>
  <sheetViews>
    <sheetView topLeftCell="B75" workbookViewId="0">
      <selection activeCell="B139" sqref="B139"/>
    </sheetView>
  </sheetViews>
  <sheetFormatPr defaultRowHeight="14.4" x14ac:dyDescent="0.3"/>
  <cols>
    <col min="2" max="2" width="58.21875" bestFit="1" customWidth="1"/>
    <col min="3" max="4" width="19" customWidth="1"/>
    <col min="5" max="5" width="17.5546875" bestFit="1" customWidth="1"/>
    <col min="6" max="6" width="27.21875" customWidth="1"/>
    <col min="8" max="8" width="35.77734375" bestFit="1" customWidth="1"/>
  </cols>
  <sheetData>
    <row r="1" spans="2:13" x14ac:dyDescent="0.3">
      <c r="F1" s="48">
        <f>AVERAGE(F8:F130)</f>
        <v>0.91463414634146345</v>
      </c>
    </row>
    <row r="6" spans="2:13" x14ac:dyDescent="0.3">
      <c r="K6">
        <f>K11+K10</f>
        <v>23621</v>
      </c>
    </row>
    <row r="7" spans="2:13" x14ac:dyDescent="0.3">
      <c r="B7" s="23" t="s">
        <v>225</v>
      </c>
      <c r="C7" s="23" t="s">
        <v>226</v>
      </c>
      <c r="D7" s="23" t="s">
        <v>233</v>
      </c>
      <c r="E7" s="23" t="s">
        <v>228</v>
      </c>
      <c r="F7" s="23" t="s">
        <v>227</v>
      </c>
    </row>
    <row r="8" spans="2:13" x14ac:dyDescent="0.3">
      <c r="B8" s="46" t="s">
        <v>123</v>
      </c>
      <c r="C8" s="46"/>
      <c r="D8" s="46"/>
      <c r="E8" s="46"/>
      <c r="F8" s="47">
        <v>1</v>
      </c>
    </row>
    <row r="9" spans="2:13" ht="15.6" x14ac:dyDescent="0.3">
      <c r="B9" s="24" t="s">
        <v>124</v>
      </c>
      <c r="C9" s="24">
        <v>1</v>
      </c>
      <c r="D9" s="24">
        <v>1</v>
      </c>
      <c r="E9" s="24"/>
      <c r="F9" s="25">
        <v>1</v>
      </c>
      <c r="H9" s="85" t="s">
        <v>262</v>
      </c>
      <c r="I9" s="86">
        <f>K9</f>
        <v>24220</v>
      </c>
      <c r="K9">
        <f>SUM(K10:K16)</f>
        <v>24220</v>
      </c>
    </row>
    <row r="10" spans="2:13" ht="15.6" x14ac:dyDescent="0.3">
      <c r="B10" s="24" t="s">
        <v>125</v>
      </c>
      <c r="C10" s="24">
        <v>1</v>
      </c>
      <c r="D10" s="24">
        <v>1</v>
      </c>
      <c r="E10" s="24" t="s">
        <v>235</v>
      </c>
      <c r="F10" s="25">
        <v>1</v>
      </c>
      <c r="H10" s="85" t="s">
        <v>257</v>
      </c>
      <c r="I10" s="86">
        <f>I9-K11</f>
        <v>23556</v>
      </c>
      <c r="K10">
        <v>22957</v>
      </c>
      <c r="L10" t="s">
        <v>230</v>
      </c>
    </row>
    <row r="11" spans="2:13" ht="15.6" x14ac:dyDescent="0.3">
      <c r="B11" s="24" t="s">
        <v>126</v>
      </c>
      <c r="C11" s="24">
        <v>1</v>
      </c>
      <c r="D11" s="24">
        <v>1</v>
      </c>
      <c r="E11" s="24"/>
      <c r="F11" s="25">
        <v>1</v>
      </c>
      <c r="H11" s="85" t="s">
        <v>258</v>
      </c>
      <c r="I11" s="86">
        <f>I10-K12</f>
        <v>23251</v>
      </c>
      <c r="J11" s="26">
        <f t="shared" ref="J11:J16" si="0">K11/K$9</f>
        <v>2.7415359207266721E-2</v>
      </c>
      <c r="K11" s="84">
        <v>664</v>
      </c>
      <c r="L11" t="s">
        <v>246</v>
      </c>
    </row>
    <row r="12" spans="2:13" ht="15.6" x14ac:dyDescent="0.3">
      <c r="B12" s="24" t="s">
        <v>127</v>
      </c>
      <c r="C12" s="24">
        <v>1</v>
      </c>
      <c r="D12" s="24">
        <v>1</v>
      </c>
      <c r="E12" s="24"/>
      <c r="F12" s="25">
        <v>1</v>
      </c>
      <c r="H12" s="85" t="s">
        <v>259</v>
      </c>
      <c r="I12" s="86">
        <f>I11-SUM(K16,K14,K13)</f>
        <v>23031</v>
      </c>
      <c r="J12" s="26">
        <f t="shared" si="0"/>
        <v>1.2592898431048719E-2</v>
      </c>
      <c r="K12" s="84">
        <f>212+18+74+1</f>
        <v>305</v>
      </c>
      <c r="L12" t="s">
        <v>256</v>
      </c>
    </row>
    <row r="13" spans="2:13" ht="15.6" x14ac:dyDescent="0.3">
      <c r="B13" s="24" t="s">
        <v>128</v>
      </c>
      <c r="C13" s="24">
        <v>1</v>
      </c>
      <c r="D13" s="24">
        <v>1</v>
      </c>
      <c r="E13" s="24" t="s">
        <v>236</v>
      </c>
      <c r="F13" s="25">
        <v>1</v>
      </c>
      <c r="H13" s="85" t="s">
        <v>260</v>
      </c>
      <c r="I13" s="86">
        <f>I12-K15</f>
        <v>22957</v>
      </c>
      <c r="J13" s="26">
        <f t="shared" si="0"/>
        <v>4.6242774566473991E-3</v>
      </c>
      <c r="K13" s="84">
        <f>K23</f>
        <v>112</v>
      </c>
      <c r="L13" t="s">
        <v>249</v>
      </c>
    </row>
    <row r="14" spans="2:13" ht="15.6" x14ac:dyDescent="0.3">
      <c r="B14" s="24" t="s">
        <v>129</v>
      </c>
      <c r="C14" s="24">
        <v>1</v>
      </c>
      <c r="D14" s="24">
        <v>1</v>
      </c>
      <c r="E14" s="24"/>
      <c r="F14" s="25">
        <v>1</v>
      </c>
      <c r="H14" s="85" t="s">
        <v>261</v>
      </c>
      <c r="I14" s="86">
        <f>I13</f>
        <v>22957</v>
      </c>
      <c r="J14" s="26">
        <f t="shared" si="0"/>
        <v>3.6746490503715939E-3</v>
      </c>
      <c r="K14" s="84">
        <v>89</v>
      </c>
      <c r="L14" t="s">
        <v>231</v>
      </c>
      <c r="M14" t="s">
        <v>232</v>
      </c>
    </row>
    <row r="15" spans="2:13" x14ac:dyDescent="0.3">
      <c r="B15" s="24" t="s">
        <v>130</v>
      </c>
      <c r="C15" s="24">
        <v>1</v>
      </c>
      <c r="D15" s="24">
        <v>1</v>
      </c>
      <c r="E15" s="24"/>
      <c r="F15" s="25">
        <v>1</v>
      </c>
      <c r="J15" s="26">
        <f t="shared" si="0"/>
        <v>3.05532617671346E-3</v>
      </c>
      <c r="K15">
        <f>69+3+2</f>
        <v>74</v>
      </c>
      <c r="L15" t="s">
        <v>229</v>
      </c>
    </row>
    <row r="16" spans="2:13" x14ac:dyDescent="0.3">
      <c r="B16" s="24" t="s">
        <v>131</v>
      </c>
      <c r="C16" s="24">
        <v>1</v>
      </c>
      <c r="D16" s="24">
        <v>1</v>
      </c>
      <c r="E16" s="24"/>
      <c r="F16" s="25">
        <v>1</v>
      </c>
      <c r="J16" s="26">
        <f t="shared" si="0"/>
        <v>7.8447563996696947E-4</v>
      </c>
      <c r="K16" s="84">
        <v>19</v>
      </c>
      <c r="L16" t="s">
        <v>234</v>
      </c>
    </row>
    <row r="17" spans="2:14" x14ac:dyDescent="0.3">
      <c r="B17" s="24" t="s">
        <v>132</v>
      </c>
      <c r="C17" s="24">
        <v>1</v>
      </c>
      <c r="D17" s="24">
        <v>1</v>
      </c>
      <c r="E17" s="24"/>
      <c r="F17" s="25">
        <v>1</v>
      </c>
    </row>
    <row r="18" spans="2:14" x14ac:dyDescent="0.3">
      <c r="B18" s="24" t="s">
        <v>133</v>
      </c>
      <c r="C18" s="24">
        <v>1</v>
      </c>
      <c r="D18" s="24">
        <v>1</v>
      </c>
      <c r="E18" s="24"/>
      <c r="F18" s="25">
        <v>1</v>
      </c>
      <c r="K18">
        <v>212</v>
      </c>
      <c r="L18">
        <v>74</v>
      </c>
      <c r="M18">
        <f>L18+K18</f>
        <v>286</v>
      </c>
      <c r="N18">
        <f>M18/K9</f>
        <v>1.1808422791081751E-2</v>
      </c>
    </row>
    <row r="19" spans="2:14" x14ac:dyDescent="0.3">
      <c r="B19" s="24" t="s">
        <v>134</v>
      </c>
      <c r="C19" s="24">
        <v>1</v>
      </c>
      <c r="D19" s="24">
        <v>1</v>
      </c>
      <c r="E19" s="24"/>
      <c r="F19" s="25">
        <v>1</v>
      </c>
    </row>
    <row r="20" spans="2:14" x14ac:dyDescent="0.3">
      <c r="B20" s="24" t="s">
        <v>135</v>
      </c>
      <c r="C20" s="24">
        <v>1</v>
      </c>
      <c r="D20" s="24">
        <v>1</v>
      </c>
      <c r="E20" s="24"/>
      <c r="F20" s="25">
        <v>0.75</v>
      </c>
    </row>
    <row r="21" spans="2:14" x14ac:dyDescent="0.3">
      <c r="B21" s="24" t="s">
        <v>136</v>
      </c>
      <c r="C21" s="24">
        <v>1</v>
      </c>
      <c r="D21" s="24">
        <v>1</v>
      </c>
      <c r="E21" s="24"/>
      <c r="F21" s="25">
        <v>0.5</v>
      </c>
      <c r="K21">
        <v>609</v>
      </c>
      <c r="L21" t="s">
        <v>247</v>
      </c>
    </row>
    <row r="22" spans="2:14" x14ac:dyDescent="0.3">
      <c r="B22" s="24" t="s">
        <v>137</v>
      </c>
      <c r="C22" s="24">
        <v>1</v>
      </c>
      <c r="D22" s="24">
        <v>1</v>
      </c>
      <c r="E22" s="24"/>
      <c r="F22" s="25">
        <v>0.25</v>
      </c>
      <c r="K22">
        <v>497</v>
      </c>
      <c r="L22" t="s">
        <v>248</v>
      </c>
    </row>
    <row r="23" spans="2:14" x14ac:dyDescent="0.3">
      <c r="B23" s="46" t="s">
        <v>138</v>
      </c>
      <c r="C23" s="46"/>
      <c r="D23" s="46"/>
      <c r="E23" s="46"/>
      <c r="F23" s="47">
        <v>1</v>
      </c>
      <c r="K23">
        <f>K21-K22</f>
        <v>112</v>
      </c>
      <c r="L23" t="s">
        <v>249</v>
      </c>
    </row>
    <row r="24" spans="2:14" x14ac:dyDescent="0.3">
      <c r="B24" s="24" t="s">
        <v>125</v>
      </c>
      <c r="C24" s="24">
        <v>1</v>
      </c>
      <c r="D24" s="24">
        <v>1</v>
      </c>
      <c r="E24" s="24"/>
      <c r="F24" s="25">
        <v>1</v>
      </c>
      <c r="K24">
        <f>K23/K21</f>
        <v>0.18390804597701149</v>
      </c>
    </row>
    <row r="25" spans="2:14" x14ac:dyDescent="0.3">
      <c r="B25" s="24" t="s">
        <v>126</v>
      </c>
      <c r="C25" s="24">
        <v>1</v>
      </c>
      <c r="D25" s="24">
        <v>1</v>
      </c>
      <c r="E25" s="24"/>
      <c r="F25" s="25">
        <v>1</v>
      </c>
    </row>
    <row r="26" spans="2:14" x14ac:dyDescent="0.3">
      <c r="B26" s="24" t="s">
        <v>127</v>
      </c>
      <c r="C26" s="24">
        <v>1</v>
      </c>
      <c r="D26" s="24">
        <v>1</v>
      </c>
      <c r="E26" s="24"/>
      <c r="F26" s="25">
        <v>1</v>
      </c>
    </row>
    <row r="27" spans="2:14" x14ac:dyDescent="0.3">
      <c r="B27" s="24" t="s">
        <v>139</v>
      </c>
      <c r="C27" s="24">
        <v>1</v>
      </c>
      <c r="D27" s="24">
        <v>1</v>
      </c>
      <c r="E27" s="24"/>
      <c r="F27" s="25">
        <v>1</v>
      </c>
    </row>
    <row r="28" spans="2:14" x14ac:dyDescent="0.3">
      <c r="B28" s="24" t="s">
        <v>129</v>
      </c>
      <c r="C28" s="24">
        <v>1</v>
      </c>
      <c r="D28" s="24">
        <v>1</v>
      </c>
      <c r="E28" s="24"/>
      <c r="F28" s="25">
        <v>1</v>
      </c>
    </row>
    <row r="29" spans="2:14" x14ac:dyDescent="0.3">
      <c r="B29" s="24" t="s">
        <v>140</v>
      </c>
      <c r="C29" s="24">
        <v>1</v>
      </c>
      <c r="D29" s="24">
        <v>1</v>
      </c>
      <c r="E29" s="24"/>
      <c r="F29" s="25">
        <v>1</v>
      </c>
    </row>
    <row r="30" spans="2:14" x14ac:dyDescent="0.3">
      <c r="B30" s="24" t="s">
        <v>141</v>
      </c>
      <c r="C30" s="24">
        <v>1</v>
      </c>
      <c r="D30" s="24">
        <v>1</v>
      </c>
      <c r="E30" s="24"/>
      <c r="F30" s="25">
        <v>1</v>
      </c>
    </row>
    <row r="31" spans="2:14" x14ac:dyDescent="0.3">
      <c r="B31" s="24" t="s">
        <v>142</v>
      </c>
      <c r="C31" s="24">
        <v>1</v>
      </c>
      <c r="D31" s="24">
        <v>1</v>
      </c>
      <c r="E31" s="24"/>
      <c r="F31" s="25">
        <v>1</v>
      </c>
    </row>
    <row r="32" spans="2:14" x14ac:dyDescent="0.3">
      <c r="B32" s="24" t="s">
        <v>143</v>
      </c>
      <c r="C32" s="24">
        <v>1</v>
      </c>
      <c r="D32" s="24">
        <v>1</v>
      </c>
      <c r="E32" s="24"/>
      <c r="F32" s="25">
        <v>1</v>
      </c>
    </row>
    <row r="33" spans="2:6" x14ac:dyDescent="0.3">
      <c r="B33" s="24" t="s">
        <v>144</v>
      </c>
      <c r="C33" s="24">
        <v>1</v>
      </c>
      <c r="D33" s="24">
        <v>1</v>
      </c>
      <c r="E33" s="24"/>
      <c r="F33" s="25">
        <v>1</v>
      </c>
    </row>
    <row r="34" spans="2:6" x14ac:dyDescent="0.3">
      <c r="B34" s="24" t="s">
        <v>145</v>
      </c>
      <c r="C34" s="24">
        <v>1</v>
      </c>
      <c r="D34" s="24">
        <v>1</v>
      </c>
      <c r="E34" s="24"/>
      <c r="F34" s="25">
        <v>1</v>
      </c>
    </row>
    <row r="35" spans="2:6" x14ac:dyDescent="0.3">
      <c r="B35" s="24" t="s">
        <v>146</v>
      </c>
      <c r="C35" s="24">
        <v>1</v>
      </c>
      <c r="D35" s="24">
        <v>1</v>
      </c>
      <c r="E35" s="24"/>
      <c r="F35" s="25">
        <v>1</v>
      </c>
    </row>
    <row r="36" spans="2:6" x14ac:dyDescent="0.3">
      <c r="B36" s="24" t="s">
        <v>147</v>
      </c>
      <c r="C36" s="24">
        <v>1</v>
      </c>
      <c r="D36" s="24">
        <v>1</v>
      </c>
      <c r="E36" s="24"/>
      <c r="F36" s="25">
        <v>1</v>
      </c>
    </row>
    <row r="37" spans="2:6" x14ac:dyDescent="0.3">
      <c r="B37" s="24" t="s">
        <v>148</v>
      </c>
      <c r="C37" s="24">
        <v>1</v>
      </c>
      <c r="D37" s="24">
        <v>1</v>
      </c>
      <c r="E37" s="24"/>
      <c r="F37" s="25">
        <v>1</v>
      </c>
    </row>
    <row r="38" spans="2:6" x14ac:dyDescent="0.3">
      <c r="B38" s="24" t="s">
        <v>149</v>
      </c>
      <c r="C38" s="24">
        <v>1</v>
      </c>
      <c r="D38" s="24">
        <v>1</v>
      </c>
      <c r="E38" s="24"/>
      <c r="F38" s="25">
        <v>1</v>
      </c>
    </row>
    <row r="39" spans="2:6" x14ac:dyDescent="0.3">
      <c r="B39" s="46" t="s">
        <v>150</v>
      </c>
      <c r="C39" s="46"/>
      <c r="D39" s="46"/>
      <c r="E39" s="46"/>
      <c r="F39" s="47">
        <v>1</v>
      </c>
    </row>
    <row r="40" spans="2:6" x14ac:dyDescent="0.3">
      <c r="B40" s="24" t="s">
        <v>124</v>
      </c>
      <c r="C40" s="24">
        <v>1</v>
      </c>
      <c r="D40" s="24">
        <v>1</v>
      </c>
      <c r="E40" s="24"/>
      <c r="F40" s="25">
        <v>1</v>
      </c>
    </row>
    <row r="41" spans="2:6" x14ac:dyDescent="0.3">
      <c r="B41" s="24" t="s">
        <v>151</v>
      </c>
      <c r="C41" s="24">
        <v>1</v>
      </c>
      <c r="D41" s="24">
        <v>1</v>
      </c>
      <c r="E41" s="24"/>
      <c r="F41" s="25">
        <v>1</v>
      </c>
    </row>
    <row r="42" spans="2:6" x14ac:dyDescent="0.3">
      <c r="B42" s="24" t="s">
        <v>152</v>
      </c>
      <c r="C42" s="24">
        <v>1</v>
      </c>
      <c r="D42" s="24">
        <v>1</v>
      </c>
      <c r="E42" s="24"/>
      <c r="F42" s="25">
        <v>1</v>
      </c>
    </row>
    <row r="43" spans="2:6" x14ac:dyDescent="0.3">
      <c r="B43" s="24" t="s">
        <v>153</v>
      </c>
      <c r="C43" s="24">
        <v>1</v>
      </c>
      <c r="D43" s="24">
        <v>1</v>
      </c>
      <c r="E43" s="24"/>
      <c r="F43" s="25">
        <v>1</v>
      </c>
    </row>
    <row r="44" spans="2:6" x14ac:dyDescent="0.3">
      <c r="B44" s="24" t="s">
        <v>154</v>
      </c>
      <c r="C44" s="24">
        <v>1</v>
      </c>
      <c r="D44" s="24">
        <v>1</v>
      </c>
      <c r="E44" s="24"/>
      <c r="F44" s="25">
        <v>1</v>
      </c>
    </row>
    <row r="45" spans="2:6" x14ac:dyDescent="0.3">
      <c r="B45" s="24" t="s">
        <v>155</v>
      </c>
      <c r="C45" s="24">
        <v>1</v>
      </c>
      <c r="D45" s="24">
        <v>1</v>
      </c>
      <c r="E45" s="24"/>
      <c r="F45" s="25">
        <v>1</v>
      </c>
    </row>
    <row r="46" spans="2:6" x14ac:dyDescent="0.3">
      <c r="B46" s="24" t="s">
        <v>156</v>
      </c>
      <c r="C46" s="24">
        <v>1</v>
      </c>
      <c r="D46" s="24">
        <v>1</v>
      </c>
      <c r="E46" s="24"/>
      <c r="F46" s="25">
        <v>1</v>
      </c>
    </row>
    <row r="47" spans="2:6" x14ac:dyDescent="0.3">
      <c r="B47" s="24" t="s">
        <v>157</v>
      </c>
      <c r="C47" s="24">
        <v>1</v>
      </c>
      <c r="D47" s="24">
        <v>1</v>
      </c>
      <c r="E47" s="24"/>
      <c r="F47" s="25">
        <v>1</v>
      </c>
    </row>
    <row r="48" spans="2:6" x14ac:dyDescent="0.3">
      <c r="B48" s="24" t="s">
        <v>158</v>
      </c>
      <c r="C48" s="24">
        <v>1</v>
      </c>
      <c r="D48" s="24">
        <v>1</v>
      </c>
      <c r="E48" s="24"/>
      <c r="F48" s="25">
        <v>1</v>
      </c>
    </row>
    <row r="49" spans="2:6" x14ac:dyDescent="0.3">
      <c r="B49" s="24" t="s">
        <v>159</v>
      </c>
      <c r="C49" s="24">
        <v>1</v>
      </c>
      <c r="D49" s="24">
        <v>1</v>
      </c>
      <c r="E49" s="24"/>
      <c r="F49" s="25">
        <v>1</v>
      </c>
    </row>
    <row r="50" spans="2:6" x14ac:dyDescent="0.3">
      <c r="B50" s="24" t="s">
        <v>160</v>
      </c>
      <c r="C50" s="24">
        <v>1</v>
      </c>
      <c r="D50" s="24">
        <v>1</v>
      </c>
      <c r="E50" s="24"/>
      <c r="F50" s="25">
        <v>1</v>
      </c>
    </row>
    <row r="51" spans="2:6" x14ac:dyDescent="0.3">
      <c r="B51" s="24" t="s">
        <v>161</v>
      </c>
      <c r="C51" s="24">
        <v>1</v>
      </c>
      <c r="D51" s="24">
        <v>1</v>
      </c>
      <c r="E51" s="24"/>
      <c r="F51" s="25">
        <v>1</v>
      </c>
    </row>
    <row r="52" spans="2:6" x14ac:dyDescent="0.3">
      <c r="B52" s="24" t="s">
        <v>162</v>
      </c>
      <c r="C52" s="24">
        <v>1</v>
      </c>
      <c r="D52" s="24">
        <v>1</v>
      </c>
      <c r="E52" s="24"/>
      <c r="F52" s="25">
        <v>1</v>
      </c>
    </row>
    <row r="53" spans="2:6" x14ac:dyDescent="0.3">
      <c r="B53" s="24" t="s">
        <v>163</v>
      </c>
      <c r="C53" s="24">
        <v>1</v>
      </c>
      <c r="D53" s="24">
        <v>1</v>
      </c>
      <c r="E53" s="24"/>
      <c r="F53" s="25">
        <v>1</v>
      </c>
    </row>
    <row r="54" spans="2:6" x14ac:dyDescent="0.3">
      <c r="B54" s="24" t="s">
        <v>164</v>
      </c>
      <c r="C54" s="24">
        <v>1</v>
      </c>
      <c r="D54" s="24">
        <v>1</v>
      </c>
      <c r="E54" s="24"/>
      <c r="F54" s="25">
        <v>1</v>
      </c>
    </row>
    <row r="55" spans="2:6" x14ac:dyDescent="0.3">
      <c r="B55" s="24" t="s">
        <v>165</v>
      </c>
      <c r="C55" s="24">
        <v>1</v>
      </c>
      <c r="D55" s="24">
        <v>1</v>
      </c>
      <c r="E55" s="24"/>
      <c r="F55" s="25">
        <v>1</v>
      </c>
    </row>
    <row r="56" spans="2:6" x14ac:dyDescent="0.3">
      <c r="B56" s="24" t="s">
        <v>166</v>
      </c>
      <c r="C56" s="24">
        <v>1</v>
      </c>
      <c r="D56" s="24">
        <v>1</v>
      </c>
      <c r="E56" s="24"/>
      <c r="F56" s="25">
        <v>1</v>
      </c>
    </row>
    <row r="57" spans="2:6" x14ac:dyDescent="0.3">
      <c r="B57" s="24" t="s">
        <v>167</v>
      </c>
      <c r="C57" s="24">
        <v>1</v>
      </c>
      <c r="D57" s="24">
        <v>1</v>
      </c>
      <c r="E57" s="24"/>
      <c r="F57" s="25">
        <v>1</v>
      </c>
    </row>
    <row r="58" spans="2:6" x14ac:dyDescent="0.3">
      <c r="B58" s="24" t="s">
        <v>168</v>
      </c>
      <c r="C58" s="24">
        <v>1</v>
      </c>
      <c r="D58" s="24">
        <v>1</v>
      </c>
      <c r="E58" s="24"/>
      <c r="F58" s="25">
        <v>1</v>
      </c>
    </row>
    <row r="59" spans="2:6" x14ac:dyDescent="0.3">
      <c r="B59" s="24" t="s">
        <v>169</v>
      </c>
      <c r="C59" s="24">
        <v>1</v>
      </c>
      <c r="D59" s="24">
        <v>1</v>
      </c>
      <c r="E59" s="24"/>
      <c r="F59" s="25">
        <v>1</v>
      </c>
    </row>
    <row r="60" spans="2:6" x14ac:dyDescent="0.3">
      <c r="B60" s="24" t="s">
        <v>237</v>
      </c>
      <c r="C60" s="24">
        <v>1</v>
      </c>
      <c r="D60" s="24">
        <v>1</v>
      </c>
      <c r="E60" s="24"/>
      <c r="F60" s="25">
        <v>1</v>
      </c>
    </row>
    <row r="61" spans="2:6" x14ac:dyDescent="0.3">
      <c r="B61" s="46" t="s">
        <v>170</v>
      </c>
      <c r="C61" s="46"/>
      <c r="D61" s="46"/>
      <c r="E61" s="46"/>
      <c r="F61" s="47">
        <v>1</v>
      </c>
    </row>
    <row r="62" spans="2:6" x14ac:dyDescent="0.3">
      <c r="B62" s="24" t="s">
        <v>125</v>
      </c>
      <c r="C62" s="24">
        <v>1</v>
      </c>
      <c r="D62" s="24">
        <v>1</v>
      </c>
      <c r="E62" s="24"/>
      <c r="F62" s="25">
        <v>1</v>
      </c>
    </row>
    <row r="63" spans="2:6" x14ac:dyDescent="0.3">
      <c r="B63" s="24" t="s">
        <v>171</v>
      </c>
      <c r="C63" s="24">
        <v>1</v>
      </c>
      <c r="D63" s="24">
        <v>1</v>
      </c>
      <c r="E63" s="24"/>
      <c r="F63" s="25">
        <v>1</v>
      </c>
    </row>
    <row r="64" spans="2:6" x14ac:dyDescent="0.3">
      <c r="B64" s="24" t="s">
        <v>172</v>
      </c>
      <c r="C64" s="24">
        <v>1</v>
      </c>
      <c r="D64" s="24">
        <v>1</v>
      </c>
      <c r="E64" s="24"/>
      <c r="F64" s="25">
        <v>1</v>
      </c>
    </row>
    <row r="65" spans="2:6" x14ac:dyDescent="0.3">
      <c r="B65" s="24" t="s">
        <v>173</v>
      </c>
      <c r="C65" s="24">
        <v>1</v>
      </c>
      <c r="D65" s="24">
        <v>1</v>
      </c>
      <c r="E65" s="24"/>
      <c r="F65" s="25">
        <v>1</v>
      </c>
    </row>
    <row r="66" spans="2:6" x14ac:dyDescent="0.3">
      <c r="B66" s="24" t="s">
        <v>174</v>
      </c>
      <c r="C66" s="24">
        <v>1</v>
      </c>
      <c r="D66" s="24">
        <v>1</v>
      </c>
      <c r="E66" s="24"/>
      <c r="F66" s="25">
        <v>1</v>
      </c>
    </row>
    <row r="67" spans="2:6" x14ac:dyDescent="0.3">
      <c r="B67" s="24" t="s">
        <v>175</v>
      </c>
      <c r="C67" s="24">
        <v>1</v>
      </c>
      <c r="D67" s="24">
        <v>1</v>
      </c>
      <c r="E67" s="24"/>
      <c r="F67" s="25">
        <v>1</v>
      </c>
    </row>
    <row r="68" spans="2:6" x14ac:dyDescent="0.3">
      <c r="B68" s="24" t="s">
        <v>176</v>
      </c>
      <c r="C68" s="24">
        <v>1</v>
      </c>
      <c r="D68" s="24">
        <v>1</v>
      </c>
      <c r="E68" s="24"/>
      <c r="F68" s="25">
        <v>1</v>
      </c>
    </row>
    <row r="69" spans="2:6" x14ac:dyDescent="0.3">
      <c r="B69" s="24" t="s">
        <v>177</v>
      </c>
      <c r="C69" s="24">
        <v>1</v>
      </c>
      <c r="D69" s="24">
        <v>1</v>
      </c>
      <c r="E69" s="24"/>
      <c r="F69" s="25">
        <v>1</v>
      </c>
    </row>
    <row r="70" spans="2:6" x14ac:dyDescent="0.3">
      <c r="B70" s="24" t="s">
        <v>178</v>
      </c>
      <c r="C70" s="24">
        <v>1</v>
      </c>
      <c r="D70" s="24">
        <v>1</v>
      </c>
      <c r="E70" s="24"/>
      <c r="F70" s="25">
        <v>1</v>
      </c>
    </row>
    <row r="71" spans="2:6" x14ac:dyDescent="0.3">
      <c r="B71" s="24" t="s">
        <v>179</v>
      </c>
      <c r="C71" s="24">
        <v>1</v>
      </c>
      <c r="D71" s="24">
        <v>1</v>
      </c>
      <c r="E71" s="24"/>
      <c r="F71" s="25">
        <v>1</v>
      </c>
    </row>
    <row r="72" spans="2:6" x14ac:dyDescent="0.3">
      <c r="B72" s="24" t="s">
        <v>180</v>
      </c>
      <c r="C72" s="24">
        <v>1</v>
      </c>
      <c r="D72" s="24">
        <v>1</v>
      </c>
      <c r="E72" s="24"/>
      <c r="F72" s="25">
        <v>1</v>
      </c>
    </row>
    <row r="73" spans="2:6" x14ac:dyDescent="0.3">
      <c r="B73" s="24" t="s">
        <v>181</v>
      </c>
      <c r="C73" s="24">
        <v>1</v>
      </c>
      <c r="D73" s="24">
        <v>1</v>
      </c>
      <c r="E73" s="24"/>
      <c r="F73" s="25">
        <v>1</v>
      </c>
    </row>
    <row r="74" spans="2:6" x14ac:dyDescent="0.3">
      <c r="B74" s="24" t="s">
        <v>182</v>
      </c>
      <c r="C74" s="24">
        <v>1</v>
      </c>
      <c r="D74" s="24">
        <v>1</v>
      </c>
      <c r="E74" s="24"/>
      <c r="F74" s="25">
        <v>1</v>
      </c>
    </row>
    <row r="75" spans="2:6" x14ac:dyDescent="0.3">
      <c r="B75" s="24" t="s">
        <v>183</v>
      </c>
      <c r="C75" s="24">
        <v>1</v>
      </c>
      <c r="D75" s="24">
        <v>1</v>
      </c>
      <c r="E75" s="24"/>
      <c r="F75" s="25">
        <v>1</v>
      </c>
    </row>
    <row r="76" spans="2:6" x14ac:dyDescent="0.3">
      <c r="B76" s="24" t="s">
        <v>184</v>
      </c>
      <c r="C76" s="24">
        <v>1</v>
      </c>
      <c r="D76" s="24">
        <v>1</v>
      </c>
      <c r="E76" s="24"/>
      <c r="F76" s="25">
        <v>1</v>
      </c>
    </row>
    <row r="77" spans="2:6" x14ac:dyDescent="0.3">
      <c r="B77" s="24" t="s">
        <v>185</v>
      </c>
      <c r="C77" s="24">
        <v>1</v>
      </c>
      <c r="D77" s="24">
        <v>1</v>
      </c>
      <c r="E77" s="24"/>
      <c r="F77" s="25">
        <v>1</v>
      </c>
    </row>
    <row r="78" spans="2:6" x14ac:dyDescent="0.3">
      <c r="B78" s="24" t="s">
        <v>186</v>
      </c>
      <c r="C78" s="24">
        <v>1</v>
      </c>
      <c r="D78" s="24">
        <v>1</v>
      </c>
      <c r="E78" s="24"/>
      <c r="F78" s="25">
        <v>1</v>
      </c>
    </row>
    <row r="79" spans="2:6" x14ac:dyDescent="0.3">
      <c r="B79" s="24" t="s">
        <v>187</v>
      </c>
      <c r="C79" s="24">
        <v>1</v>
      </c>
      <c r="D79" s="24">
        <v>1</v>
      </c>
      <c r="E79" s="24"/>
      <c r="F79" s="25">
        <v>1</v>
      </c>
    </row>
    <row r="80" spans="2:6" x14ac:dyDescent="0.3">
      <c r="B80" s="24" t="s">
        <v>188</v>
      </c>
      <c r="C80" s="24">
        <v>1</v>
      </c>
      <c r="D80" s="24">
        <v>1</v>
      </c>
      <c r="E80" s="24"/>
      <c r="F80" s="25">
        <v>1</v>
      </c>
    </row>
    <row r="81" spans="2:6" x14ac:dyDescent="0.3">
      <c r="B81" s="24" t="s">
        <v>189</v>
      </c>
      <c r="C81" s="24">
        <v>1</v>
      </c>
      <c r="D81" s="24">
        <v>1</v>
      </c>
      <c r="E81" s="24"/>
      <c r="F81" s="25">
        <v>1</v>
      </c>
    </row>
    <row r="82" spans="2:6" x14ac:dyDescent="0.3">
      <c r="B82" s="24" t="s">
        <v>190</v>
      </c>
      <c r="C82" s="24">
        <v>1</v>
      </c>
      <c r="D82" s="24">
        <v>1</v>
      </c>
      <c r="E82" s="24"/>
      <c r="F82" s="25">
        <v>1</v>
      </c>
    </row>
    <row r="83" spans="2:6" x14ac:dyDescent="0.3">
      <c r="B83" s="24" t="s">
        <v>191</v>
      </c>
      <c r="C83" s="24">
        <v>1</v>
      </c>
      <c r="D83" s="24">
        <v>1</v>
      </c>
      <c r="E83" s="24"/>
      <c r="F83" s="25">
        <v>1</v>
      </c>
    </row>
    <row r="84" spans="2:6" x14ac:dyDescent="0.3">
      <c r="B84" s="24" t="s">
        <v>192</v>
      </c>
      <c r="C84" s="24">
        <v>1</v>
      </c>
      <c r="D84" s="24">
        <v>1</v>
      </c>
      <c r="E84" s="24"/>
      <c r="F84" s="25">
        <v>1</v>
      </c>
    </row>
    <row r="85" spans="2:6" x14ac:dyDescent="0.3">
      <c r="B85" s="46" t="s">
        <v>193</v>
      </c>
      <c r="C85" s="46"/>
      <c r="D85" s="46"/>
      <c r="E85" s="46"/>
      <c r="F85" s="47">
        <v>1</v>
      </c>
    </row>
    <row r="86" spans="2:6" x14ac:dyDescent="0.3">
      <c r="B86" s="24" t="s">
        <v>125</v>
      </c>
      <c r="C86" s="24">
        <v>1</v>
      </c>
      <c r="D86" s="24">
        <v>1</v>
      </c>
      <c r="E86" s="24"/>
      <c r="F86" s="25">
        <v>1</v>
      </c>
    </row>
    <row r="87" spans="2:6" x14ac:dyDescent="0.3">
      <c r="B87" s="24" t="s">
        <v>194</v>
      </c>
      <c r="C87" s="24">
        <v>1</v>
      </c>
      <c r="D87" s="24">
        <v>1</v>
      </c>
      <c r="E87" s="24"/>
      <c r="F87" s="25">
        <v>1</v>
      </c>
    </row>
    <row r="88" spans="2:6" x14ac:dyDescent="0.3">
      <c r="B88" s="24" t="s">
        <v>195</v>
      </c>
      <c r="C88" s="24">
        <v>1</v>
      </c>
      <c r="D88" s="24">
        <v>1</v>
      </c>
      <c r="E88" s="24"/>
      <c r="F88" s="25">
        <v>1</v>
      </c>
    </row>
    <row r="89" spans="2:6" x14ac:dyDescent="0.3">
      <c r="B89" s="24" t="s">
        <v>196</v>
      </c>
      <c r="C89" s="24">
        <v>1</v>
      </c>
      <c r="D89" s="24">
        <v>1</v>
      </c>
      <c r="E89" s="24"/>
      <c r="F89" s="25">
        <v>1</v>
      </c>
    </row>
    <row r="90" spans="2:6" x14ac:dyDescent="0.3">
      <c r="B90" s="24" t="s">
        <v>197</v>
      </c>
      <c r="C90" s="24">
        <v>1</v>
      </c>
      <c r="D90" s="24">
        <v>1</v>
      </c>
      <c r="E90" s="24"/>
      <c r="F90" s="25">
        <v>1</v>
      </c>
    </row>
    <row r="91" spans="2:6" x14ac:dyDescent="0.3">
      <c r="B91" s="24" t="s">
        <v>198</v>
      </c>
      <c r="C91" s="24">
        <v>1</v>
      </c>
      <c r="D91" s="24">
        <v>1</v>
      </c>
      <c r="E91" s="24"/>
      <c r="F91" s="25">
        <v>1</v>
      </c>
    </row>
    <row r="92" spans="2:6" x14ac:dyDescent="0.3">
      <c r="B92" s="46" t="s">
        <v>199</v>
      </c>
      <c r="C92" s="46"/>
      <c r="D92" s="46"/>
      <c r="E92" s="46"/>
      <c r="F92" s="47">
        <v>1</v>
      </c>
    </row>
    <row r="93" spans="2:6" x14ac:dyDescent="0.3">
      <c r="B93" s="24" t="s">
        <v>125</v>
      </c>
      <c r="C93" s="24">
        <v>1</v>
      </c>
      <c r="D93" s="24">
        <v>1</v>
      </c>
      <c r="E93" s="24"/>
      <c r="F93" s="25">
        <v>1</v>
      </c>
    </row>
    <row r="94" spans="2:6" x14ac:dyDescent="0.3">
      <c r="B94" s="24" t="s">
        <v>200</v>
      </c>
      <c r="C94" s="24">
        <v>1</v>
      </c>
      <c r="D94" s="24">
        <v>1</v>
      </c>
      <c r="E94" s="24"/>
      <c r="F94" s="25">
        <v>1</v>
      </c>
    </row>
    <row r="95" spans="2:6" x14ac:dyDescent="0.3">
      <c r="B95" s="24" t="s">
        <v>201</v>
      </c>
      <c r="C95" s="24">
        <v>1</v>
      </c>
      <c r="D95" s="24">
        <v>1</v>
      </c>
      <c r="E95" s="24"/>
      <c r="F95" s="25">
        <v>1</v>
      </c>
    </row>
    <row r="96" spans="2:6" x14ac:dyDescent="0.3">
      <c r="B96" s="24" t="s">
        <v>202</v>
      </c>
      <c r="C96" s="24">
        <v>1</v>
      </c>
      <c r="D96" s="24">
        <v>1</v>
      </c>
      <c r="E96" s="24"/>
      <c r="F96" s="25">
        <v>1</v>
      </c>
    </row>
    <row r="97" spans="2:6" x14ac:dyDescent="0.3">
      <c r="B97" s="24" t="s">
        <v>203</v>
      </c>
      <c r="C97" s="24">
        <v>1</v>
      </c>
      <c r="D97" s="24">
        <v>1</v>
      </c>
      <c r="E97" s="24"/>
      <c r="F97" s="25">
        <v>1</v>
      </c>
    </row>
    <row r="98" spans="2:6" x14ac:dyDescent="0.3">
      <c r="B98" s="24" t="s">
        <v>204</v>
      </c>
      <c r="C98" s="24">
        <v>1</v>
      </c>
      <c r="D98" s="24">
        <v>1</v>
      </c>
      <c r="E98" s="24"/>
      <c r="F98" s="25">
        <v>1</v>
      </c>
    </row>
    <row r="99" spans="2:6" x14ac:dyDescent="0.3">
      <c r="B99" s="24" t="s">
        <v>205</v>
      </c>
      <c r="C99" s="24">
        <v>1</v>
      </c>
      <c r="D99" s="24">
        <v>1</v>
      </c>
      <c r="E99" s="24"/>
      <c r="F99" s="25">
        <v>1</v>
      </c>
    </row>
    <row r="100" spans="2:6" x14ac:dyDescent="0.3">
      <c r="B100" s="24" t="s">
        <v>206</v>
      </c>
      <c r="C100" s="24">
        <v>1</v>
      </c>
      <c r="D100" s="24">
        <v>1</v>
      </c>
      <c r="E100" s="24"/>
      <c r="F100" s="25">
        <v>1</v>
      </c>
    </row>
    <row r="101" spans="2:6" x14ac:dyDescent="0.3">
      <c r="B101" s="24" t="s">
        <v>207</v>
      </c>
      <c r="C101" s="24">
        <v>1</v>
      </c>
      <c r="D101" s="24">
        <v>1</v>
      </c>
      <c r="E101" s="24"/>
      <c r="F101" s="25">
        <v>1</v>
      </c>
    </row>
    <row r="102" spans="2:6" x14ac:dyDescent="0.3">
      <c r="B102" s="24" t="s">
        <v>208</v>
      </c>
      <c r="C102" s="24">
        <v>1</v>
      </c>
      <c r="D102" s="24">
        <v>1</v>
      </c>
      <c r="E102" s="24"/>
      <c r="F102" s="25">
        <v>1</v>
      </c>
    </row>
    <row r="103" spans="2:6" x14ac:dyDescent="0.3">
      <c r="B103" s="24" t="s">
        <v>209</v>
      </c>
      <c r="C103" s="24">
        <v>1</v>
      </c>
      <c r="D103" s="24">
        <v>1</v>
      </c>
      <c r="E103" s="24"/>
      <c r="F103" s="25">
        <v>1</v>
      </c>
    </row>
    <row r="104" spans="2:6" x14ac:dyDescent="0.3">
      <c r="B104" s="24" t="s">
        <v>210</v>
      </c>
      <c r="C104" s="24">
        <v>1</v>
      </c>
      <c r="D104" s="24">
        <v>1</v>
      </c>
      <c r="E104" s="24"/>
      <c r="F104" s="25">
        <v>1</v>
      </c>
    </row>
    <row r="105" spans="2:6" x14ac:dyDescent="0.3">
      <c r="B105" s="46" t="s">
        <v>211</v>
      </c>
      <c r="C105" s="46"/>
      <c r="D105" s="46"/>
      <c r="E105" s="46"/>
      <c r="F105" s="47">
        <v>1</v>
      </c>
    </row>
    <row r="106" spans="2:6" x14ac:dyDescent="0.3">
      <c r="B106" s="24" t="s">
        <v>124</v>
      </c>
      <c r="C106" s="24">
        <v>1</v>
      </c>
      <c r="D106" s="24">
        <v>1</v>
      </c>
      <c r="E106" s="24"/>
      <c r="F106" s="25">
        <v>1</v>
      </c>
    </row>
    <row r="107" spans="2:6" x14ac:dyDescent="0.3">
      <c r="B107" s="24" t="s">
        <v>212</v>
      </c>
      <c r="C107" s="24">
        <v>1</v>
      </c>
      <c r="D107" s="24">
        <v>1</v>
      </c>
      <c r="E107" s="24"/>
      <c r="F107" s="25">
        <v>1</v>
      </c>
    </row>
    <row r="108" spans="2:6" x14ac:dyDescent="0.3">
      <c r="B108" s="24" t="s">
        <v>213</v>
      </c>
      <c r="C108" s="24">
        <v>1</v>
      </c>
      <c r="D108" s="24">
        <v>1</v>
      </c>
      <c r="E108" s="24"/>
      <c r="F108" s="25">
        <v>1</v>
      </c>
    </row>
    <row r="109" spans="2:6" x14ac:dyDescent="0.3">
      <c r="B109" s="24" t="s">
        <v>214</v>
      </c>
      <c r="C109" s="24">
        <v>1</v>
      </c>
      <c r="D109" s="24">
        <v>1</v>
      </c>
      <c r="E109" s="24"/>
      <c r="F109" s="25">
        <v>1</v>
      </c>
    </row>
    <row r="110" spans="2:6" x14ac:dyDescent="0.3">
      <c r="B110" s="24" t="s">
        <v>215</v>
      </c>
      <c r="C110" s="24">
        <v>1</v>
      </c>
      <c r="D110" s="24">
        <v>1</v>
      </c>
      <c r="E110" s="24"/>
      <c r="F110" s="25">
        <v>1</v>
      </c>
    </row>
    <row r="111" spans="2:6" x14ac:dyDescent="0.3">
      <c r="B111" s="24" t="s">
        <v>245</v>
      </c>
      <c r="C111" s="24">
        <v>1</v>
      </c>
      <c r="D111" s="24">
        <v>1</v>
      </c>
      <c r="E111" s="24"/>
      <c r="F111" s="25">
        <v>1</v>
      </c>
    </row>
    <row r="112" spans="2:6" x14ac:dyDescent="0.3">
      <c r="B112" s="24" t="s">
        <v>244</v>
      </c>
      <c r="C112" s="24">
        <v>1</v>
      </c>
      <c r="D112" s="24">
        <v>1</v>
      </c>
      <c r="E112" s="24"/>
      <c r="F112" s="25">
        <v>1</v>
      </c>
    </row>
    <row r="113" spans="2:6" x14ac:dyDescent="0.3">
      <c r="B113" s="24" t="s">
        <v>250</v>
      </c>
      <c r="C113" s="24">
        <v>1</v>
      </c>
      <c r="D113" s="24">
        <v>1</v>
      </c>
      <c r="E113" s="24"/>
      <c r="F113" s="25">
        <v>1</v>
      </c>
    </row>
    <row r="114" spans="2:6" x14ac:dyDescent="0.3">
      <c r="B114" s="24" t="s">
        <v>251</v>
      </c>
      <c r="C114" s="24">
        <v>1</v>
      </c>
      <c r="D114" s="24">
        <v>1</v>
      </c>
      <c r="E114" s="24"/>
      <c r="F114" s="25">
        <v>1</v>
      </c>
    </row>
    <row r="115" spans="2:6" x14ac:dyDescent="0.3">
      <c r="B115" s="24" t="s">
        <v>252</v>
      </c>
      <c r="C115" s="24">
        <v>1</v>
      </c>
      <c r="D115" s="24">
        <v>1</v>
      </c>
      <c r="E115" s="24"/>
      <c r="F115" s="25">
        <v>1</v>
      </c>
    </row>
    <row r="116" spans="2:6" x14ac:dyDescent="0.3">
      <c r="B116" s="24" t="s">
        <v>253</v>
      </c>
      <c r="C116" s="24">
        <v>1</v>
      </c>
      <c r="D116" s="24">
        <v>1</v>
      </c>
      <c r="E116" s="24"/>
      <c r="F116" s="25">
        <v>1</v>
      </c>
    </row>
    <row r="117" spans="2:6" x14ac:dyDescent="0.3">
      <c r="B117" s="24" t="s">
        <v>254</v>
      </c>
      <c r="C117" s="24">
        <v>1</v>
      </c>
      <c r="D117" s="24">
        <v>1</v>
      </c>
      <c r="E117" s="24"/>
      <c r="F117" s="25">
        <v>1</v>
      </c>
    </row>
    <row r="118" spans="2:6" x14ac:dyDescent="0.3">
      <c r="B118" s="24" t="s">
        <v>255</v>
      </c>
      <c r="C118" s="24">
        <v>1</v>
      </c>
      <c r="D118" s="24">
        <v>1</v>
      </c>
      <c r="E118" s="24"/>
      <c r="F118" s="25">
        <v>1</v>
      </c>
    </row>
    <row r="119" spans="2:6" x14ac:dyDescent="0.3">
      <c r="B119" s="24" t="s">
        <v>216</v>
      </c>
      <c r="C119" s="24">
        <v>1</v>
      </c>
      <c r="D119" s="24">
        <v>1</v>
      </c>
      <c r="E119" s="24"/>
      <c r="F119" s="25">
        <v>1</v>
      </c>
    </row>
    <row r="120" spans="2:6" x14ac:dyDescent="0.3">
      <c r="B120" s="46" t="s">
        <v>217</v>
      </c>
      <c r="C120" s="46"/>
      <c r="D120" s="46"/>
      <c r="E120" s="46"/>
      <c r="F120" s="47">
        <v>1</v>
      </c>
    </row>
    <row r="121" spans="2:6" x14ac:dyDescent="0.3">
      <c r="B121" s="24" t="s">
        <v>218</v>
      </c>
      <c r="C121" s="24">
        <v>1</v>
      </c>
      <c r="D121" s="24">
        <v>1</v>
      </c>
      <c r="E121" s="24"/>
      <c r="F121" s="25">
        <v>1</v>
      </c>
    </row>
    <row r="122" spans="2:6" x14ac:dyDescent="0.3">
      <c r="B122" s="24" t="s">
        <v>129</v>
      </c>
      <c r="C122" s="24"/>
      <c r="D122" s="24"/>
      <c r="E122" s="24"/>
      <c r="F122" s="25">
        <v>0</v>
      </c>
    </row>
    <row r="123" spans="2:6" x14ac:dyDescent="0.3">
      <c r="B123" s="24" t="s">
        <v>219</v>
      </c>
      <c r="C123" s="24"/>
      <c r="D123" s="24"/>
      <c r="E123" s="24"/>
      <c r="F123" s="25">
        <v>0</v>
      </c>
    </row>
    <row r="124" spans="2:6" x14ac:dyDescent="0.3">
      <c r="B124" s="24" t="s">
        <v>220</v>
      </c>
      <c r="C124" s="24"/>
      <c r="D124" s="24"/>
      <c r="E124" s="24"/>
      <c r="F124" s="25">
        <v>0</v>
      </c>
    </row>
    <row r="125" spans="2:6" x14ac:dyDescent="0.3">
      <c r="B125" s="24" t="s">
        <v>135</v>
      </c>
      <c r="C125" s="24"/>
      <c r="D125" s="24"/>
      <c r="E125" s="24"/>
      <c r="F125" s="25">
        <v>0</v>
      </c>
    </row>
    <row r="126" spans="2:6" x14ac:dyDescent="0.3">
      <c r="B126" s="24" t="s">
        <v>136</v>
      </c>
      <c r="C126" s="24"/>
      <c r="D126" s="24"/>
      <c r="E126" s="24"/>
      <c r="F126" s="25">
        <v>0</v>
      </c>
    </row>
    <row r="127" spans="2:6" x14ac:dyDescent="0.3">
      <c r="B127" s="24" t="s">
        <v>221</v>
      </c>
      <c r="C127" s="24"/>
      <c r="D127" s="24"/>
      <c r="E127" s="24"/>
      <c r="F127" s="25">
        <v>0</v>
      </c>
    </row>
    <row r="128" spans="2:6" x14ac:dyDescent="0.3">
      <c r="B128" s="24" t="s">
        <v>222</v>
      </c>
      <c r="C128" s="24"/>
      <c r="D128" s="24"/>
      <c r="E128" s="24"/>
      <c r="F128" s="25">
        <v>0</v>
      </c>
    </row>
    <row r="129" spans="2:6" x14ac:dyDescent="0.3">
      <c r="B129" s="24" t="s">
        <v>223</v>
      </c>
      <c r="C129" s="24"/>
      <c r="D129" s="24"/>
      <c r="E129" s="24"/>
      <c r="F129" s="25">
        <v>0</v>
      </c>
    </row>
    <row r="130" spans="2:6" x14ac:dyDescent="0.3">
      <c r="B130" s="24" t="s">
        <v>224</v>
      </c>
      <c r="C130" s="24"/>
      <c r="D130" s="24"/>
      <c r="E130" s="24"/>
      <c r="F130" s="25">
        <v>0</v>
      </c>
    </row>
  </sheetData>
  <dataValidations count="1">
    <dataValidation type="list" allowBlank="1" showInputMessage="1" showErrorMessage="1" sqref="F8:F130" xr:uid="{F20D8E6C-710F-4875-943D-3A7CE0AE709F}">
      <formula1>"0%,25%,50%,75%,100%"</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DE6A5-D3DC-4F76-BCA3-5ECB944C3D02}">
  <sheetPr codeName="Sheet14"/>
  <dimension ref="A1:E13"/>
  <sheetViews>
    <sheetView workbookViewId="0">
      <selection activeCell="C28" sqref="C28"/>
    </sheetView>
  </sheetViews>
  <sheetFormatPr defaultRowHeight="14.4" x14ac:dyDescent="0.3"/>
  <cols>
    <col min="6" max="6" width="12" bestFit="1" customWidth="1"/>
  </cols>
  <sheetData>
    <row r="1" spans="1:5" x14ac:dyDescent="0.3">
      <c r="B1" t="s">
        <v>298</v>
      </c>
      <c r="C1" t="s">
        <v>297</v>
      </c>
      <c r="D1" t="s">
        <v>296</v>
      </c>
      <c r="E1" t="s">
        <v>295</v>
      </c>
    </row>
    <row r="2" spans="1:5" x14ac:dyDescent="0.3">
      <c r="A2">
        <v>2</v>
      </c>
      <c r="B2" t="s">
        <v>21</v>
      </c>
      <c r="C2">
        <f t="shared" ref="C2:C13" si="0">E2/D2</f>
        <v>0.67577283712388636</v>
      </c>
      <c r="D2">
        <v>7995.4948869296404</v>
      </c>
      <c r="E2">
        <v>5403.1382639499698</v>
      </c>
    </row>
    <row r="3" spans="1:5" x14ac:dyDescent="0.3">
      <c r="A3">
        <v>12</v>
      </c>
      <c r="B3" t="s">
        <v>18</v>
      </c>
      <c r="C3">
        <f t="shared" si="0"/>
        <v>0.70178495411649877</v>
      </c>
      <c r="D3">
        <v>4137.7209524836298</v>
      </c>
      <c r="E3">
        <v>2903.7903087855998</v>
      </c>
    </row>
    <row r="4" spans="1:5" x14ac:dyDescent="0.3">
      <c r="A4">
        <v>4</v>
      </c>
      <c r="B4" t="s">
        <v>22</v>
      </c>
      <c r="C4">
        <f t="shared" si="0"/>
        <v>0.72346910289827016</v>
      </c>
      <c r="D4">
        <v>10406.2850193418</v>
      </c>
      <c r="E4">
        <v>7528.62568744692</v>
      </c>
    </row>
    <row r="5" spans="1:5" x14ac:dyDescent="0.3">
      <c r="A5">
        <v>3</v>
      </c>
      <c r="B5" t="s">
        <v>10</v>
      </c>
      <c r="C5">
        <f t="shared" si="0"/>
        <v>0.76812442098705769</v>
      </c>
      <c r="D5">
        <v>11529.188890929199</v>
      </c>
      <c r="E5">
        <v>8855.8515412954093</v>
      </c>
    </row>
    <row r="6" spans="1:5" x14ac:dyDescent="0.3">
      <c r="A6">
        <v>6</v>
      </c>
      <c r="B6" t="s">
        <v>16</v>
      </c>
      <c r="C6">
        <f t="shared" si="0"/>
        <v>0.78825313660841345</v>
      </c>
      <c r="D6">
        <v>8185.93309935467</v>
      </c>
      <c r="E6">
        <v>6452.5874416329498</v>
      </c>
    </row>
    <row r="7" spans="1:5" x14ac:dyDescent="0.3">
      <c r="A7">
        <v>8</v>
      </c>
      <c r="B7" t="s">
        <v>17</v>
      </c>
      <c r="C7">
        <f t="shared" si="0"/>
        <v>0.88021434687756328</v>
      </c>
      <c r="D7">
        <v>6784.4182832398801</v>
      </c>
      <c r="E7">
        <v>5971.7423081261904</v>
      </c>
    </row>
    <row r="8" spans="1:5" x14ac:dyDescent="0.3">
      <c r="A8">
        <v>7</v>
      </c>
      <c r="B8" t="s">
        <v>15</v>
      </c>
      <c r="C8">
        <f t="shared" si="0"/>
        <v>0.88722426505303242</v>
      </c>
      <c r="D8">
        <v>3227.8429434658101</v>
      </c>
      <c r="E8">
        <v>2863.8205832230701</v>
      </c>
    </row>
    <row r="9" spans="1:5" x14ac:dyDescent="0.3">
      <c r="A9">
        <v>9</v>
      </c>
      <c r="B9" t="s">
        <v>23</v>
      </c>
      <c r="C9">
        <f t="shared" si="0"/>
        <v>0.95089404103157826</v>
      </c>
      <c r="D9">
        <v>4007.1675837233802</v>
      </c>
      <c r="E9">
        <v>3810.3917767774701</v>
      </c>
    </row>
    <row r="10" spans="1:5" x14ac:dyDescent="0.3">
      <c r="A10">
        <v>10</v>
      </c>
      <c r="B10" t="s">
        <v>19</v>
      </c>
      <c r="C10">
        <f t="shared" si="0"/>
        <v>0.95794341045096898</v>
      </c>
      <c r="D10">
        <v>14675.3287045126</v>
      </c>
      <c r="E10">
        <v>14058.1344286898</v>
      </c>
    </row>
    <row r="11" spans="1:5" x14ac:dyDescent="0.3">
      <c r="A11">
        <v>1</v>
      </c>
      <c r="B11" t="s">
        <v>20</v>
      </c>
      <c r="C11">
        <f t="shared" si="0"/>
        <v>0.95794341045097076</v>
      </c>
      <c r="D11">
        <v>6522.5607601361398</v>
      </c>
      <c r="E11">
        <v>6248.2440994384897</v>
      </c>
    </row>
    <row r="12" spans="1:5" x14ac:dyDescent="0.3">
      <c r="A12">
        <v>11</v>
      </c>
      <c r="B12" t="s">
        <v>115</v>
      </c>
      <c r="C12">
        <f t="shared" si="0"/>
        <v>0.99756604651379444</v>
      </c>
      <c r="D12">
        <v>2000.0881978683101</v>
      </c>
      <c r="E12">
        <v>1995.2200762263899</v>
      </c>
    </row>
    <row r="13" spans="1:5" x14ac:dyDescent="0.3">
      <c r="A13">
        <v>5</v>
      </c>
      <c r="B13" t="s">
        <v>24</v>
      </c>
      <c r="C13">
        <f t="shared" si="0"/>
        <v>1.1649667380838991</v>
      </c>
      <c r="D13">
        <v>4938.8946453625704</v>
      </c>
      <c r="E13">
        <v>5753.6479847480696</v>
      </c>
    </row>
  </sheetData>
  <autoFilter ref="A1:E13" xr:uid="{828EE278-A9FF-4C3C-A85B-D7CB13FBF821}">
    <sortState xmlns:xlrd2="http://schemas.microsoft.com/office/spreadsheetml/2017/richdata2" ref="A2:E13">
      <sortCondition ref="C1:C13"/>
    </sortState>
  </autoFilter>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7D16-527C-4756-A89C-25C2715EA90A}">
  <sheetPr codeName="Sheet15"/>
  <dimension ref="A1:M193"/>
  <sheetViews>
    <sheetView topLeftCell="B1" workbookViewId="0">
      <selection activeCell="D2" sqref="D2"/>
    </sheetView>
  </sheetViews>
  <sheetFormatPr defaultRowHeight="14.4" x14ac:dyDescent="0.3"/>
  <sheetData>
    <row r="1" spans="1:13" x14ac:dyDescent="0.3">
      <c r="B1" t="s">
        <v>303</v>
      </c>
      <c r="C1" t="s">
        <v>298</v>
      </c>
      <c r="D1" t="s">
        <v>304</v>
      </c>
      <c r="E1" t="s">
        <v>302</v>
      </c>
      <c r="F1" t="s">
        <v>301</v>
      </c>
      <c r="J1" t="s">
        <v>305</v>
      </c>
      <c r="K1" t="s">
        <v>306</v>
      </c>
      <c r="L1" t="s">
        <v>307</v>
      </c>
    </row>
    <row r="2" spans="1:13" x14ac:dyDescent="0.3">
      <c r="A2">
        <v>1</v>
      </c>
      <c r="B2">
        <v>13</v>
      </c>
      <c r="C2" t="s">
        <v>20</v>
      </c>
      <c r="D2">
        <f>E2/F2</f>
        <v>0.99928686794990229</v>
      </c>
      <c r="E2">
        <v>332.99377402725401</v>
      </c>
      <c r="F2">
        <v>333.23141202726998</v>
      </c>
      <c r="J2">
        <v>1</v>
      </c>
      <c r="K2" s="107">
        <f t="shared" ref="K2:K16" si="0">SUMIFS(E:E,$B:$B,$J2)</f>
        <v>14510.729828492125</v>
      </c>
      <c r="L2" s="107">
        <f t="shared" ref="L2:L16" si="1">SUMIFS(F:F,$B:$B,$J2)</f>
        <v>19436.981355270171</v>
      </c>
      <c r="M2" s="106">
        <f t="shared" ref="M2:M17" si="2">K2/L2</f>
        <v>0.74655264432600099</v>
      </c>
    </row>
    <row r="3" spans="1:13" x14ac:dyDescent="0.3">
      <c r="A3">
        <v>2</v>
      </c>
      <c r="B3">
        <v>13</v>
      </c>
      <c r="C3" t="s">
        <v>21</v>
      </c>
      <c r="D3">
        <f t="shared" ref="D3:D66" si="3">E3/F3</f>
        <v>0.99928686794990318</v>
      </c>
      <c r="E3">
        <v>312.327296695467</v>
      </c>
      <c r="F3">
        <v>312.55018625054601</v>
      </c>
      <c r="J3">
        <v>2</v>
      </c>
      <c r="K3" s="107">
        <f t="shared" si="0"/>
        <v>2246.4024937924428</v>
      </c>
      <c r="L3" s="107">
        <f t="shared" si="1"/>
        <v>2418.3323276280457</v>
      </c>
      <c r="M3" s="106">
        <f t="shared" si="2"/>
        <v>0.92890562150147682</v>
      </c>
    </row>
    <row r="4" spans="1:13" x14ac:dyDescent="0.3">
      <c r="A4">
        <v>3</v>
      </c>
      <c r="B4">
        <v>13</v>
      </c>
      <c r="C4" t="s">
        <v>10</v>
      </c>
      <c r="D4">
        <f t="shared" si="3"/>
        <v>0.99928686794990151</v>
      </c>
      <c r="E4">
        <v>842.34652191137604</v>
      </c>
      <c r="F4">
        <v>842.94765490064106</v>
      </c>
      <c r="J4">
        <v>3</v>
      </c>
      <c r="K4" s="107">
        <f t="shared" si="0"/>
        <v>912.05303015765594</v>
      </c>
      <c r="L4" s="107">
        <f t="shared" si="1"/>
        <v>1022.6475094165786</v>
      </c>
      <c r="M4" s="106">
        <f t="shared" si="2"/>
        <v>0.8918547415012853</v>
      </c>
    </row>
    <row r="5" spans="1:13" x14ac:dyDescent="0.3">
      <c r="A5">
        <v>4</v>
      </c>
      <c r="B5">
        <v>13</v>
      </c>
      <c r="C5" t="s">
        <v>22</v>
      </c>
      <c r="D5">
        <f t="shared" si="3"/>
        <v>0.99928686794990018</v>
      </c>
      <c r="E5">
        <v>403.20100252603402</v>
      </c>
      <c r="F5">
        <v>403.48874328072202</v>
      </c>
      <c r="J5">
        <v>4</v>
      </c>
      <c r="K5" s="107">
        <f t="shared" si="0"/>
        <v>5042.8984186993484</v>
      </c>
      <c r="L5" s="107">
        <f t="shared" si="1"/>
        <v>8098.4077362702319</v>
      </c>
      <c r="M5" s="106">
        <f t="shared" si="2"/>
        <v>0.62270245990625861</v>
      </c>
    </row>
    <row r="6" spans="1:13" x14ac:dyDescent="0.3">
      <c r="A6">
        <v>5</v>
      </c>
      <c r="B6">
        <v>13</v>
      </c>
      <c r="C6" t="s">
        <v>24</v>
      </c>
      <c r="D6">
        <f t="shared" si="3"/>
        <v>0.9992868679499024</v>
      </c>
      <c r="E6">
        <v>140.757684757535</v>
      </c>
      <c r="F6">
        <v>140.858135208269</v>
      </c>
      <c r="J6">
        <v>5</v>
      </c>
      <c r="K6" s="107">
        <f t="shared" si="0"/>
        <v>5964.9838619245593</v>
      </c>
      <c r="L6" s="107">
        <f t="shared" si="1"/>
        <v>6095.4612386850376</v>
      </c>
      <c r="M6" s="106">
        <f t="shared" si="2"/>
        <v>0.97859433902517512</v>
      </c>
    </row>
    <row r="7" spans="1:13" x14ac:dyDescent="0.3">
      <c r="A7">
        <v>6</v>
      </c>
      <c r="B7">
        <v>13</v>
      </c>
      <c r="C7" t="s">
        <v>16</v>
      </c>
      <c r="D7">
        <f t="shared" si="3"/>
        <v>0.99928686794990418</v>
      </c>
      <c r="E7">
        <v>321.540200996892</v>
      </c>
      <c r="F7">
        <v>321.76966525793603</v>
      </c>
      <c r="J7">
        <v>6</v>
      </c>
      <c r="K7" s="107">
        <f t="shared" si="0"/>
        <v>2202.5578736174471</v>
      </c>
      <c r="L7" s="107">
        <f t="shared" si="1"/>
        <v>2310.8104055104259</v>
      </c>
      <c r="M7" s="106">
        <f t="shared" si="2"/>
        <v>0.95315386687075809</v>
      </c>
    </row>
    <row r="8" spans="1:13" x14ac:dyDescent="0.3">
      <c r="A8">
        <v>7</v>
      </c>
      <c r="B8">
        <v>13</v>
      </c>
      <c r="C8" t="s">
        <v>15</v>
      </c>
      <c r="D8">
        <f t="shared" si="3"/>
        <v>0.99928686794990129</v>
      </c>
      <c r="E8">
        <v>77.395500559977293</v>
      </c>
      <c r="F8">
        <v>77.4507331600974</v>
      </c>
      <c r="J8">
        <v>7</v>
      </c>
      <c r="K8" s="107">
        <f t="shared" si="0"/>
        <v>14045.078204042098</v>
      </c>
      <c r="L8" s="107">
        <f t="shared" si="1"/>
        <v>17505.991427580186</v>
      </c>
      <c r="M8" s="106">
        <f t="shared" si="2"/>
        <v>0.80230121568062018</v>
      </c>
    </row>
    <row r="9" spans="1:13" x14ac:dyDescent="0.3">
      <c r="A9">
        <v>8</v>
      </c>
      <c r="B9">
        <v>13</v>
      </c>
      <c r="C9" t="s">
        <v>17</v>
      </c>
      <c r="D9">
        <f t="shared" si="3"/>
        <v>0.99928686794990262</v>
      </c>
      <c r="E9">
        <v>357.85739386480998</v>
      </c>
      <c r="F9">
        <v>358.11277556261302</v>
      </c>
      <c r="J9">
        <v>8</v>
      </c>
      <c r="K9" s="107">
        <f t="shared" si="0"/>
        <v>1725.5705855899535</v>
      </c>
      <c r="L9" s="107">
        <f t="shared" si="1"/>
        <v>1909.371238426723</v>
      </c>
      <c r="M9" s="106">
        <f t="shared" si="2"/>
        <v>0.90373760265278902</v>
      </c>
    </row>
    <row r="10" spans="1:13" x14ac:dyDescent="0.3">
      <c r="A10">
        <v>9</v>
      </c>
      <c r="B10">
        <v>13</v>
      </c>
      <c r="C10" t="s">
        <v>23</v>
      </c>
      <c r="D10">
        <f t="shared" si="3"/>
        <v>0.99928686794990318</v>
      </c>
      <c r="E10">
        <v>183.58614086527899</v>
      </c>
      <c r="F10">
        <v>183.717155456988</v>
      </c>
      <c r="J10">
        <v>9</v>
      </c>
      <c r="K10" s="107">
        <f t="shared" si="0"/>
        <v>1160.9548494659243</v>
      </c>
      <c r="L10" s="107">
        <f t="shared" si="1"/>
        <v>1295.8373472483752</v>
      </c>
      <c r="M10" s="106">
        <f t="shared" si="2"/>
        <v>0.895910935065373</v>
      </c>
    </row>
    <row r="11" spans="1:13" x14ac:dyDescent="0.3">
      <c r="A11">
        <v>10</v>
      </c>
      <c r="B11">
        <v>4</v>
      </c>
      <c r="C11" t="s">
        <v>22</v>
      </c>
      <c r="D11">
        <f t="shared" si="3"/>
        <v>0.93688810682127721</v>
      </c>
      <c r="E11">
        <v>449.37831332801301</v>
      </c>
      <c r="F11">
        <v>479.649928370515</v>
      </c>
      <c r="J11">
        <v>10</v>
      </c>
      <c r="K11" s="107">
        <f t="shared" si="0"/>
        <v>4287.0729181371462</v>
      </c>
      <c r="L11" s="107">
        <f t="shared" si="1"/>
        <v>5234.9948673864183</v>
      </c>
      <c r="M11" s="106">
        <f t="shared" si="2"/>
        <v>0.81892590666043497</v>
      </c>
    </row>
    <row r="12" spans="1:13" x14ac:dyDescent="0.3">
      <c r="A12">
        <v>11</v>
      </c>
      <c r="B12">
        <v>13</v>
      </c>
      <c r="C12" t="s">
        <v>19</v>
      </c>
      <c r="D12">
        <f t="shared" si="3"/>
        <v>0.99928686794990151</v>
      </c>
      <c r="E12">
        <v>728.589303757827</v>
      </c>
      <c r="F12">
        <v>729.10925493554498</v>
      </c>
      <c r="J12">
        <v>11</v>
      </c>
      <c r="K12" s="107">
        <f t="shared" si="0"/>
        <v>2491.9687310576369</v>
      </c>
      <c r="L12" s="107">
        <f t="shared" si="1"/>
        <v>3938.9194494223229</v>
      </c>
      <c r="M12" s="106">
        <f t="shared" si="2"/>
        <v>0.63265287931265157</v>
      </c>
    </row>
    <row r="13" spans="1:13" x14ac:dyDescent="0.3">
      <c r="A13">
        <v>12</v>
      </c>
      <c r="B13">
        <v>7</v>
      </c>
      <c r="C13" t="s">
        <v>21</v>
      </c>
      <c r="D13">
        <f t="shared" si="3"/>
        <v>0.84937944808784671</v>
      </c>
      <c r="E13">
        <v>1231.5139417579001</v>
      </c>
      <c r="F13">
        <v>1449.89844589521</v>
      </c>
      <c r="J13" t="s">
        <v>300</v>
      </c>
      <c r="K13" s="107">
        <f t="shared" si="0"/>
        <v>5903.6832033712553</v>
      </c>
      <c r="L13" s="107">
        <f t="shared" si="1"/>
        <v>6057.3468370898272</v>
      </c>
      <c r="M13" s="106">
        <f t="shared" si="2"/>
        <v>0.97463185816310338</v>
      </c>
    </row>
    <row r="14" spans="1:13" x14ac:dyDescent="0.3">
      <c r="A14">
        <v>13</v>
      </c>
      <c r="B14">
        <v>13</v>
      </c>
      <c r="C14" t="s">
        <v>294</v>
      </c>
      <c r="D14">
        <f t="shared" si="3"/>
        <v>0.99928686794990207</v>
      </c>
      <c r="E14">
        <v>89.776115388295693</v>
      </c>
      <c r="F14">
        <v>89.840183302395303</v>
      </c>
      <c r="J14" t="s">
        <v>299</v>
      </c>
      <c r="K14" s="107">
        <f t="shared" si="0"/>
        <v>2301.6617948292319</v>
      </c>
      <c r="L14" s="107">
        <f t="shared" si="1"/>
        <v>2361.5704489356549</v>
      </c>
      <c r="M14" s="106">
        <f t="shared" si="2"/>
        <v>0.97463185816310349</v>
      </c>
    </row>
    <row r="15" spans="1:13" x14ac:dyDescent="0.3">
      <c r="A15">
        <v>14</v>
      </c>
      <c r="B15">
        <v>13</v>
      </c>
      <c r="C15" t="s">
        <v>18</v>
      </c>
      <c r="D15">
        <f t="shared" si="3"/>
        <v>0.99928686794990129</v>
      </c>
      <c r="E15">
        <v>72.814624118960396</v>
      </c>
      <c r="F15">
        <v>72.866587617972101</v>
      </c>
      <c r="J15">
        <v>16</v>
      </c>
      <c r="K15" s="107">
        <f t="shared" si="0"/>
        <v>4057.3294716347332</v>
      </c>
      <c r="L15" s="107">
        <f t="shared" si="1"/>
        <v>5862.9752846990823</v>
      </c>
      <c r="M15" s="106">
        <f t="shared" si="2"/>
        <v>0.69202568228854067</v>
      </c>
    </row>
    <row r="16" spans="1:13" x14ac:dyDescent="0.3">
      <c r="A16">
        <v>15</v>
      </c>
      <c r="B16" t="s">
        <v>300</v>
      </c>
      <c r="C16" t="s">
        <v>15</v>
      </c>
      <c r="D16">
        <f t="shared" si="3"/>
        <v>0.97463185816310405</v>
      </c>
      <c r="E16">
        <v>303.68713767966699</v>
      </c>
      <c r="F16">
        <v>311.59163856189599</v>
      </c>
      <c r="J16">
        <v>17</v>
      </c>
      <c r="K16" s="107">
        <f t="shared" si="0"/>
        <v>1129.0636760591042</v>
      </c>
      <c r="L16" s="107">
        <f t="shared" si="1"/>
        <v>1626.5935500101223</v>
      </c>
      <c r="M16" s="106">
        <f t="shared" si="2"/>
        <v>0.69412772235084663</v>
      </c>
    </row>
    <row r="17" spans="1:13" x14ac:dyDescent="0.3">
      <c r="A17">
        <v>16</v>
      </c>
      <c r="B17" t="s">
        <v>299</v>
      </c>
      <c r="C17" t="s">
        <v>19</v>
      </c>
      <c r="D17">
        <f t="shared" si="3"/>
        <v>0.97463185816310272</v>
      </c>
      <c r="E17">
        <v>258.81586991884399</v>
      </c>
      <c r="F17">
        <v>265.552441930881</v>
      </c>
      <c r="K17" s="107">
        <f>SUM(K2:K16)</f>
        <v>67982.008940870655</v>
      </c>
      <c r="L17" s="107">
        <f>SUM(L2:L16)</f>
        <v>85176.241023579205</v>
      </c>
      <c r="M17" s="106">
        <f t="shared" si="2"/>
        <v>0.79813347153992509</v>
      </c>
    </row>
    <row r="18" spans="1:13" x14ac:dyDescent="0.3">
      <c r="A18">
        <v>17</v>
      </c>
      <c r="B18" t="s">
        <v>299</v>
      </c>
      <c r="C18" t="s">
        <v>18</v>
      </c>
      <c r="D18">
        <f t="shared" si="3"/>
        <v>0.97463185816310383</v>
      </c>
      <c r="E18">
        <v>147.254005068319</v>
      </c>
      <c r="F18">
        <v>151.086796347751</v>
      </c>
      <c r="L18" s="108">
        <f>L17/K17</f>
        <v>1.2529232711799343</v>
      </c>
    </row>
    <row r="19" spans="1:13" x14ac:dyDescent="0.3">
      <c r="A19">
        <v>18</v>
      </c>
      <c r="B19" t="s">
        <v>300</v>
      </c>
      <c r="C19" t="s">
        <v>19</v>
      </c>
      <c r="D19">
        <f t="shared" si="3"/>
        <v>0.97463185816310416</v>
      </c>
      <c r="E19">
        <v>1544.4439905019301</v>
      </c>
      <c r="F19">
        <v>1584.6434503103101</v>
      </c>
    </row>
    <row r="20" spans="1:13" x14ac:dyDescent="0.3">
      <c r="A20">
        <v>19</v>
      </c>
      <c r="B20" t="s">
        <v>300</v>
      </c>
      <c r="C20" t="s">
        <v>18</v>
      </c>
      <c r="D20">
        <f t="shared" si="3"/>
        <v>0.97463185816310327</v>
      </c>
      <c r="E20">
        <v>349.061640062805</v>
      </c>
      <c r="F20">
        <v>358.147168224815</v>
      </c>
    </row>
    <row r="21" spans="1:13" x14ac:dyDescent="0.3">
      <c r="A21">
        <v>20</v>
      </c>
      <c r="B21" t="s">
        <v>300</v>
      </c>
      <c r="C21" t="s">
        <v>17</v>
      </c>
      <c r="D21">
        <f t="shared" si="3"/>
        <v>0.97463185816310316</v>
      </c>
      <c r="E21">
        <v>500.21077955212797</v>
      </c>
      <c r="F21">
        <v>513.23048324613501</v>
      </c>
    </row>
    <row r="22" spans="1:13" x14ac:dyDescent="0.3">
      <c r="A22">
        <v>21</v>
      </c>
      <c r="B22" t="s">
        <v>299</v>
      </c>
      <c r="C22" t="s">
        <v>17</v>
      </c>
      <c r="D22">
        <f t="shared" si="3"/>
        <v>0.97463185816310438</v>
      </c>
      <c r="E22">
        <v>405.01970718514201</v>
      </c>
      <c r="F22">
        <v>415.56173625237898</v>
      </c>
    </row>
    <row r="23" spans="1:13" x14ac:dyDescent="0.3">
      <c r="A23">
        <v>22</v>
      </c>
      <c r="B23" t="s">
        <v>299</v>
      </c>
      <c r="C23" t="s">
        <v>15</v>
      </c>
      <c r="D23">
        <f t="shared" si="3"/>
        <v>0.97463185816310338</v>
      </c>
      <c r="E23">
        <v>75.808562960990599</v>
      </c>
      <c r="F23">
        <v>77.781741204178999</v>
      </c>
    </row>
    <row r="24" spans="1:13" x14ac:dyDescent="0.3">
      <c r="A24">
        <v>23</v>
      </c>
      <c r="B24" t="s">
        <v>300</v>
      </c>
      <c r="C24" t="s">
        <v>10</v>
      </c>
      <c r="D24">
        <f t="shared" si="3"/>
        <v>0.97463185816310371</v>
      </c>
      <c r="E24">
        <v>600.05773234835897</v>
      </c>
      <c r="F24">
        <v>615.67629594962398</v>
      </c>
    </row>
    <row r="25" spans="1:13" x14ac:dyDescent="0.3">
      <c r="A25">
        <v>24</v>
      </c>
      <c r="B25" t="s">
        <v>299</v>
      </c>
      <c r="C25" t="s">
        <v>294</v>
      </c>
      <c r="D25">
        <f t="shared" si="3"/>
        <v>0.97463185816310371</v>
      </c>
      <c r="E25">
        <v>27.1928594231555</v>
      </c>
      <c r="F25">
        <v>27.900646993425902</v>
      </c>
    </row>
    <row r="26" spans="1:13" x14ac:dyDescent="0.3">
      <c r="A26">
        <v>25</v>
      </c>
      <c r="B26" t="s">
        <v>299</v>
      </c>
      <c r="C26" t="s">
        <v>10</v>
      </c>
      <c r="D26">
        <f t="shared" si="3"/>
        <v>0.97463185816310272</v>
      </c>
      <c r="E26">
        <v>242.40056774016401</v>
      </c>
      <c r="F26">
        <v>248.709875128665</v>
      </c>
    </row>
    <row r="27" spans="1:13" x14ac:dyDescent="0.3">
      <c r="A27">
        <v>26</v>
      </c>
      <c r="B27" t="s">
        <v>300</v>
      </c>
      <c r="C27" t="s">
        <v>294</v>
      </c>
      <c r="D27">
        <f t="shared" si="3"/>
        <v>0.97463185816310483</v>
      </c>
      <c r="E27">
        <v>117.193869677189</v>
      </c>
      <c r="F27">
        <v>120.24424268058</v>
      </c>
    </row>
    <row r="28" spans="1:13" x14ac:dyDescent="0.3">
      <c r="A28">
        <v>27</v>
      </c>
      <c r="B28" t="s">
        <v>299</v>
      </c>
      <c r="C28" t="s">
        <v>23</v>
      </c>
      <c r="D28">
        <f t="shared" si="3"/>
        <v>0.97463185816310693</v>
      </c>
      <c r="E28">
        <v>187.09818854125501</v>
      </c>
      <c r="F28">
        <v>191.968061554934</v>
      </c>
    </row>
    <row r="29" spans="1:13" x14ac:dyDescent="0.3">
      <c r="A29">
        <v>28</v>
      </c>
      <c r="B29" t="s">
        <v>299</v>
      </c>
      <c r="C29" t="s">
        <v>22</v>
      </c>
      <c r="D29">
        <f t="shared" si="3"/>
        <v>0.97463185816310138</v>
      </c>
      <c r="E29">
        <v>300.42699789015899</v>
      </c>
      <c r="F29">
        <v>308.24664243622902</v>
      </c>
    </row>
    <row r="30" spans="1:13" x14ac:dyDescent="0.3">
      <c r="A30">
        <v>29</v>
      </c>
      <c r="B30" t="s">
        <v>300</v>
      </c>
      <c r="C30" t="s">
        <v>16</v>
      </c>
      <c r="D30">
        <f t="shared" si="3"/>
        <v>0.97463185816310238</v>
      </c>
      <c r="E30">
        <v>487.41203509442897</v>
      </c>
      <c r="F30">
        <v>500.09860750197402</v>
      </c>
    </row>
    <row r="31" spans="1:13" x14ac:dyDescent="0.3">
      <c r="A31">
        <v>30</v>
      </c>
      <c r="B31" t="s">
        <v>300</v>
      </c>
      <c r="C31" t="s">
        <v>22</v>
      </c>
      <c r="D31">
        <f t="shared" si="3"/>
        <v>0.97463185816310272</v>
      </c>
      <c r="E31">
        <v>466.51636744849202</v>
      </c>
      <c r="F31">
        <v>478.65905833176799</v>
      </c>
    </row>
    <row r="32" spans="1:13" x14ac:dyDescent="0.3">
      <c r="A32">
        <v>31</v>
      </c>
      <c r="B32" t="s">
        <v>300</v>
      </c>
      <c r="C32" t="s">
        <v>20</v>
      </c>
      <c r="D32">
        <f t="shared" si="3"/>
        <v>0.97463185816310327</v>
      </c>
      <c r="E32">
        <v>771.68005326519994</v>
      </c>
      <c r="F32">
        <v>791.76567726771395</v>
      </c>
    </row>
    <row r="33" spans="1:6" x14ac:dyDescent="0.3">
      <c r="A33">
        <v>32</v>
      </c>
      <c r="B33" t="s">
        <v>299</v>
      </c>
      <c r="C33" t="s">
        <v>16</v>
      </c>
      <c r="D33">
        <f t="shared" si="3"/>
        <v>0.97463185816310438</v>
      </c>
      <c r="E33">
        <v>214.53278356468499</v>
      </c>
      <c r="F33">
        <v>220.11673614796101</v>
      </c>
    </row>
    <row r="34" spans="1:6" x14ac:dyDescent="0.3">
      <c r="A34">
        <v>33</v>
      </c>
      <c r="B34" t="s">
        <v>300</v>
      </c>
      <c r="C34" t="s">
        <v>24</v>
      </c>
      <c r="D34">
        <f t="shared" si="3"/>
        <v>0.97463185816310405</v>
      </c>
      <c r="E34">
        <v>188.00370997146399</v>
      </c>
      <c r="F34">
        <v>192.89715229070799</v>
      </c>
    </row>
    <row r="35" spans="1:6" x14ac:dyDescent="0.3">
      <c r="A35">
        <v>34</v>
      </c>
      <c r="B35" t="s">
        <v>300</v>
      </c>
      <c r="C35" t="s">
        <v>23</v>
      </c>
      <c r="D35">
        <f t="shared" si="3"/>
        <v>0.9746318581631026</v>
      </c>
      <c r="E35">
        <v>198.32059345252699</v>
      </c>
      <c r="F35">
        <v>203.482568101461</v>
      </c>
    </row>
    <row r="36" spans="1:6" x14ac:dyDescent="0.3">
      <c r="A36">
        <v>35</v>
      </c>
      <c r="B36" t="s">
        <v>299</v>
      </c>
      <c r="C36" t="s">
        <v>24</v>
      </c>
      <c r="D36">
        <f t="shared" si="3"/>
        <v>0.97463185816310349</v>
      </c>
      <c r="E36">
        <v>41.384373856547001</v>
      </c>
      <c r="F36">
        <v>42.4615443358731</v>
      </c>
    </row>
    <row r="37" spans="1:6" x14ac:dyDescent="0.3">
      <c r="A37">
        <v>36</v>
      </c>
      <c r="B37" t="s">
        <v>300</v>
      </c>
      <c r="C37" t="s">
        <v>21</v>
      </c>
      <c r="D37">
        <f t="shared" si="3"/>
        <v>0.97463185816310371</v>
      </c>
      <c r="E37">
        <v>377.09529431706699</v>
      </c>
      <c r="F37">
        <v>386.91049462284298</v>
      </c>
    </row>
    <row r="38" spans="1:6" x14ac:dyDescent="0.3">
      <c r="A38">
        <v>37</v>
      </c>
      <c r="B38" t="s">
        <v>299</v>
      </c>
      <c r="C38" t="s">
        <v>21</v>
      </c>
      <c r="D38">
        <f t="shared" si="3"/>
        <v>0.97463185816310505</v>
      </c>
      <c r="E38">
        <v>171.71023656177101</v>
      </c>
      <c r="F38">
        <v>176.179585269657</v>
      </c>
    </row>
    <row r="39" spans="1:6" x14ac:dyDescent="0.3">
      <c r="A39">
        <v>38</v>
      </c>
      <c r="B39" t="s">
        <v>299</v>
      </c>
      <c r="C39" t="s">
        <v>20</v>
      </c>
      <c r="D39">
        <f t="shared" si="3"/>
        <v>0.97463185816310216</v>
      </c>
      <c r="E39">
        <v>230.0176421182</v>
      </c>
      <c r="F39">
        <v>236.00464133372</v>
      </c>
    </row>
    <row r="40" spans="1:6" x14ac:dyDescent="0.3">
      <c r="A40">
        <v>39</v>
      </c>
      <c r="B40">
        <v>7</v>
      </c>
      <c r="C40" t="s">
        <v>10</v>
      </c>
      <c r="D40">
        <f t="shared" si="3"/>
        <v>0.74958632973223494</v>
      </c>
      <c r="E40">
        <v>1407.43367477232</v>
      </c>
      <c r="F40">
        <v>1877.6138503954301</v>
      </c>
    </row>
    <row r="41" spans="1:6" x14ac:dyDescent="0.3">
      <c r="A41">
        <v>40</v>
      </c>
      <c r="B41">
        <v>8</v>
      </c>
      <c r="C41" t="s">
        <v>15</v>
      </c>
      <c r="D41">
        <f t="shared" si="3"/>
        <v>0.90373760265278769</v>
      </c>
      <c r="E41">
        <v>181.983155189613</v>
      </c>
      <c r="F41">
        <v>201.36724936024399</v>
      </c>
    </row>
    <row r="42" spans="1:6" x14ac:dyDescent="0.3">
      <c r="A42">
        <v>41</v>
      </c>
      <c r="B42">
        <v>7</v>
      </c>
      <c r="C42" t="s">
        <v>17</v>
      </c>
      <c r="D42">
        <f t="shared" si="3"/>
        <v>0.83844664194284368</v>
      </c>
      <c r="E42">
        <v>1241.0318215060299</v>
      </c>
      <c r="F42">
        <v>1480.1559925510801</v>
      </c>
    </row>
    <row r="43" spans="1:6" x14ac:dyDescent="0.3">
      <c r="A43">
        <v>42</v>
      </c>
      <c r="B43">
        <v>7</v>
      </c>
      <c r="C43" t="s">
        <v>15</v>
      </c>
      <c r="D43">
        <f t="shared" si="3"/>
        <v>0.85910137371691964</v>
      </c>
      <c r="E43">
        <v>543.56240204908795</v>
      </c>
      <c r="F43">
        <v>632.71043287633699</v>
      </c>
    </row>
    <row r="44" spans="1:6" x14ac:dyDescent="0.3">
      <c r="A44">
        <v>43</v>
      </c>
      <c r="B44">
        <v>10</v>
      </c>
      <c r="C44" t="s">
        <v>17</v>
      </c>
      <c r="D44">
        <f t="shared" si="3"/>
        <v>0.75052233108312827</v>
      </c>
      <c r="E44">
        <v>472.06406755750101</v>
      </c>
      <c r="F44">
        <v>628.98070851034402</v>
      </c>
    </row>
    <row r="45" spans="1:6" x14ac:dyDescent="0.3">
      <c r="A45">
        <v>44</v>
      </c>
      <c r="B45">
        <v>7</v>
      </c>
      <c r="C45" t="s">
        <v>19</v>
      </c>
      <c r="D45">
        <f t="shared" si="3"/>
        <v>0.82226997582630024</v>
      </c>
      <c r="E45">
        <v>2944.3415490985899</v>
      </c>
      <c r="F45">
        <v>3580.74797287815</v>
      </c>
    </row>
    <row r="46" spans="1:6" x14ac:dyDescent="0.3">
      <c r="A46">
        <v>45</v>
      </c>
      <c r="B46">
        <v>10</v>
      </c>
      <c r="C46" t="s">
        <v>18</v>
      </c>
      <c r="D46">
        <f t="shared" si="3"/>
        <v>0.83774643036176966</v>
      </c>
      <c r="E46">
        <v>165.604763737204</v>
      </c>
      <c r="F46">
        <v>197.67886526916001</v>
      </c>
    </row>
    <row r="47" spans="1:6" x14ac:dyDescent="0.3">
      <c r="A47">
        <v>46</v>
      </c>
      <c r="B47">
        <v>11</v>
      </c>
      <c r="C47" t="s">
        <v>17</v>
      </c>
      <c r="D47">
        <f t="shared" si="3"/>
        <v>0.65582466118424332</v>
      </c>
      <c r="E47">
        <v>221.45154214054401</v>
      </c>
      <c r="F47">
        <v>337.66882407358997</v>
      </c>
    </row>
    <row r="48" spans="1:6" x14ac:dyDescent="0.3">
      <c r="A48">
        <v>47</v>
      </c>
      <c r="B48">
        <v>10</v>
      </c>
      <c r="C48" t="s">
        <v>15</v>
      </c>
      <c r="D48">
        <f t="shared" si="3"/>
        <v>0.82924834855094254</v>
      </c>
      <c r="E48">
        <v>72.870790745293505</v>
      </c>
      <c r="F48">
        <v>87.875714039865699</v>
      </c>
    </row>
    <row r="49" spans="1:6" x14ac:dyDescent="0.3">
      <c r="A49">
        <v>48</v>
      </c>
      <c r="B49">
        <v>8</v>
      </c>
      <c r="C49" t="s">
        <v>17</v>
      </c>
      <c r="D49">
        <f t="shared" si="3"/>
        <v>0.90373760265278968</v>
      </c>
      <c r="E49">
        <v>128.78649949922399</v>
      </c>
      <c r="F49">
        <v>142.50430558736301</v>
      </c>
    </row>
    <row r="50" spans="1:6" x14ac:dyDescent="0.3">
      <c r="A50">
        <v>49</v>
      </c>
      <c r="B50">
        <v>11</v>
      </c>
      <c r="C50" t="s">
        <v>18</v>
      </c>
      <c r="D50">
        <f t="shared" si="3"/>
        <v>0.80168852172645666</v>
      </c>
      <c r="E50">
        <v>91.924596710187103</v>
      </c>
      <c r="F50">
        <v>114.663730637212</v>
      </c>
    </row>
    <row r="51" spans="1:6" x14ac:dyDescent="0.3">
      <c r="A51">
        <v>50</v>
      </c>
      <c r="B51">
        <v>8</v>
      </c>
      <c r="C51" t="s">
        <v>19</v>
      </c>
      <c r="D51">
        <f t="shared" si="3"/>
        <v>0.90373760265278791</v>
      </c>
      <c r="E51">
        <v>378.98393382222798</v>
      </c>
      <c r="F51">
        <v>419.35173739565198</v>
      </c>
    </row>
    <row r="52" spans="1:6" x14ac:dyDescent="0.3">
      <c r="A52">
        <v>51</v>
      </c>
      <c r="B52">
        <v>10</v>
      </c>
      <c r="C52" t="s">
        <v>24</v>
      </c>
      <c r="D52">
        <f t="shared" si="3"/>
        <v>0.83367798108520597</v>
      </c>
      <c r="E52">
        <v>1006.76760855661</v>
      </c>
      <c r="F52">
        <v>1207.6216853491701</v>
      </c>
    </row>
    <row r="53" spans="1:6" x14ac:dyDescent="0.3">
      <c r="A53">
        <v>52</v>
      </c>
      <c r="B53">
        <v>7</v>
      </c>
      <c r="C53" t="s">
        <v>18</v>
      </c>
      <c r="D53">
        <f t="shared" si="3"/>
        <v>0.75147620742478738</v>
      </c>
      <c r="E53">
        <v>421.90923443376101</v>
      </c>
      <c r="F53">
        <v>561.44057558334396</v>
      </c>
    </row>
    <row r="54" spans="1:6" x14ac:dyDescent="0.3">
      <c r="A54">
        <v>53</v>
      </c>
      <c r="B54">
        <v>9</v>
      </c>
      <c r="C54" t="s">
        <v>17</v>
      </c>
      <c r="D54">
        <f t="shared" si="3"/>
        <v>0.89591093506537833</v>
      </c>
      <c r="E54">
        <v>110.129602909875</v>
      </c>
      <c r="F54">
        <v>122.92472231275801</v>
      </c>
    </row>
    <row r="55" spans="1:6" x14ac:dyDescent="0.3">
      <c r="A55">
        <v>54</v>
      </c>
      <c r="B55">
        <v>11</v>
      </c>
      <c r="C55" t="s">
        <v>24</v>
      </c>
      <c r="D55">
        <f t="shared" si="3"/>
        <v>0.52652962571629158</v>
      </c>
      <c r="E55">
        <v>229.84012027340501</v>
      </c>
      <c r="F55">
        <v>436.51887576265102</v>
      </c>
    </row>
    <row r="56" spans="1:6" x14ac:dyDescent="0.3">
      <c r="A56">
        <v>55</v>
      </c>
      <c r="B56">
        <v>10</v>
      </c>
      <c r="C56" t="s">
        <v>22</v>
      </c>
      <c r="D56">
        <f t="shared" si="3"/>
        <v>0.82680994787335849</v>
      </c>
      <c r="E56">
        <v>664.46676696153804</v>
      </c>
      <c r="F56">
        <v>803.65115184041497</v>
      </c>
    </row>
    <row r="57" spans="1:6" x14ac:dyDescent="0.3">
      <c r="A57">
        <v>56</v>
      </c>
      <c r="B57">
        <v>7</v>
      </c>
      <c r="C57" t="s">
        <v>22</v>
      </c>
      <c r="D57">
        <f t="shared" si="3"/>
        <v>0.83536867156845407</v>
      </c>
      <c r="E57">
        <v>1502.94738353261</v>
      </c>
      <c r="F57">
        <v>1799.14262371216</v>
      </c>
    </row>
    <row r="58" spans="1:6" x14ac:dyDescent="0.3">
      <c r="A58">
        <v>57</v>
      </c>
      <c r="B58">
        <v>11</v>
      </c>
      <c r="C58" t="s">
        <v>294</v>
      </c>
      <c r="D58">
        <f t="shared" si="3"/>
        <v>0.73638438429938236</v>
      </c>
      <c r="E58">
        <v>77.865519015642704</v>
      </c>
      <c r="F58">
        <v>105.740318067345</v>
      </c>
    </row>
    <row r="59" spans="1:6" x14ac:dyDescent="0.3">
      <c r="A59">
        <v>58</v>
      </c>
      <c r="B59">
        <v>7</v>
      </c>
      <c r="C59" t="s">
        <v>24</v>
      </c>
      <c r="D59">
        <f t="shared" si="3"/>
        <v>0.76041563080885788</v>
      </c>
      <c r="E59">
        <v>827.21703656305397</v>
      </c>
      <c r="F59">
        <v>1087.8485436749099</v>
      </c>
    </row>
    <row r="60" spans="1:6" x14ac:dyDescent="0.3">
      <c r="A60">
        <v>59</v>
      </c>
      <c r="B60">
        <v>9</v>
      </c>
      <c r="C60" t="s">
        <v>10</v>
      </c>
      <c r="D60">
        <f t="shared" si="3"/>
        <v>0.89591093506537223</v>
      </c>
      <c r="E60">
        <v>199.50704183213199</v>
      </c>
      <c r="F60">
        <v>222.686244830324</v>
      </c>
    </row>
    <row r="61" spans="1:6" x14ac:dyDescent="0.3">
      <c r="A61">
        <v>60</v>
      </c>
      <c r="B61">
        <v>9</v>
      </c>
      <c r="C61" t="s">
        <v>24</v>
      </c>
      <c r="D61">
        <f t="shared" si="3"/>
        <v>0.89591093506537367</v>
      </c>
      <c r="E61">
        <v>83.895119253167195</v>
      </c>
      <c r="F61">
        <v>93.642253899987793</v>
      </c>
    </row>
    <row r="62" spans="1:6" x14ac:dyDescent="0.3">
      <c r="A62">
        <v>61</v>
      </c>
      <c r="B62">
        <v>9</v>
      </c>
      <c r="C62" t="s">
        <v>15</v>
      </c>
      <c r="D62">
        <f t="shared" si="3"/>
        <v>0.89591093506537234</v>
      </c>
      <c r="E62">
        <v>29.902078955295799</v>
      </c>
      <c r="F62">
        <v>33.376173662970103</v>
      </c>
    </row>
    <row r="63" spans="1:6" x14ac:dyDescent="0.3">
      <c r="A63">
        <v>62</v>
      </c>
      <c r="B63">
        <v>7</v>
      </c>
      <c r="C63" t="s">
        <v>294</v>
      </c>
      <c r="D63">
        <f t="shared" si="3"/>
        <v>0.42545931019773259</v>
      </c>
      <c r="E63">
        <v>270.34548263216499</v>
      </c>
      <c r="F63">
        <v>635.42030025508598</v>
      </c>
    </row>
    <row r="64" spans="1:6" x14ac:dyDescent="0.3">
      <c r="A64">
        <v>63</v>
      </c>
      <c r="B64">
        <v>10</v>
      </c>
      <c r="C64" t="s">
        <v>10</v>
      </c>
      <c r="D64">
        <f t="shared" si="3"/>
        <v>0.82515789711536947</v>
      </c>
      <c r="E64">
        <v>316.56681731460498</v>
      </c>
      <c r="F64">
        <v>383.64392853934498</v>
      </c>
    </row>
    <row r="65" spans="1:6" x14ac:dyDescent="0.3">
      <c r="A65">
        <v>64</v>
      </c>
      <c r="B65">
        <v>9</v>
      </c>
      <c r="C65" t="s">
        <v>22</v>
      </c>
      <c r="D65">
        <f t="shared" si="3"/>
        <v>0.895910935065374</v>
      </c>
      <c r="E65">
        <v>186.72087274168999</v>
      </c>
      <c r="F65">
        <v>208.414548180579</v>
      </c>
    </row>
    <row r="66" spans="1:6" x14ac:dyDescent="0.3">
      <c r="A66">
        <v>65</v>
      </c>
      <c r="B66">
        <v>11</v>
      </c>
      <c r="C66" t="s">
        <v>23</v>
      </c>
      <c r="D66">
        <f t="shared" si="3"/>
        <v>0.72078380186449786</v>
      </c>
      <c r="E66">
        <v>223.59934520465501</v>
      </c>
      <c r="F66">
        <v>310.21693970682497</v>
      </c>
    </row>
    <row r="67" spans="1:6" x14ac:dyDescent="0.3">
      <c r="A67">
        <v>66</v>
      </c>
      <c r="B67">
        <v>7</v>
      </c>
      <c r="C67" t="s">
        <v>20</v>
      </c>
      <c r="D67">
        <f t="shared" ref="D67:D130" si="4">E67/F67</f>
        <v>0.82226997582630246</v>
      </c>
      <c r="E67">
        <v>1501.16345925724</v>
      </c>
      <c r="F67">
        <v>1825.6333119164599</v>
      </c>
    </row>
    <row r="68" spans="1:6" x14ac:dyDescent="0.3">
      <c r="A68">
        <v>67</v>
      </c>
      <c r="B68">
        <v>10</v>
      </c>
      <c r="C68" t="s">
        <v>16</v>
      </c>
      <c r="D68">
        <f t="shared" si="4"/>
        <v>0.8218557117922406</v>
      </c>
      <c r="E68">
        <v>378.933912685184</v>
      </c>
      <c r="F68">
        <v>461.07109465581698</v>
      </c>
    </row>
    <row r="69" spans="1:6" x14ac:dyDescent="0.3">
      <c r="A69">
        <v>68</v>
      </c>
      <c r="B69">
        <v>8</v>
      </c>
      <c r="C69" t="s">
        <v>294</v>
      </c>
      <c r="D69">
        <f t="shared" si="4"/>
        <v>0.90373760265279035</v>
      </c>
      <c r="E69">
        <v>32.669031642464901</v>
      </c>
      <c r="F69">
        <v>36.148801982533101</v>
      </c>
    </row>
    <row r="70" spans="1:6" x14ac:dyDescent="0.3">
      <c r="A70">
        <v>69</v>
      </c>
      <c r="B70">
        <v>11</v>
      </c>
      <c r="C70" t="s">
        <v>15</v>
      </c>
      <c r="D70">
        <f t="shared" si="4"/>
        <v>0.15237979178512451</v>
      </c>
      <c r="E70">
        <v>32.126585179628101</v>
      </c>
      <c r="F70">
        <v>210.83232102673301</v>
      </c>
    </row>
    <row r="71" spans="1:6" x14ac:dyDescent="0.3">
      <c r="A71">
        <v>70</v>
      </c>
      <c r="B71">
        <v>8</v>
      </c>
      <c r="C71" t="s">
        <v>10</v>
      </c>
      <c r="D71">
        <f t="shared" si="4"/>
        <v>0.9037376026527878</v>
      </c>
      <c r="E71">
        <v>142.86335063686701</v>
      </c>
      <c r="F71">
        <v>158.08056477622799</v>
      </c>
    </row>
    <row r="72" spans="1:6" x14ac:dyDescent="0.3">
      <c r="A72">
        <v>71</v>
      </c>
      <c r="B72">
        <v>7</v>
      </c>
      <c r="C72" t="s">
        <v>16</v>
      </c>
      <c r="D72">
        <f t="shared" si="4"/>
        <v>0.84321836021093166</v>
      </c>
      <c r="E72">
        <v>1324.5016030319</v>
      </c>
      <c r="F72">
        <v>1570.76940627879</v>
      </c>
    </row>
    <row r="73" spans="1:6" x14ac:dyDescent="0.3">
      <c r="A73">
        <v>72</v>
      </c>
      <c r="B73">
        <v>11</v>
      </c>
      <c r="C73" t="s">
        <v>10</v>
      </c>
      <c r="D73">
        <f t="shared" si="4"/>
        <v>0.77174068008005714</v>
      </c>
      <c r="E73">
        <v>390.31092398859403</v>
      </c>
      <c r="F73">
        <v>505.75398454841701</v>
      </c>
    </row>
    <row r="74" spans="1:6" x14ac:dyDescent="0.3">
      <c r="A74">
        <v>73</v>
      </c>
      <c r="B74">
        <v>10</v>
      </c>
      <c r="C74" t="s">
        <v>19</v>
      </c>
      <c r="D74">
        <f t="shared" si="4"/>
        <v>0.83503403671606347</v>
      </c>
      <c r="E74">
        <v>298.37701712086903</v>
      </c>
      <c r="F74">
        <v>357.323179656599</v>
      </c>
    </row>
    <row r="75" spans="1:6" x14ac:dyDescent="0.3">
      <c r="A75">
        <v>74</v>
      </c>
      <c r="B75">
        <v>7</v>
      </c>
      <c r="C75" t="s">
        <v>23</v>
      </c>
      <c r="D75">
        <f t="shared" si="4"/>
        <v>0.82530597831643837</v>
      </c>
      <c r="E75">
        <v>829.11061540744095</v>
      </c>
      <c r="F75">
        <v>1004.60997156323</v>
      </c>
    </row>
    <row r="76" spans="1:6" x14ac:dyDescent="0.3">
      <c r="A76">
        <v>75</v>
      </c>
      <c r="B76">
        <v>11</v>
      </c>
      <c r="C76" t="s">
        <v>19</v>
      </c>
      <c r="D76">
        <f t="shared" si="4"/>
        <v>0.59289408741716132</v>
      </c>
      <c r="E76">
        <v>150.281477716241</v>
      </c>
      <c r="F76">
        <v>253.47103455005899</v>
      </c>
    </row>
    <row r="77" spans="1:6" x14ac:dyDescent="0.3">
      <c r="A77">
        <v>76</v>
      </c>
      <c r="B77">
        <v>8</v>
      </c>
      <c r="C77" t="s">
        <v>18</v>
      </c>
      <c r="D77">
        <f t="shared" si="4"/>
        <v>0.90373760265278957</v>
      </c>
      <c r="E77">
        <v>64.058348190601095</v>
      </c>
      <c r="F77">
        <v>70.881578903618902</v>
      </c>
    </row>
    <row r="78" spans="1:6" x14ac:dyDescent="0.3">
      <c r="A78">
        <v>77</v>
      </c>
      <c r="B78">
        <v>9</v>
      </c>
      <c r="C78" t="s">
        <v>18</v>
      </c>
      <c r="D78">
        <f t="shared" si="4"/>
        <v>0.89591093506537156</v>
      </c>
      <c r="E78">
        <v>27.184536834621099</v>
      </c>
      <c r="F78">
        <v>30.342901030265399</v>
      </c>
    </row>
    <row r="79" spans="1:6" x14ac:dyDescent="0.3">
      <c r="A79">
        <v>78</v>
      </c>
      <c r="B79">
        <v>10</v>
      </c>
      <c r="C79" t="s">
        <v>294</v>
      </c>
      <c r="D79">
        <f t="shared" si="4"/>
        <v>0.61137333330407961</v>
      </c>
      <c r="E79">
        <v>35.3344998634511</v>
      </c>
      <c r="F79">
        <v>57.795291254348399</v>
      </c>
    </row>
    <row r="80" spans="1:6" x14ac:dyDescent="0.3">
      <c r="A80">
        <v>79</v>
      </c>
      <c r="B80">
        <v>9</v>
      </c>
      <c r="C80" t="s">
        <v>294</v>
      </c>
      <c r="D80">
        <f t="shared" si="4"/>
        <v>0.89591093506537345</v>
      </c>
      <c r="E80">
        <v>49.645054582550301</v>
      </c>
      <c r="F80">
        <v>55.412935191964998</v>
      </c>
    </row>
    <row r="81" spans="1:6" x14ac:dyDescent="0.3">
      <c r="A81">
        <v>80</v>
      </c>
      <c r="B81">
        <v>10</v>
      </c>
      <c r="C81" t="s">
        <v>23</v>
      </c>
      <c r="D81">
        <f t="shared" si="4"/>
        <v>0.8595333339715937</v>
      </c>
      <c r="E81">
        <v>341.33587095074398</v>
      </c>
      <c r="F81">
        <v>397.11766543544502</v>
      </c>
    </row>
    <row r="82" spans="1:6" x14ac:dyDescent="0.3">
      <c r="A82">
        <v>81</v>
      </c>
      <c r="B82">
        <v>9</v>
      </c>
      <c r="C82" t="s">
        <v>16</v>
      </c>
      <c r="D82">
        <f t="shared" si="4"/>
        <v>0.89591093506537367</v>
      </c>
      <c r="E82">
        <v>118.23839658207601</v>
      </c>
      <c r="F82">
        <v>131.975614934813</v>
      </c>
    </row>
    <row r="83" spans="1:6" x14ac:dyDescent="0.3">
      <c r="A83">
        <v>82</v>
      </c>
      <c r="B83">
        <v>8</v>
      </c>
      <c r="C83" t="s">
        <v>22</v>
      </c>
      <c r="D83">
        <f t="shared" si="4"/>
        <v>0.90373760265279157</v>
      </c>
      <c r="E83">
        <v>160.31845136688301</v>
      </c>
      <c r="F83">
        <v>177.39491075317801</v>
      </c>
    </row>
    <row r="84" spans="1:6" x14ac:dyDescent="0.3">
      <c r="A84">
        <v>83</v>
      </c>
      <c r="B84">
        <v>11</v>
      </c>
      <c r="C84" t="s">
        <v>16</v>
      </c>
      <c r="D84">
        <f t="shared" si="4"/>
        <v>0.6554271649977651</v>
      </c>
      <c r="E84">
        <v>284.19944922791001</v>
      </c>
      <c r="F84">
        <v>433.60950599122498</v>
      </c>
    </row>
    <row r="85" spans="1:6" x14ac:dyDescent="0.3">
      <c r="A85">
        <v>84</v>
      </c>
      <c r="B85">
        <v>8</v>
      </c>
      <c r="C85" t="s">
        <v>16</v>
      </c>
      <c r="D85">
        <f t="shared" si="4"/>
        <v>0.90373760265279135</v>
      </c>
      <c r="E85">
        <v>163.30698191278299</v>
      </c>
      <c r="F85">
        <v>180.70176723135</v>
      </c>
    </row>
    <row r="86" spans="1:6" x14ac:dyDescent="0.3">
      <c r="A86">
        <v>85</v>
      </c>
      <c r="B86">
        <v>9</v>
      </c>
      <c r="C86" t="s">
        <v>19</v>
      </c>
      <c r="D86">
        <f t="shared" si="4"/>
        <v>0.89591093506537722</v>
      </c>
      <c r="E86">
        <v>12.1679145509818</v>
      </c>
      <c r="F86">
        <v>13.581611826284799</v>
      </c>
    </row>
    <row r="87" spans="1:6" x14ac:dyDescent="0.3">
      <c r="A87">
        <v>86</v>
      </c>
      <c r="B87">
        <v>9</v>
      </c>
      <c r="C87" t="s">
        <v>23</v>
      </c>
      <c r="D87">
        <f t="shared" si="4"/>
        <v>0.8959109350653699</v>
      </c>
      <c r="E87">
        <v>172.30113863952499</v>
      </c>
      <c r="F87">
        <v>192.31949504774499</v>
      </c>
    </row>
    <row r="88" spans="1:6" x14ac:dyDescent="0.3">
      <c r="A88">
        <v>87</v>
      </c>
      <c r="B88">
        <v>8</v>
      </c>
      <c r="C88" t="s">
        <v>24</v>
      </c>
      <c r="D88">
        <f t="shared" si="4"/>
        <v>0.90373760265278935</v>
      </c>
      <c r="E88">
        <v>50.5273429333837</v>
      </c>
      <c r="F88">
        <v>55.909306844230102</v>
      </c>
    </row>
    <row r="89" spans="1:6" x14ac:dyDescent="0.3">
      <c r="A89">
        <v>88</v>
      </c>
      <c r="B89">
        <v>8</v>
      </c>
      <c r="C89" t="s">
        <v>23</v>
      </c>
      <c r="D89">
        <f t="shared" si="4"/>
        <v>0.9037376026527888</v>
      </c>
      <c r="E89">
        <v>83.572681150656607</v>
      </c>
      <c r="F89">
        <v>92.474498023918997</v>
      </c>
    </row>
    <row r="90" spans="1:6" x14ac:dyDescent="0.3">
      <c r="A90">
        <v>89</v>
      </c>
      <c r="B90">
        <v>11</v>
      </c>
      <c r="C90" t="s">
        <v>22</v>
      </c>
      <c r="D90">
        <f t="shared" si="4"/>
        <v>0.64482281915061401</v>
      </c>
      <c r="E90">
        <v>345.13284904413098</v>
      </c>
      <c r="F90">
        <v>535.23671742689498</v>
      </c>
    </row>
    <row r="91" spans="1:6" x14ac:dyDescent="0.3">
      <c r="A91">
        <v>90</v>
      </c>
      <c r="B91">
        <v>8</v>
      </c>
      <c r="C91" t="s">
        <v>20</v>
      </c>
      <c r="D91">
        <f t="shared" si="4"/>
        <v>0.90373760265278646</v>
      </c>
      <c r="E91">
        <v>217.77694341296001</v>
      </c>
      <c r="F91">
        <v>240.973644090617</v>
      </c>
    </row>
    <row r="92" spans="1:6" x14ac:dyDescent="0.3">
      <c r="A92">
        <v>91</v>
      </c>
      <c r="B92">
        <v>10</v>
      </c>
      <c r="C92" t="s">
        <v>21</v>
      </c>
      <c r="D92">
        <f t="shared" si="4"/>
        <v>0.80615168036711327</v>
      </c>
      <c r="E92">
        <v>275.99256703716497</v>
      </c>
      <c r="F92">
        <v>342.358111703595</v>
      </c>
    </row>
    <row r="93" spans="1:6" x14ac:dyDescent="0.3">
      <c r="A93">
        <v>92</v>
      </c>
      <c r="B93">
        <v>10</v>
      </c>
      <c r="C93" t="s">
        <v>20</v>
      </c>
      <c r="D93">
        <f t="shared" si="4"/>
        <v>0.8350340367160648</v>
      </c>
      <c r="E93">
        <v>258.758235606982</v>
      </c>
      <c r="F93">
        <v>309.87747113231399</v>
      </c>
    </row>
    <row r="94" spans="1:6" x14ac:dyDescent="0.3">
      <c r="A94">
        <v>93</v>
      </c>
      <c r="B94">
        <v>11</v>
      </c>
      <c r="C94" t="s">
        <v>21</v>
      </c>
      <c r="D94">
        <f t="shared" si="4"/>
        <v>0.68884874924189676</v>
      </c>
      <c r="E94">
        <v>237.27755753410099</v>
      </c>
      <c r="F94">
        <v>344.45523461461403</v>
      </c>
    </row>
    <row r="95" spans="1:6" x14ac:dyDescent="0.3">
      <c r="A95">
        <v>94</v>
      </c>
      <c r="B95">
        <v>8</v>
      </c>
      <c r="C95" t="s">
        <v>21</v>
      </c>
      <c r="D95">
        <f t="shared" si="4"/>
        <v>0.90373760265279068</v>
      </c>
      <c r="E95">
        <v>120.72386583228899</v>
      </c>
      <c r="F95">
        <v>133.58287347779</v>
      </c>
    </row>
    <row r="96" spans="1:6" x14ac:dyDescent="0.3">
      <c r="A96">
        <v>95</v>
      </c>
      <c r="B96">
        <v>9</v>
      </c>
      <c r="C96" t="s">
        <v>21</v>
      </c>
      <c r="D96">
        <f t="shared" si="4"/>
        <v>0.89591093506537323</v>
      </c>
      <c r="E96">
        <v>80.865302816035097</v>
      </c>
      <c r="F96">
        <v>90.260426177446405</v>
      </c>
    </row>
    <row r="97" spans="1:6" x14ac:dyDescent="0.3">
      <c r="A97">
        <v>96</v>
      </c>
      <c r="B97">
        <v>9</v>
      </c>
      <c r="C97" t="s">
        <v>20</v>
      </c>
      <c r="D97">
        <f t="shared" si="4"/>
        <v>0.89591093506536945</v>
      </c>
      <c r="E97">
        <v>90.397789767975198</v>
      </c>
      <c r="F97">
        <v>100.90042015323699</v>
      </c>
    </row>
    <row r="98" spans="1:6" x14ac:dyDescent="0.3">
      <c r="A98">
        <v>97</v>
      </c>
      <c r="B98">
        <v>11</v>
      </c>
      <c r="C98" t="s">
        <v>20</v>
      </c>
      <c r="D98">
        <f t="shared" si="4"/>
        <v>0.59289408741716121</v>
      </c>
      <c r="E98">
        <v>207.95876502259799</v>
      </c>
      <c r="F98">
        <v>350.75196301675697</v>
      </c>
    </row>
    <row r="99" spans="1:6" x14ac:dyDescent="0.3">
      <c r="A99">
        <v>98</v>
      </c>
      <c r="B99">
        <v>1</v>
      </c>
      <c r="C99" t="s">
        <v>16</v>
      </c>
      <c r="D99">
        <f t="shared" si="4"/>
        <v>0.93636264112247203</v>
      </c>
      <c r="E99">
        <v>1019.15452263773</v>
      </c>
      <c r="F99">
        <v>1088.4186082178701</v>
      </c>
    </row>
    <row r="100" spans="1:6" x14ac:dyDescent="0.3">
      <c r="A100">
        <v>99</v>
      </c>
      <c r="B100">
        <v>4</v>
      </c>
      <c r="C100" t="s">
        <v>24</v>
      </c>
      <c r="D100">
        <f t="shared" si="4"/>
        <v>0.921807279363694</v>
      </c>
      <c r="E100">
        <v>1056.6715517602199</v>
      </c>
      <c r="F100">
        <v>1146.30419548175</v>
      </c>
    </row>
    <row r="101" spans="1:6" x14ac:dyDescent="0.3">
      <c r="A101">
        <v>100</v>
      </c>
      <c r="B101">
        <v>4</v>
      </c>
      <c r="C101" t="s">
        <v>16</v>
      </c>
      <c r="D101">
        <f t="shared" si="4"/>
        <v>0.92747447989118925</v>
      </c>
      <c r="E101">
        <v>495.64722265272502</v>
      </c>
      <c r="F101">
        <v>534.40524068206605</v>
      </c>
    </row>
    <row r="102" spans="1:6" x14ac:dyDescent="0.3">
      <c r="A102">
        <v>101</v>
      </c>
      <c r="B102">
        <v>4</v>
      </c>
      <c r="C102" t="s">
        <v>294</v>
      </c>
      <c r="D102">
        <f t="shared" si="4"/>
        <v>0.96941418258960721</v>
      </c>
      <c r="E102">
        <v>134.21736357352401</v>
      </c>
      <c r="F102">
        <v>138.45203214892899</v>
      </c>
    </row>
    <row r="103" spans="1:6" x14ac:dyDescent="0.3">
      <c r="A103">
        <v>102</v>
      </c>
      <c r="B103">
        <v>4</v>
      </c>
      <c r="C103" t="s">
        <v>18</v>
      </c>
      <c r="D103">
        <f t="shared" si="4"/>
        <v>0.96122507940943336</v>
      </c>
      <c r="E103">
        <v>162.50329838327801</v>
      </c>
      <c r="F103">
        <v>169.05852943737</v>
      </c>
    </row>
    <row r="104" spans="1:6" x14ac:dyDescent="0.3">
      <c r="A104">
        <v>103</v>
      </c>
      <c r="B104">
        <v>1</v>
      </c>
      <c r="C104" t="s">
        <v>17</v>
      </c>
      <c r="D104">
        <f t="shared" si="4"/>
        <v>0.8152960579143872</v>
      </c>
      <c r="E104">
        <v>1073.6712263783299</v>
      </c>
      <c r="F104">
        <v>1316.9096255964901</v>
      </c>
    </row>
    <row r="105" spans="1:6" x14ac:dyDescent="0.3">
      <c r="A105">
        <v>104</v>
      </c>
      <c r="B105">
        <v>4</v>
      </c>
      <c r="C105" t="s">
        <v>10</v>
      </c>
      <c r="D105">
        <f t="shared" si="4"/>
        <v>0.81923446632027774</v>
      </c>
      <c r="E105">
        <v>813.22618242716806</v>
      </c>
      <c r="F105">
        <v>992.66597764117898</v>
      </c>
    </row>
    <row r="106" spans="1:6" x14ac:dyDescent="0.3">
      <c r="A106">
        <v>105</v>
      </c>
      <c r="B106">
        <v>1</v>
      </c>
      <c r="C106" t="s">
        <v>20</v>
      </c>
      <c r="D106">
        <f t="shared" si="4"/>
        <v>0.80609581853923951</v>
      </c>
      <c r="E106">
        <v>928.35109968866698</v>
      </c>
      <c r="F106">
        <v>1151.66346027073</v>
      </c>
    </row>
    <row r="107" spans="1:6" x14ac:dyDescent="0.3">
      <c r="A107">
        <v>106</v>
      </c>
      <c r="B107">
        <v>4</v>
      </c>
      <c r="C107" t="s">
        <v>21</v>
      </c>
      <c r="D107">
        <f t="shared" si="4"/>
        <v>0.94560580570999553</v>
      </c>
      <c r="E107">
        <v>355.15503170400899</v>
      </c>
      <c r="F107">
        <v>375.58465648098002</v>
      </c>
    </row>
    <row r="108" spans="1:6" x14ac:dyDescent="0.3">
      <c r="A108">
        <v>107</v>
      </c>
      <c r="B108">
        <v>1</v>
      </c>
      <c r="C108" t="s">
        <v>18</v>
      </c>
      <c r="D108">
        <f t="shared" si="4"/>
        <v>0.91988329763820376</v>
      </c>
      <c r="E108">
        <v>396.87816404701101</v>
      </c>
      <c r="F108">
        <v>431.44403759258802</v>
      </c>
    </row>
    <row r="109" spans="1:6" x14ac:dyDescent="0.3">
      <c r="A109">
        <v>108</v>
      </c>
      <c r="B109">
        <v>1</v>
      </c>
      <c r="C109" t="s">
        <v>10</v>
      </c>
      <c r="D109">
        <f t="shared" si="4"/>
        <v>0.4116674067440943</v>
      </c>
      <c r="E109">
        <v>1838.8472221843699</v>
      </c>
      <c r="F109">
        <v>4466.8273272541501</v>
      </c>
    </row>
    <row r="110" spans="1:6" x14ac:dyDescent="0.3">
      <c r="A110">
        <v>109</v>
      </c>
      <c r="B110">
        <v>1</v>
      </c>
      <c r="C110" t="s">
        <v>21</v>
      </c>
      <c r="D110">
        <f t="shared" si="4"/>
        <v>0.94328868473106342</v>
      </c>
      <c r="E110">
        <v>1027.7980191761501</v>
      </c>
      <c r="F110">
        <v>1089.59010726306</v>
      </c>
    </row>
    <row r="111" spans="1:6" x14ac:dyDescent="0.3">
      <c r="A111">
        <v>110</v>
      </c>
      <c r="B111">
        <v>1</v>
      </c>
      <c r="C111" t="s">
        <v>23</v>
      </c>
      <c r="D111">
        <f t="shared" si="4"/>
        <v>0.84876751335568534</v>
      </c>
      <c r="E111">
        <v>345.38596813257402</v>
      </c>
      <c r="F111">
        <v>406.92647008490798</v>
      </c>
    </row>
    <row r="112" spans="1:6" x14ac:dyDescent="0.3">
      <c r="A112">
        <v>111</v>
      </c>
      <c r="B112">
        <v>4</v>
      </c>
      <c r="C112" t="s">
        <v>20</v>
      </c>
      <c r="D112">
        <f t="shared" si="4"/>
        <v>0.82686039601444439</v>
      </c>
      <c r="E112">
        <v>338.54541442240202</v>
      </c>
      <c r="F112">
        <v>409.43479220219899</v>
      </c>
    </row>
    <row r="113" spans="1:6" x14ac:dyDescent="0.3">
      <c r="A113">
        <v>112</v>
      </c>
      <c r="B113">
        <v>1</v>
      </c>
      <c r="C113" t="s">
        <v>15</v>
      </c>
      <c r="D113">
        <f t="shared" si="4"/>
        <v>0.80746963193871291</v>
      </c>
      <c r="E113">
        <v>520.64220321250502</v>
      </c>
      <c r="F113">
        <v>644.78239505113902</v>
      </c>
    </row>
    <row r="114" spans="1:6" x14ac:dyDescent="0.3">
      <c r="A114">
        <v>113</v>
      </c>
      <c r="B114">
        <v>1</v>
      </c>
      <c r="C114" t="s">
        <v>22</v>
      </c>
      <c r="D114">
        <f t="shared" si="4"/>
        <v>0.88546866774361321</v>
      </c>
      <c r="E114">
        <v>1127.6527701075199</v>
      </c>
      <c r="F114">
        <v>1273.50951104916</v>
      </c>
    </row>
    <row r="115" spans="1:6" x14ac:dyDescent="0.3">
      <c r="A115">
        <v>114</v>
      </c>
      <c r="B115">
        <v>2</v>
      </c>
      <c r="C115" t="s">
        <v>21</v>
      </c>
      <c r="D115">
        <f t="shared" si="4"/>
        <v>0.93234240759511655</v>
      </c>
      <c r="E115">
        <v>174.028629232431</v>
      </c>
      <c r="F115">
        <v>186.657420937572</v>
      </c>
    </row>
    <row r="116" spans="1:6" x14ac:dyDescent="0.3">
      <c r="A116">
        <v>115</v>
      </c>
      <c r="B116">
        <v>5</v>
      </c>
      <c r="C116" t="s">
        <v>21</v>
      </c>
      <c r="D116">
        <f t="shared" si="4"/>
        <v>0.9788754989909576</v>
      </c>
      <c r="E116">
        <v>416.80285472596199</v>
      </c>
      <c r="F116">
        <v>425.79761691411198</v>
      </c>
    </row>
    <row r="117" spans="1:6" x14ac:dyDescent="0.3">
      <c r="A117">
        <v>116</v>
      </c>
      <c r="B117">
        <v>3</v>
      </c>
      <c r="C117" t="s">
        <v>16</v>
      </c>
      <c r="D117">
        <f t="shared" si="4"/>
        <v>0.92093513716142128</v>
      </c>
      <c r="E117">
        <v>73.417349761585598</v>
      </c>
      <c r="F117">
        <v>79.720435022034593</v>
      </c>
    </row>
    <row r="118" spans="1:6" x14ac:dyDescent="0.3">
      <c r="A118">
        <v>117</v>
      </c>
      <c r="B118">
        <v>6</v>
      </c>
      <c r="C118" t="s">
        <v>19</v>
      </c>
      <c r="D118">
        <f t="shared" si="4"/>
        <v>0.95922631017542126</v>
      </c>
      <c r="E118">
        <v>95.5712328901528</v>
      </c>
      <c r="F118">
        <v>99.633665044774403</v>
      </c>
    </row>
    <row r="119" spans="1:6" x14ac:dyDescent="0.3">
      <c r="A119">
        <v>118</v>
      </c>
      <c r="B119">
        <v>6</v>
      </c>
      <c r="C119" t="s">
        <v>10</v>
      </c>
      <c r="D119">
        <f t="shared" si="4"/>
        <v>0.96067334948779648</v>
      </c>
      <c r="E119">
        <v>291.56054173445801</v>
      </c>
      <c r="F119">
        <v>303.49602379405002</v>
      </c>
    </row>
    <row r="120" spans="1:6" x14ac:dyDescent="0.3">
      <c r="A120">
        <v>119</v>
      </c>
      <c r="B120">
        <v>1</v>
      </c>
      <c r="C120" t="s">
        <v>24</v>
      </c>
      <c r="D120">
        <f t="shared" si="4"/>
        <v>0.89992323093437943</v>
      </c>
      <c r="E120">
        <v>1019.83014312785</v>
      </c>
      <c r="F120">
        <v>1133.2412677790001</v>
      </c>
    </row>
    <row r="121" spans="1:6" x14ac:dyDescent="0.3">
      <c r="A121">
        <v>120</v>
      </c>
      <c r="B121">
        <v>6</v>
      </c>
      <c r="C121" t="s">
        <v>22</v>
      </c>
      <c r="D121">
        <f t="shared" si="4"/>
        <v>0.93191047059872834</v>
      </c>
      <c r="E121">
        <v>234.37422554984599</v>
      </c>
      <c r="F121">
        <v>251.49865029337701</v>
      </c>
    </row>
    <row r="122" spans="1:6" x14ac:dyDescent="0.3">
      <c r="A122">
        <v>121</v>
      </c>
      <c r="B122">
        <v>5</v>
      </c>
      <c r="C122" t="s">
        <v>22</v>
      </c>
      <c r="D122">
        <f t="shared" si="4"/>
        <v>0.97887549899095749</v>
      </c>
      <c r="E122">
        <v>669.63558573263401</v>
      </c>
      <c r="F122">
        <v>684.08657323930004</v>
      </c>
    </row>
    <row r="123" spans="1:6" x14ac:dyDescent="0.3">
      <c r="A123">
        <v>122</v>
      </c>
      <c r="B123">
        <v>1</v>
      </c>
      <c r="C123" t="s">
        <v>19</v>
      </c>
      <c r="D123">
        <f t="shared" si="4"/>
        <v>0.80609581853923751</v>
      </c>
      <c r="E123">
        <v>5011.52093347148</v>
      </c>
      <c r="F123">
        <v>6217.0288174339903</v>
      </c>
    </row>
    <row r="124" spans="1:6" x14ac:dyDescent="0.3">
      <c r="A124">
        <v>123</v>
      </c>
      <c r="B124">
        <v>2</v>
      </c>
      <c r="C124" t="s">
        <v>23</v>
      </c>
      <c r="D124">
        <f t="shared" si="4"/>
        <v>0.90373935368462843</v>
      </c>
      <c r="E124">
        <v>66.615477664330399</v>
      </c>
      <c r="F124">
        <v>73.710940430703801</v>
      </c>
    </row>
    <row r="125" spans="1:6" x14ac:dyDescent="0.3">
      <c r="A125">
        <v>124</v>
      </c>
      <c r="B125">
        <v>6</v>
      </c>
      <c r="C125" t="s">
        <v>15</v>
      </c>
      <c r="D125">
        <f t="shared" si="4"/>
        <v>0.96205337898813259</v>
      </c>
      <c r="E125">
        <v>91.595376786780605</v>
      </c>
      <c r="F125">
        <v>95.208206516689003</v>
      </c>
    </row>
    <row r="126" spans="1:6" x14ac:dyDescent="0.3">
      <c r="A126">
        <v>125</v>
      </c>
      <c r="B126">
        <v>5</v>
      </c>
      <c r="C126" t="s">
        <v>23</v>
      </c>
      <c r="D126">
        <f t="shared" si="4"/>
        <v>0.97887549899095805</v>
      </c>
      <c r="E126">
        <v>376.01041937665002</v>
      </c>
      <c r="F126">
        <v>384.12486548519001</v>
      </c>
    </row>
    <row r="127" spans="1:6" x14ac:dyDescent="0.3">
      <c r="A127">
        <v>126</v>
      </c>
      <c r="B127">
        <v>6</v>
      </c>
      <c r="C127" t="s">
        <v>21</v>
      </c>
      <c r="D127">
        <f t="shared" si="4"/>
        <v>0.9482102622594869</v>
      </c>
      <c r="E127">
        <v>207.31197947891701</v>
      </c>
      <c r="F127">
        <v>218.635030362268</v>
      </c>
    </row>
    <row r="128" spans="1:6" x14ac:dyDescent="0.3">
      <c r="A128">
        <v>127</v>
      </c>
      <c r="B128">
        <v>2</v>
      </c>
      <c r="C128" t="s">
        <v>10</v>
      </c>
      <c r="D128">
        <f t="shared" si="4"/>
        <v>0.95590641252582276</v>
      </c>
      <c r="E128">
        <v>281.26491822032801</v>
      </c>
      <c r="F128">
        <v>294.23896998151997</v>
      </c>
    </row>
    <row r="129" spans="1:6" x14ac:dyDescent="0.3">
      <c r="A129">
        <v>128</v>
      </c>
      <c r="B129">
        <v>2</v>
      </c>
      <c r="C129" t="s">
        <v>18</v>
      </c>
      <c r="D129">
        <f t="shared" si="4"/>
        <v>0.92817514129057088</v>
      </c>
      <c r="E129">
        <v>435.74632743218802</v>
      </c>
      <c r="F129">
        <v>469.465629974004</v>
      </c>
    </row>
    <row r="130" spans="1:6" x14ac:dyDescent="0.3">
      <c r="A130">
        <v>129</v>
      </c>
      <c r="B130">
        <v>2</v>
      </c>
      <c r="C130" t="s">
        <v>15</v>
      </c>
      <c r="D130">
        <f t="shared" si="4"/>
        <v>0.97690497200568549</v>
      </c>
      <c r="E130">
        <v>34.7836153427886</v>
      </c>
      <c r="F130">
        <v>35.605935418031798</v>
      </c>
    </row>
    <row r="131" spans="1:6" x14ac:dyDescent="0.3">
      <c r="A131">
        <v>130</v>
      </c>
      <c r="B131">
        <v>1</v>
      </c>
      <c r="C131" t="s">
        <v>294</v>
      </c>
      <c r="D131">
        <f t="shared" ref="D131:D193" si="5">E131/F131</f>
        <v>0.92779638565433109</v>
      </c>
      <c r="E131">
        <v>200.99755632793801</v>
      </c>
      <c r="F131">
        <v>216.63972767708501</v>
      </c>
    </row>
    <row r="132" spans="1:6" x14ac:dyDescent="0.3">
      <c r="A132">
        <v>131</v>
      </c>
      <c r="B132">
        <v>4</v>
      </c>
      <c r="C132" t="s">
        <v>17</v>
      </c>
      <c r="D132">
        <f t="shared" si="5"/>
        <v>0.92435478684865768</v>
      </c>
      <c r="E132">
        <v>345.802441847745</v>
      </c>
      <c r="F132">
        <v>374.10142379060602</v>
      </c>
    </row>
    <row r="133" spans="1:6" x14ac:dyDescent="0.3">
      <c r="A133">
        <v>132</v>
      </c>
      <c r="B133">
        <v>4</v>
      </c>
      <c r="C133" t="s">
        <v>23</v>
      </c>
      <c r="D133">
        <f t="shared" si="5"/>
        <v>0.85703906076869552</v>
      </c>
      <c r="E133">
        <v>188.05821330625901</v>
      </c>
      <c r="F133">
        <v>219.42782063817</v>
      </c>
    </row>
    <row r="134" spans="1:6" x14ac:dyDescent="0.3">
      <c r="A134">
        <v>133</v>
      </c>
      <c r="B134">
        <v>5</v>
      </c>
      <c r="C134" t="s">
        <v>20</v>
      </c>
      <c r="D134">
        <f t="shared" si="5"/>
        <v>0.97695895447606962</v>
      </c>
      <c r="E134">
        <v>381.26968871916102</v>
      </c>
      <c r="F134">
        <v>390.261726935735</v>
      </c>
    </row>
    <row r="135" spans="1:6" x14ac:dyDescent="0.3">
      <c r="A135">
        <v>134</v>
      </c>
      <c r="B135">
        <v>5</v>
      </c>
      <c r="C135" t="s">
        <v>10</v>
      </c>
      <c r="D135">
        <f t="shared" si="5"/>
        <v>0.97887549899095672</v>
      </c>
      <c r="E135">
        <v>829.93876018487003</v>
      </c>
      <c r="F135">
        <v>847.84915041839997</v>
      </c>
    </row>
    <row r="136" spans="1:6" x14ac:dyDescent="0.3">
      <c r="A136">
        <v>135</v>
      </c>
      <c r="B136">
        <v>2</v>
      </c>
      <c r="C136" t="s">
        <v>16</v>
      </c>
      <c r="D136">
        <f t="shared" si="5"/>
        <v>0.93009425967151915</v>
      </c>
      <c r="E136">
        <v>296.48447878162699</v>
      </c>
      <c r="F136">
        <v>318.768206231416</v>
      </c>
    </row>
    <row r="137" spans="1:6" x14ac:dyDescent="0.3">
      <c r="A137">
        <v>136</v>
      </c>
      <c r="B137">
        <v>5</v>
      </c>
      <c r="C137" t="s">
        <v>18</v>
      </c>
      <c r="D137">
        <f t="shared" si="5"/>
        <v>0.97887549899095772</v>
      </c>
      <c r="E137">
        <v>161.41112730671</v>
      </c>
      <c r="F137">
        <v>164.89444007240499</v>
      </c>
    </row>
    <row r="138" spans="1:6" x14ac:dyDescent="0.3">
      <c r="A138">
        <v>137</v>
      </c>
      <c r="B138">
        <v>5</v>
      </c>
      <c r="C138" t="s">
        <v>16</v>
      </c>
      <c r="D138">
        <f t="shared" si="5"/>
        <v>0.97887549899095672</v>
      </c>
      <c r="E138">
        <v>531.66147617734498</v>
      </c>
      <c r="F138">
        <v>543.13493056613595</v>
      </c>
    </row>
    <row r="139" spans="1:6" x14ac:dyDescent="0.3">
      <c r="A139">
        <v>138</v>
      </c>
      <c r="B139">
        <v>5</v>
      </c>
      <c r="C139" t="s">
        <v>24</v>
      </c>
      <c r="D139">
        <f t="shared" si="5"/>
        <v>0.97887549899095794</v>
      </c>
      <c r="E139">
        <v>605.53091356546599</v>
      </c>
      <c r="F139">
        <v>618.598498164126</v>
      </c>
    </row>
    <row r="140" spans="1:6" x14ac:dyDescent="0.3">
      <c r="A140">
        <v>139</v>
      </c>
      <c r="B140">
        <v>5</v>
      </c>
      <c r="C140" t="s">
        <v>19</v>
      </c>
      <c r="D140">
        <f t="shared" si="5"/>
        <v>0.9769589544760704</v>
      </c>
      <c r="E140">
        <v>492.34004170873698</v>
      </c>
      <c r="F140">
        <v>503.95161378378702</v>
      </c>
    </row>
    <row r="141" spans="1:6" x14ac:dyDescent="0.3">
      <c r="A141">
        <v>140</v>
      </c>
      <c r="B141">
        <v>4</v>
      </c>
      <c r="C141" t="s">
        <v>15</v>
      </c>
      <c r="D141">
        <f t="shared" si="5"/>
        <v>0.16964968504886391</v>
      </c>
      <c r="E141">
        <v>514.02909334459298</v>
      </c>
      <c r="F141">
        <v>3029.9442831063202</v>
      </c>
    </row>
    <row r="142" spans="1:6" x14ac:dyDescent="0.3">
      <c r="A142">
        <v>141</v>
      </c>
      <c r="B142">
        <v>5</v>
      </c>
      <c r="C142" t="s">
        <v>17</v>
      </c>
      <c r="D142">
        <f t="shared" si="5"/>
        <v>0.97887549899095772</v>
      </c>
      <c r="E142">
        <v>557.70488563331696</v>
      </c>
      <c r="F142">
        <v>569.74036658207206</v>
      </c>
    </row>
    <row r="143" spans="1:6" x14ac:dyDescent="0.3">
      <c r="A143">
        <v>142</v>
      </c>
      <c r="B143">
        <v>4</v>
      </c>
      <c r="C143" t="s">
        <v>19</v>
      </c>
      <c r="D143">
        <f t="shared" si="5"/>
        <v>0.82686039601444383</v>
      </c>
      <c r="E143">
        <v>189.66429194941199</v>
      </c>
      <c r="F143">
        <v>229.37885629014801</v>
      </c>
    </row>
    <row r="144" spans="1:6" x14ac:dyDescent="0.3">
      <c r="A144">
        <v>143</v>
      </c>
      <c r="B144">
        <v>6</v>
      </c>
      <c r="C144" t="s">
        <v>294</v>
      </c>
      <c r="D144">
        <f t="shared" si="5"/>
        <v>0.9743129490758764</v>
      </c>
      <c r="E144">
        <v>162.615200184721</v>
      </c>
      <c r="F144">
        <v>166.90243144049299</v>
      </c>
    </row>
    <row r="145" spans="1:6" x14ac:dyDescent="0.3">
      <c r="A145">
        <v>144</v>
      </c>
      <c r="B145">
        <v>3</v>
      </c>
      <c r="C145" t="s">
        <v>24</v>
      </c>
      <c r="D145">
        <f t="shared" si="5"/>
        <v>0.94824856097585508</v>
      </c>
      <c r="E145">
        <v>143.56638490646401</v>
      </c>
      <c r="F145">
        <v>151.401637518667</v>
      </c>
    </row>
    <row r="146" spans="1:6" x14ac:dyDescent="0.3">
      <c r="A146">
        <v>145</v>
      </c>
      <c r="B146">
        <v>3</v>
      </c>
      <c r="C146" t="s">
        <v>22</v>
      </c>
      <c r="D146">
        <f t="shared" si="5"/>
        <v>0.9346347305636733</v>
      </c>
      <c r="E146">
        <v>247.72836808528999</v>
      </c>
      <c r="F146">
        <v>265.05367282455501</v>
      </c>
    </row>
    <row r="147" spans="1:6" x14ac:dyDescent="0.3">
      <c r="A147">
        <v>146</v>
      </c>
      <c r="B147">
        <v>3</v>
      </c>
      <c r="C147" t="s">
        <v>17</v>
      </c>
      <c r="D147">
        <f t="shared" si="5"/>
        <v>0.92846905538309632</v>
      </c>
      <c r="E147">
        <v>33.9184197916654</v>
      </c>
      <c r="F147">
        <v>36.531556539243297</v>
      </c>
    </row>
    <row r="148" spans="1:6" x14ac:dyDescent="0.3">
      <c r="A148">
        <v>147</v>
      </c>
      <c r="B148">
        <v>3</v>
      </c>
      <c r="C148" t="s">
        <v>10</v>
      </c>
      <c r="D148">
        <f t="shared" si="5"/>
        <v>0.67554392179209122</v>
      </c>
      <c r="E148">
        <v>101.159153294082</v>
      </c>
      <c r="F148">
        <v>149.744746464043</v>
      </c>
    </row>
    <row r="149" spans="1:6" x14ac:dyDescent="0.3">
      <c r="A149">
        <v>148</v>
      </c>
      <c r="B149">
        <v>3</v>
      </c>
      <c r="C149" t="s">
        <v>20</v>
      </c>
      <c r="D149">
        <f t="shared" si="5"/>
        <v>0.92508576542926346</v>
      </c>
      <c r="E149">
        <v>76.070178093116397</v>
      </c>
      <c r="F149">
        <v>82.2304060184278</v>
      </c>
    </row>
    <row r="150" spans="1:6" x14ac:dyDescent="0.3">
      <c r="A150">
        <v>149</v>
      </c>
      <c r="B150">
        <v>2</v>
      </c>
      <c r="C150" t="s">
        <v>20</v>
      </c>
      <c r="D150">
        <f t="shared" si="5"/>
        <v>0.92021015091881797</v>
      </c>
      <c r="E150">
        <v>214.34262864677299</v>
      </c>
      <c r="F150">
        <v>232.92791155667501</v>
      </c>
    </row>
    <row r="151" spans="1:6" x14ac:dyDescent="0.3">
      <c r="A151">
        <v>150</v>
      </c>
      <c r="B151">
        <v>2</v>
      </c>
      <c r="C151" t="s">
        <v>24</v>
      </c>
      <c r="D151">
        <f t="shared" si="5"/>
        <v>0.95043521343884618</v>
      </c>
      <c r="E151">
        <v>89.868729433527804</v>
      </c>
      <c r="F151">
        <v>94.555344922844895</v>
      </c>
    </row>
    <row r="152" spans="1:6" x14ac:dyDescent="0.3">
      <c r="A152">
        <v>151</v>
      </c>
      <c r="B152">
        <v>6</v>
      </c>
      <c r="C152" t="s">
        <v>20</v>
      </c>
      <c r="D152">
        <f t="shared" si="5"/>
        <v>0.95922631017542159</v>
      </c>
      <c r="E152">
        <v>236.667845736804</v>
      </c>
      <c r="F152">
        <v>246.72785058775401</v>
      </c>
    </row>
    <row r="153" spans="1:6" x14ac:dyDescent="0.3">
      <c r="A153">
        <v>152</v>
      </c>
      <c r="B153">
        <v>2</v>
      </c>
      <c r="C153" t="s">
        <v>22</v>
      </c>
      <c r="D153">
        <f t="shared" si="5"/>
        <v>0.92146340039434982</v>
      </c>
      <c r="E153">
        <v>216.85518210046999</v>
      </c>
      <c r="F153">
        <v>235.33781375110999</v>
      </c>
    </row>
    <row r="154" spans="1:6" x14ac:dyDescent="0.3">
      <c r="A154">
        <v>153</v>
      </c>
      <c r="B154">
        <v>2</v>
      </c>
      <c r="C154" t="s">
        <v>17</v>
      </c>
      <c r="D154">
        <f t="shared" si="5"/>
        <v>0.94341384101045045</v>
      </c>
      <c r="E154">
        <v>214.13353726970001</v>
      </c>
      <c r="F154">
        <v>226.97731150557499</v>
      </c>
    </row>
    <row r="155" spans="1:6" x14ac:dyDescent="0.3">
      <c r="A155">
        <v>154</v>
      </c>
      <c r="B155">
        <v>6</v>
      </c>
      <c r="C155" t="s">
        <v>18</v>
      </c>
      <c r="D155">
        <f t="shared" si="5"/>
        <v>0.95447698604039843</v>
      </c>
      <c r="E155">
        <v>211.226791726464</v>
      </c>
      <c r="F155">
        <v>221.30108406566001</v>
      </c>
    </row>
    <row r="156" spans="1:6" x14ac:dyDescent="0.3">
      <c r="A156">
        <v>155</v>
      </c>
      <c r="B156">
        <v>5</v>
      </c>
      <c r="C156" t="s">
        <v>15</v>
      </c>
      <c r="D156">
        <f t="shared" si="5"/>
        <v>0.97887549899095594</v>
      </c>
      <c r="E156">
        <v>300.41186167955601</v>
      </c>
      <c r="F156">
        <v>306.894862512369</v>
      </c>
    </row>
    <row r="157" spans="1:6" x14ac:dyDescent="0.3">
      <c r="A157">
        <v>156</v>
      </c>
      <c r="B157">
        <v>6</v>
      </c>
      <c r="C157" t="s">
        <v>24</v>
      </c>
      <c r="D157">
        <f t="shared" si="5"/>
        <v>0.97412976487908653</v>
      </c>
      <c r="E157">
        <v>143.23556552216201</v>
      </c>
      <c r="F157">
        <v>147.03951227682799</v>
      </c>
    </row>
    <row r="158" spans="1:6" x14ac:dyDescent="0.3">
      <c r="A158">
        <v>157</v>
      </c>
      <c r="B158">
        <v>3</v>
      </c>
      <c r="C158" t="s">
        <v>21</v>
      </c>
      <c r="D158">
        <f t="shared" si="5"/>
        <v>0.91163404963104633</v>
      </c>
      <c r="E158">
        <v>56.414941889463101</v>
      </c>
      <c r="F158">
        <v>61.883320299735601</v>
      </c>
    </row>
    <row r="159" spans="1:6" x14ac:dyDescent="0.3">
      <c r="A159">
        <v>158</v>
      </c>
      <c r="B159">
        <v>5</v>
      </c>
      <c r="C159" t="s">
        <v>294</v>
      </c>
      <c r="D159">
        <f t="shared" si="5"/>
        <v>0.97887549899095683</v>
      </c>
      <c r="E159">
        <v>642.26624711415104</v>
      </c>
      <c r="F159">
        <v>656.12659401140502</v>
      </c>
    </row>
    <row r="160" spans="1:6" x14ac:dyDescent="0.3">
      <c r="A160">
        <v>159</v>
      </c>
      <c r="B160">
        <v>3</v>
      </c>
      <c r="C160" t="s">
        <v>15</v>
      </c>
      <c r="D160">
        <f t="shared" si="5"/>
        <v>0.8832173869158596</v>
      </c>
      <c r="E160">
        <v>52.231774701061397</v>
      </c>
      <c r="F160">
        <v>59.138073451487998</v>
      </c>
    </row>
    <row r="161" spans="1:6" x14ac:dyDescent="0.3">
      <c r="A161">
        <v>160</v>
      </c>
      <c r="B161">
        <v>6</v>
      </c>
      <c r="C161" t="s">
        <v>16</v>
      </c>
      <c r="D161">
        <f t="shared" si="5"/>
        <v>0.94196301827359485</v>
      </c>
      <c r="E161">
        <v>280.90892940419701</v>
      </c>
      <c r="F161">
        <v>298.21651588725803</v>
      </c>
    </row>
    <row r="162" spans="1:6" x14ac:dyDescent="0.3">
      <c r="A162">
        <v>161</v>
      </c>
      <c r="B162">
        <v>2</v>
      </c>
      <c r="C162" t="s">
        <v>19</v>
      </c>
      <c r="D162">
        <f t="shared" si="5"/>
        <v>0.9202101509188193</v>
      </c>
      <c r="E162">
        <v>190.87646400996701</v>
      </c>
      <c r="F162">
        <v>207.427035899766</v>
      </c>
    </row>
    <row r="163" spans="1:6" x14ac:dyDescent="0.3">
      <c r="A163">
        <v>162</v>
      </c>
      <c r="B163">
        <v>2</v>
      </c>
      <c r="C163" t="s">
        <v>294</v>
      </c>
      <c r="D163">
        <f t="shared" si="5"/>
        <v>0.73611457371226507</v>
      </c>
      <c r="E163">
        <v>31.4025056583117</v>
      </c>
      <c r="F163">
        <v>42.6598070188275</v>
      </c>
    </row>
    <row r="164" spans="1:6" x14ac:dyDescent="0.3">
      <c r="A164">
        <v>163</v>
      </c>
      <c r="B164">
        <v>6</v>
      </c>
      <c r="C164" t="s">
        <v>17</v>
      </c>
      <c r="D164">
        <f t="shared" si="5"/>
        <v>0.9472018022124391</v>
      </c>
      <c r="E164">
        <v>159.69566138411901</v>
      </c>
      <c r="F164">
        <v>168.59729469592199</v>
      </c>
    </row>
    <row r="165" spans="1:6" x14ac:dyDescent="0.3">
      <c r="A165">
        <v>164</v>
      </c>
      <c r="B165">
        <v>6</v>
      </c>
      <c r="C165" t="s">
        <v>23</v>
      </c>
      <c r="D165">
        <f t="shared" si="5"/>
        <v>0.93843546321999072</v>
      </c>
      <c r="E165">
        <v>87.794523218825802</v>
      </c>
      <c r="F165">
        <v>93.554140545352297</v>
      </c>
    </row>
    <row r="166" spans="1:6" x14ac:dyDescent="0.3">
      <c r="A166">
        <v>165</v>
      </c>
      <c r="B166">
        <v>3</v>
      </c>
      <c r="C166" t="s">
        <v>23</v>
      </c>
      <c r="D166">
        <f t="shared" si="5"/>
        <v>0.94251164243734742</v>
      </c>
      <c r="E166">
        <v>77.057681024622894</v>
      </c>
      <c r="F166">
        <v>81.757802827083097</v>
      </c>
    </row>
    <row r="167" spans="1:6" x14ac:dyDescent="0.3">
      <c r="A167">
        <v>166</v>
      </c>
      <c r="B167">
        <v>3</v>
      </c>
      <c r="C167" t="s">
        <v>18</v>
      </c>
      <c r="D167">
        <f t="shared" si="5"/>
        <v>0.91213316428434454</v>
      </c>
      <c r="E167">
        <v>44.693180472023002</v>
      </c>
      <c r="F167">
        <v>48.998525897355201</v>
      </c>
    </row>
    <row r="168" spans="1:6" x14ac:dyDescent="0.3">
      <c r="A168">
        <v>167</v>
      </c>
      <c r="B168">
        <v>3</v>
      </c>
      <c r="C168" t="s">
        <v>19</v>
      </c>
      <c r="D168">
        <f t="shared" si="5"/>
        <v>0.92508576542926335</v>
      </c>
      <c r="E168">
        <v>3.38240226167864</v>
      </c>
      <c r="F168">
        <v>3.6563120827063198</v>
      </c>
    </row>
    <row r="169" spans="1:6" x14ac:dyDescent="0.3">
      <c r="A169">
        <v>168</v>
      </c>
      <c r="B169">
        <v>3</v>
      </c>
      <c r="C169" t="s">
        <v>294</v>
      </c>
      <c r="D169">
        <f t="shared" si="5"/>
        <v>0.95344779073309505</v>
      </c>
      <c r="E169">
        <v>2.4131958766037198</v>
      </c>
      <c r="F169">
        <v>2.5310204712396902</v>
      </c>
    </row>
    <row r="170" spans="1:6" x14ac:dyDescent="0.3">
      <c r="A170">
        <v>169</v>
      </c>
      <c r="B170">
        <v>16</v>
      </c>
      <c r="C170" t="s">
        <v>19</v>
      </c>
      <c r="D170">
        <f t="shared" si="5"/>
        <v>0.692025682288541</v>
      </c>
      <c r="E170">
        <v>1562.22922823207</v>
      </c>
      <c r="F170">
        <v>2257.4729063027698</v>
      </c>
    </row>
    <row r="171" spans="1:6" x14ac:dyDescent="0.3">
      <c r="A171">
        <v>170</v>
      </c>
      <c r="B171">
        <v>16</v>
      </c>
      <c r="C171" t="s">
        <v>17</v>
      </c>
      <c r="D171">
        <f t="shared" si="5"/>
        <v>0.69202568228853911</v>
      </c>
      <c r="E171">
        <v>107.73189064448</v>
      </c>
      <c r="F171">
        <v>155.67614526705</v>
      </c>
    </row>
    <row r="172" spans="1:6" x14ac:dyDescent="0.3">
      <c r="A172">
        <v>171</v>
      </c>
      <c r="B172">
        <v>16</v>
      </c>
      <c r="C172" t="s">
        <v>23</v>
      </c>
      <c r="D172">
        <f t="shared" si="5"/>
        <v>0.69202568228854033</v>
      </c>
      <c r="E172">
        <v>340.23595159540599</v>
      </c>
      <c r="F172">
        <v>491.652203528401</v>
      </c>
    </row>
    <row r="173" spans="1:6" x14ac:dyDescent="0.3">
      <c r="A173">
        <v>172</v>
      </c>
      <c r="B173">
        <v>17</v>
      </c>
      <c r="C173" t="s">
        <v>19</v>
      </c>
      <c r="D173">
        <f t="shared" si="5"/>
        <v>0.69412772235084652</v>
      </c>
      <c r="E173">
        <v>196.54877767884901</v>
      </c>
      <c r="F173">
        <v>283.15938313655698</v>
      </c>
    </row>
    <row r="174" spans="1:6" x14ac:dyDescent="0.3">
      <c r="A174">
        <v>173</v>
      </c>
      <c r="B174">
        <v>16</v>
      </c>
      <c r="C174" t="s">
        <v>18</v>
      </c>
      <c r="D174">
        <f t="shared" si="5"/>
        <v>0.69202568228853867</v>
      </c>
      <c r="E174">
        <v>142.542604633194</v>
      </c>
      <c r="F174">
        <v>205.97877836239201</v>
      </c>
    </row>
    <row r="175" spans="1:6" x14ac:dyDescent="0.3">
      <c r="A175">
        <v>174</v>
      </c>
      <c r="B175">
        <v>16</v>
      </c>
      <c r="C175" t="s">
        <v>294</v>
      </c>
      <c r="D175">
        <f t="shared" si="5"/>
        <v>0.69202568228854078</v>
      </c>
      <c r="E175">
        <v>101.963110278418</v>
      </c>
      <c r="F175">
        <v>147.34006683281501</v>
      </c>
    </row>
    <row r="176" spans="1:6" x14ac:dyDescent="0.3">
      <c r="A176">
        <v>175</v>
      </c>
      <c r="B176">
        <v>17</v>
      </c>
      <c r="C176" t="s">
        <v>22</v>
      </c>
      <c r="D176">
        <f t="shared" si="5"/>
        <v>0.69412772235084574</v>
      </c>
      <c r="E176">
        <v>200.71404930201601</v>
      </c>
      <c r="F176">
        <v>289.16011108480899</v>
      </c>
    </row>
    <row r="177" spans="1:6" x14ac:dyDescent="0.3">
      <c r="A177">
        <v>176</v>
      </c>
      <c r="B177">
        <v>16</v>
      </c>
      <c r="C177" t="s">
        <v>22</v>
      </c>
      <c r="D177">
        <f t="shared" si="5"/>
        <v>0.69202568228854078</v>
      </c>
      <c r="E177">
        <v>352.55650172959702</v>
      </c>
      <c r="F177">
        <v>509.45580598062003</v>
      </c>
    </row>
    <row r="178" spans="1:6" x14ac:dyDescent="0.3">
      <c r="A178">
        <v>177</v>
      </c>
      <c r="B178">
        <v>17</v>
      </c>
      <c r="C178" t="s">
        <v>17</v>
      </c>
      <c r="D178">
        <f t="shared" si="5"/>
        <v>0.69412772235084697</v>
      </c>
      <c r="E178">
        <v>42.532830961578902</v>
      </c>
      <c r="F178">
        <v>61.275222977019602</v>
      </c>
    </row>
    <row r="179" spans="1:6" x14ac:dyDescent="0.3">
      <c r="A179">
        <v>178</v>
      </c>
      <c r="B179">
        <v>16</v>
      </c>
      <c r="C179" t="s">
        <v>10</v>
      </c>
      <c r="D179">
        <f t="shared" si="5"/>
        <v>0.69202568228854078</v>
      </c>
      <c r="E179">
        <v>430.26117007361103</v>
      </c>
      <c r="F179">
        <v>621.74162185820899</v>
      </c>
    </row>
    <row r="180" spans="1:6" x14ac:dyDescent="0.3">
      <c r="A180">
        <v>179</v>
      </c>
      <c r="B180">
        <v>16</v>
      </c>
      <c r="C180" t="s">
        <v>16</v>
      </c>
      <c r="D180">
        <f t="shared" si="5"/>
        <v>0.69202568228854155</v>
      </c>
      <c r="E180">
        <v>306.28809504420298</v>
      </c>
      <c r="F180">
        <v>442.59642796970002</v>
      </c>
    </row>
    <row r="181" spans="1:6" x14ac:dyDescent="0.3">
      <c r="A181">
        <v>180</v>
      </c>
      <c r="B181">
        <v>17</v>
      </c>
      <c r="C181" t="s">
        <v>294</v>
      </c>
      <c r="D181">
        <f t="shared" si="5"/>
        <v>0.69412772235084585</v>
      </c>
      <c r="E181">
        <v>19.322464987804899</v>
      </c>
      <c r="F181">
        <v>27.837045496993401</v>
      </c>
    </row>
    <row r="182" spans="1:6" x14ac:dyDescent="0.3">
      <c r="A182">
        <v>181</v>
      </c>
      <c r="B182">
        <v>17</v>
      </c>
      <c r="C182" t="s">
        <v>15</v>
      </c>
      <c r="D182">
        <f t="shared" si="5"/>
        <v>0.69412772235084486</v>
      </c>
      <c r="E182">
        <v>10.9515209950069</v>
      </c>
      <c r="F182">
        <v>15.7773859800855</v>
      </c>
    </row>
    <row r="183" spans="1:6" x14ac:dyDescent="0.3">
      <c r="A183">
        <v>182</v>
      </c>
      <c r="B183">
        <v>17</v>
      </c>
      <c r="C183" t="s">
        <v>16</v>
      </c>
      <c r="D183">
        <f t="shared" si="5"/>
        <v>0.69412772235084441</v>
      </c>
      <c r="E183">
        <v>156.360004077676</v>
      </c>
      <c r="F183">
        <v>225.26114293219999</v>
      </c>
    </row>
    <row r="184" spans="1:6" x14ac:dyDescent="0.3">
      <c r="A184">
        <v>183</v>
      </c>
      <c r="B184">
        <v>17</v>
      </c>
      <c r="C184" t="s">
        <v>24</v>
      </c>
      <c r="D184">
        <f t="shared" si="5"/>
        <v>0.69412772235084741</v>
      </c>
      <c r="E184">
        <v>53.326322474178902</v>
      </c>
      <c r="F184">
        <v>76.824942668440301</v>
      </c>
    </row>
    <row r="185" spans="1:6" x14ac:dyDescent="0.3">
      <c r="A185">
        <v>184</v>
      </c>
      <c r="B185">
        <v>16</v>
      </c>
      <c r="C185" t="s">
        <v>20</v>
      </c>
      <c r="D185">
        <f t="shared" si="5"/>
        <v>0.69202568228853933</v>
      </c>
      <c r="E185">
        <v>357.43214740427402</v>
      </c>
      <c r="F185">
        <v>516.50127524493098</v>
      </c>
    </row>
    <row r="186" spans="1:6" x14ac:dyDescent="0.3">
      <c r="A186">
        <v>185</v>
      </c>
      <c r="B186">
        <v>17</v>
      </c>
      <c r="C186" t="s">
        <v>23</v>
      </c>
      <c r="D186">
        <f t="shared" si="5"/>
        <v>0.69412772235084708</v>
      </c>
      <c r="E186">
        <v>110.308968246722</v>
      </c>
      <c r="F186">
        <v>158.917393290577</v>
      </c>
    </row>
    <row r="187" spans="1:6" x14ac:dyDescent="0.3">
      <c r="A187">
        <v>186</v>
      </c>
      <c r="B187">
        <v>16</v>
      </c>
      <c r="C187" t="s">
        <v>24</v>
      </c>
      <c r="D187">
        <f t="shared" si="5"/>
        <v>0.69202568228853956</v>
      </c>
      <c r="E187">
        <v>73.225377793034696</v>
      </c>
      <c r="F187">
        <v>105.813092876665</v>
      </c>
    </row>
    <row r="188" spans="1:6" x14ac:dyDescent="0.3">
      <c r="A188">
        <v>187</v>
      </c>
      <c r="B188">
        <v>17</v>
      </c>
      <c r="C188" t="s">
        <v>18</v>
      </c>
      <c r="D188">
        <f t="shared" si="5"/>
        <v>0.6941277223508463</v>
      </c>
      <c r="E188">
        <v>8.9770656282705996</v>
      </c>
      <c r="F188">
        <v>12.932872926998799</v>
      </c>
    </row>
    <row r="189" spans="1:6" x14ac:dyDescent="0.3">
      <c r="A189">
        <v>188</v>
      </c>
      <c r="B189">
        <v>16</v>
      </c>
      <c r="C189" t="s">
        <v>15</v>
      </c>
      <c r="D189">
        <f t="shared" si="5"/>
        <v>0.69202568228854133</v>
      </c>
      <c r="E189">
        <v>21.838923841221401</v>
      </c>
      <c r="F189">
        <v>31.557967283814801</v>
      </c>
    </row>
    <row r="190" spans="1:6" x14ac:dyDescent="0.3">
      <c r="A190">
        <v>189</v>
      </c>
      <c r="B190">
        <v>17</v>
      </c>
      <c r="C190" t="s">
        <v>10</v>
      </c>
      <c r="D190">
        <f t="shared" si="5"/>
        <v>0.69412772235084708</v>
      </c>
      <c r="E190">
        <v>128.10696263209601</v>
      </c>
      <c r="F190">
        <v>184.55819945964399</v>
      </c>
    </row>
    <row r="191" spans="1:6" x14ac:dyDescent="0.3">
      <c r="A191">
        <v>190</v>
      </c>
      <c r="B191">
        <v>17</v>
      </c>
      <c r="C191" t="s">
        <v>20</v>
      </c>
      <c r="D191">
        <f t="shared" si="5"/>
        <v>0.69412772235084774</v>
      </c>
      <c r="E191">
        <v>104.818434248884</v>
      </c>
      <c r="F191">
        <v>151.00741675305599</v>
      </c>
    </row>
    <row r="192" spans="1:6" x14ac:dyDescent="0.3">
      <c r="A192">
        <v>191</v>
      </c>
      <c r="B192">
        <v>16</v>
      </c>
      <c r="C192" t="s">
        <v>21</v>
      </c>
      <c r="D192">
        <f t="shared" si="5"/>
        <v>0.69202568228853989</v>
      </c>
      <c r="E192">
        <v>261.02447036522398</v>
      </c>
      <c r="F192">
        <v>377.18899319171499</v>
      </c>
    </row>
    <row r="193" spans="1:6" x14ac:dyDescent="0.3">
      <c r="A193">
        <v>192</v>
      </c>
      <c r="B193">
        <v>17</v>
      </c>
      <c r="C193" t="s">
        <v>21</v>
      </c>
      <c r="D193">
        <f t="shared" si="5"/>
        <v>0.69412772235084919</v>
      </c>
      <c r="E193">
        <v>97.096274826021002</v>
      </c>
      <c r="F193">
        <v>139.882433303742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E9597-8C96-4966-B30C-63183DFC02E1}">
  <sheetPr codeName="Sheet16"/>
  <dimension ref="A1"/>
  <sheetViews>
    <sheetView showGridLines="0" topLeftCell="A84" workbookViewId="0">
      <selection activeCell="C102" sqref="C102"/>
    </sheetView>
  </sheetViews>
  <sheetFormatPr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604C-BF15-43EB-9936-700658E43254}">
  <dimension ref="C4:Q32"/>
  <sheetViews>
    <sheetView workbookViewId="0"/>
  </sheetViews>
  <sheetFormatPr defaultRowHeight="14.4" x14ac:dyDescent="0.3"/>
  <sheetData>
    <row r="4" spans="3:17" x14ac:dyDescent="0.3">
      <c r="C4" s="122" t="s">
        <v>312</v>
      </c>
      <c r="D4" s="122"/>
      <c r="E4" s="122"/>
      <c r="F4" s="122"/>
      <c r="G4" s="122"/>
      <c r="H4" s="122"/>
      <c r="I4" s="122"/>
      <c r="J4" s="122"/>
      <c r="K4" s="122"/>
      <c r="L4" s="122"/>
      <c r="M4" s="122"/>
      <c r="N4" s="122"/>
      <c r="O4" s="122"/>
      <c r="P4" s="122"/>
      <c r="Q4" s="122"/>
    </row>
    <row r="5" spans="3:17" x14ac:dyDescent="0.3">
      <c r="C5" s="122"/>
      <c r="D5" s="122"/>
      <c r="E5" s="122"/>
      <c r="F5" s="122"/>
      <c r="G5" s="122"/>
      <c r="H5" s="122"/>
      <c r="I5" s="122"/>
      <c r="J5" s="122"/>
      <c r="K5" s="122"/>
      <c r="L5" s="122"/>
      <c r="M5" s="122"/>
      <c r="N5" s="122"/>
      <c r="O5" s="122"/>
      <c r="P5" s="122"/>
      <c r="Q5" s="122"/>
    </row>
    <row r="6" spans="3:17" x14ac:dyDescent="0.3">
      <c r="C6" s="122"/>
      <c r="D6" s="122"/>
      <c r="E6" s="122"/>
      <c r="F6" s="122"/>
      <c r="G6" s="122"/>
      <c r="H6" s="122"/>
      <c r="I6" s="122"/>
      <c r="J6" s="122"/>
      <c r="K6" s="122"/>
      <c r="L6" s="122"/>
      <c r="M6" s="122"/>
      <c r="N6" s="122"/>
      <c r="O6" s="122"/>
      <c r="P6" s="122"/>
      <c r="Q6" s="122"/>
    </row>
    <row r="7" spans="3:17" x14ac:dyDescent="0.3">
      <c r="C7" s="122"/>
      <c r="D7" s="122"/>
      <c r="E7" s="122"/>
      <c r="F7" s="122"/>
      <c r="G7" s="122"/>
      <c r="H7" s="122"/>
      <c r="I7" s="122"/>
      <c r="J7" s="122"/>
      <c r="K7" s="122"/>
      <c r="L7" s="122"/>
      <c r="M7" s="122"/>
      <c r="N7" s="122"/>
      <c r="O7" s="122"/>
      <c r="P7" s="122"/>
      <c r="Q7" s="122"/>
    </row>
    <row r="8" spans="3:17" x14ac:dyDescent="0.3">
      <c r="C8" s="122"/>
      <c r="D8" s="122"/>
      <c r="E8" s="122"/>
      <c r="F8" s="122"/>
      <c r="G8" s="122"/>
      <c r="H8" s="122"/>
      <c r="I8" s="122"/>
      <c r="J8" s="122"/>
      <c r="K8" s="122"/>
      <c r="L8" s="122"/>
      <c r="M8" s="122"/>
      <c r="N8" s="122"/>
      <c r="O8" s="122"/>
      <c r="P8" s="122"/>
      <c r="Q8" s="122"/>
    </row>
    <row r="9" spans="3:17" x14ac:dyDescent="0.3">
      <c r="C9" s="122"/>
      <c r="D9" s="122"/>
      <c r="E9" s="122"/>
      <c r="F9" s="122"/>
      <c r="G9" s="122"/>
      <c r="H9" s="122"/>
      <c r="I9" s="122"/>
      <c r="J9" s="122"/>
      <c r="K9" s="122"/>
      <c r="L9" s="122"/>
      <c r="M9" s="122"/>
      <c r="N9" s="122"/>
      <c r="O9" s="122"/>
      <c r="P9" s="122"/>
      <c r="Q9" s="122"/>
    </row>
    <row r="10" spans="3:17" x14ac:dyDescent="0.3">
      <c r="C10" s="122"/>
      <c r="D10" s="122"/>
      <c r="E10" s="122"/>
      <c r="F10" s="122"/>
      <c r="G10" s="122"/>
      <c r="H10" s="122"/>
      <c r="I10" s="122"/>
      <c r="J10" s="122"/>
      <c r="K10" s="122"/>
      <c r="L10" s="122"/>
      <c r="M10" s="122"/>
      <c r="N10" s="122"/>
      <c r="O10" s="122"/>
      <c r="P10" s="122"/>
      <c r="Q10" s="122"/>
    </row>
    <row r="11" spans="3:17" x14ac:dyDescent="0.3">
      <c r="C11" s="122"/>
      <c r="D11" s="122"/>
      <c r="E11" s="122"/>
      <c r="F11" s="122"/>
      <c r="G11" s="122"/>
      <c r="H11" s="122"/>
      <c r="I11" s="122"/>
      <c r="J11" s="122"/>
      <c r="K11" s="122"/>
      <c r="L11" s="122"/>
      <c r="M11" s="122"/>
      <c r="N11" s="122"/>
      <c r="O11" s="122"/>
      <c r="P11" s="122"/>
      <c r="Q11" s="122"/>
    </row>
    <row r="12" spans="3:17" x14ac:dyDescent="0.3">
      <c r="C12" s="122"/>
      <c r="D12" s="122"/>
      <c r="E12" s="122"/>
      <c r="F12" s="122"/>
      <c r="G12" s="122"/>
      <c r="H12" s="122"/>
      <c r="I12" s="122"/>
      <c r="J12" s="122"/>
      <c r="K12" s="122"/>
      <c r="L12" s="122"/>
      <c r="M12" s="122"/>
      <c r="N12" s="122"/>
      <c r="O12" s="122"/>
      <c r="P12" s="122"/>
      <c r="Q12" s="122"/>
    </row>
    <row r="13" spans="3:17" x14ac:dyDescent="0.3">
      <c r="C13" s="122"/>
      <c r="D13" s="122"/>
      <c r="E13" s="122"/>
      <c r="F13" s="122"/>
      <c r="G13" s="122"/>
      <c r="H13" s="122"/>
      <c r="I13" s="122"/>
      <c r="J13" s="122"/>
      <c r="K13" s="122"/>
      <c r="L13" s="122"/>
      <c r="M13" s="122"/>
      <c r="N13" s="122"/>
      <c r="O13" s="122"/>
      <c r="P13" s="122"/>
      <c r="Q13" s="122"/>
    </row>
    <row r="14" spans="3:17" x14ac:dyDescent="0.3">
      <c r="C14" s="122"/>
      <c r="D14" s="122"/>
      <c r="E14" s="122"/>
      <c r="F14" s="122"/>
      <c r="G14" s="122"/>
      <c r="H14" s="122"/>
      <c r="I14" s="122"/>
      <c r="J14" s="122"/>
      <c r="K14" s="122"/>
      <c r="L14" s="122"/>
      <c r="M14" s="122"/>
      <c r="N14" s="122"/>
      <c r="O14" s="122"/>
      <c r="P14" s="122"/>
      <c r="Q14" s="122"/>
    </row>
    <row r="15" spans="3:17" x14ac:dyDescent="0.3">
      <c r="C15" s="122"/>
      <c r="D15" s="122"/>
      <c r="E15" s="122"/>
      <c r="F15" s="122"/>
      <c r="G15" s="122"/>
      <c r="H15" s="122"/>
      <c r="I15" s="122"/>
      <c r="J15" s="122"/>
      <c r="K15" s="122"/>
      <c r="L15" s="122"/>
      <c r="M15" s="122"/>
      <c r="N15" s="122"/>
      <c r="O15" s="122"/>
      <c r="P15" s="122"/>
      <c r="Q15" s="122"/>
    </row>
    <row r="16" spans="3:17" x14ac:dyDescent="0.3">
      <c r="C16" s="122"/>
      <c r="D16" s="122"/>
      <c r="E16" s="122"/>
      <c r="F16" s="122"/>
      <c r="G16" s="122"/>
      <c r="H16" s="122"/>
      <c r="I16" s="122"/>
      <c r="J16" s="122"/>
      <c r="K16" s="122"/>
      <c r="L16" s="122"/>
      <c r="M16" s="122"/>
      <c r="N16" s="122"/>
      <c r="O16" s="122"/>
      <c r="P16" s="122"/>
      <c r="Q16" s="122"/>
    </row>
    <row r="17" spans="3:17" x14ac:dyDescent="0.3">
      <c r="C17" s="122"/>
      <c r="D17" s="122"/>
      <c r="E17" s="122"/>
      <c r="F17" s="122"/>
      <c r="G17" s="122"/>
      <c r="H17" s="122"/>
      <c r="I17" s="122"/>
      <c r="J17" s="122"/>
      <c r="K17" s="122"/>
      <c r="L17" s="122"/>
      <c r="M17" s="122"/>
      <c r="N17" s="122"/>
      <c r="O17" s="122"/>
      <c r="P17" s="122"/>
      <c r="Q17" s="122"/>
    </row>
    <row r="18" spans="3:17" x14ac:dyDescent="0.3">
      <c r="C18" s="122"/>
      <c r="D18" s="122"/>
      <c r="E18" s="122"/>
      <c r="F18" s="122"/>
      <c r="G18" s="122"/>
      <c r="H18" s="122"/>
      <c r="I18" s="122"/>
      <c r="J18" s="122"/>
      <c r="K18" s="122"/>
      <c r="L18" s="122"/>
      <c r="M18" s="122"/>
      <c r="N18" s="122"/>
      <c r="O18" s="122"/>
      <c r="P18" s="122"/>
      <c r="Q18" s="122"/>
    </row>
    <row r="19" spans="3:17" x14ac:dyDescent="0.3">
      <c r="C19" s="122"/>
      <c r="D19" s="122"/>
      <c r="E19" s="122"/>
      <c r="F19" s="122"/>
      <c r="G19" s="122"/>
      <c r="H19" s="122"/>
      <c r="I19" s="122"/>
      <c r="J19" s="122"/>
      <c r="K19" s="122"/>
      <c r="L19" s="122"/>
      <c r="M19" s="122"/>
      <c r="N19" s="122"/>
      <c r="O19" s="122"/>
      <c r="P19" s="122"/>
      <c r="Q19" s="122"/>
    </row>
    <row r="20" spans="3:17" x14ac:dyDescent="0.3">
      <c r="C20" s="122"/>
      <c r="D20" s="122"/>
      <c r="E20" s="122"/>
      <c r="F20" s="122"/>
      <c r="G20" s="122"/>
      <c r="H20" s="122"/>
      <c r="I20" s="122"/>
      <c r="J20" s="122"/>
      <c r="K20" s="122"/>
      <c r="L20" s="122"/>
      <c r="M20" s="122"/>
      <c r="N20" s="122"/>
      <c r="O20" s="122"/>
      <c r="P20" s="122"/>
      <c r="Q20" s="122"/>
    </row>
    <row r="21" spans="3:17" x14ac:dyDescent="0.3">
      <c r="C21" s="122"/>
      <c r="D21" s="122"/>
      <c r="E21" s="122"/>
      <c r="F21" s="122"/>
      <c r="G21" s="122"/>
      <c r="H21" s="122"/>
      <c r="I21" s="122"/>
      <c r="J21" s="122"/>
      <c r="K21" s="122"/>
      <c r="L21" s="122"/>
      <c r="M21" s="122"/>
      <c r="N21" s="122"/>
      <c r="O21" s="122"/>
      <c r="P21" s="122"/>
      <c r="Q21" s="122"/>
    </row>
    <row r="22" spans="3:17" x14ac:dyDescent="0.3">
      <c r="C22" s="122"/>
      <c r="D22" s="122"/>
      <c r="E22" s="122"/>
      <c r="F22" s="122"/>
      <c r="G22" s="122"/>
      <c r="H22" s="122"/>
      <c r="I22" s="122"/>
      <c r="J22" s="122"/>
      <c r="K22" s="122"/>
      <c r="L22" s="122"/>
      <c r="M22" s="122"/>
      <c r="N22" s="122"/>
      <c r="O22" s="122"/>
      <c r="P22" s="122"/>
      <c r="Q22" s="122"/>
    </row>
    <row r="23" spans="3:17" x14ac:dyDescent="0.3">
      <c r="C23" s="122"/>
      <c r="D23" s="122"/>
      <c r="E23" s="122"/>
      <c r="F23" s="122"/>
      <c r="G23" s="122"/>
      <c r="H23" s="122"/>
      <c r="I23" s="122"/>
      <c r="J23" s="122"/>
      <c r="K23" s="122"/>
      <c r="L23" s="122"/>
      <c r="M23" s="122"/>
      <c r="N23" s="122"/>
      <c r="O23" s="122"/>
      <c r="P23" s="122"/>
      <c r="Q23" s="122"/>
    </row>
    <row r="24" spans="3:17" x14ac:dyDescent="0.3">
      <c r="C24" s="122"/>
      <c r="D24" s="122"/>
      <c r="E24" s="122"/>
      <c r="F24" s="122"/>
      <c r="G24" s="122"/>
      <c r="H24" s="122"/>
      <c r="I24" s="122"/>
      <c r="J24" s="122"/>
      <c r="K24" s="122"/>
      <c r="L24" s="122"/>
      <c r="M24" s="122"/>
      <c r="N24" s="122"/>
      <c r="O24" s="122"/>
      <c r="P24" s="122"/>
      <c r="Q24" s="122"/>
    </row>
    <row r="25" spans="3:17" x14ac:dyDescent="0.3">
      <c r="C25" s="122"/>
      <c r="D25" s="122"/>
      <c r="E25" s="122"/>
      <c r="F25" s="122"/>
      <c r="G25" s="122"/>
      <c r="H25" s="122"/>
      <c r="I25" s="122"/>
      <c r="J25" s="122"/>
      <c r="K25" s="122"/>
      <c r="L25" s="122"/>
      <c r="M25" s="122"/>
      <c r="N25" s="122"/>
      <c r="O25" s="122"/>
      <c r="P25" s="122"/>
      <c r="Q25" s="122"/>
    </row>
    <row r="26" spans="3:17" x14ac:dyDescent="0.3">
      <c r="C26" s="122"/>
      <c r="D26" s="122"/>
      <c r="E26" s="122"/>
      <c r="F26" s="122"/>
      <c r="G26" s="122"/>
      <c r="H26" s="122"/>
      <c r="I26" s="122"/>
      <c r="J26" s="122"/>
      <c r="K26" s="122"/>
      <c r="L26" s="122"/>
      <c r="M26" s="122"/>
      <c r="N26" s="122"/>
      <c r="O26" s="122"/>
      <c r="P26" s="122"/>
      <c r="Q26" s="122"/>
    </row>
    <row r="27" spans="3:17" x14ac:dyDescent="0.3">
      <c r="C27" s="122"/>
      <c r="D27" s="122"/>
      <c r="E27" s="122"/>
      <c r="F27" s="122"/>
      <c r="G27" s="122"/>
      <c r="H27" s="122"/>
      <c r="I27" s="122"/>
      <c r="J27" s="122"/>
      <c r="K27" s="122"/>
      <c r="L27" s="122"/>
      <c r="M27" s="122"/>
      <c r="N27" s="122"/>
      <c r="O27" s="122"/>
      <c r="P27" s="122"/>
      <c r="Q27" s="122"/>
    </row>
    <row r="28" spans="3:17" x14ac:dyDescent="0.3">
      <c r="C28" s="122"/>
      <c r="D28" s="122"/>
      <c r="E28" s="122"/>
      <c r="F28" s="122"/>
      <c r="G28" s="122"/>
      <c r="H28" s="122"/>
      <c r="I28" s="122"/>
      <c r="J28" s="122"/>
      <c r="K28" s="122"/>
      <c r="L28" s="122"/>
      <c r="M28" s="122"/>
      <c r="N28" s="122"/>
      <c r="O28" s="122"/>
      <c r="P28" s="122"/>
      <c r="Q28" s="122"/>
    </row>
    <row r="29" spans="3:17" x14ac:dyDescent="0.3">
      <c r="C29" s="122"/>
      <c r="D29" s="122"/>
      <c r="E29" s="122"/>
      <c r="F29" s="122"/>
      <c r="G29" s="122"/>
      <c r="H29" s="122"/>
      <c r="I29" s="122"/>
      <c r="J29" s="122"/>
      <c r="K29" s="122"/>
      <c r="L29" s="122"/>
      <c r="M29" s="122"/>
      <c r="N29" s="122"/>
      <c r="O29" s="122"/>
      <c r="P29" s="122"/>
      <c r="Q29" s="122"/>
    </row>
    <row r="30" spans="3:17" x14ac:dyDescent="0.3">
      <c r="C30" s="122"/>
      <c r="D30" s="122"/>
      <c r="E30" s="122"/>
      <c r="F30" s="122"/>
      <c r="G30" s="122"/>
      <c r="H30" s="122"/>
      <c r="I30" s="122"/>
      <c r="J30" s="122"/>
      <c r="K30" s="122"/>
      <c r="L30" s="122"/>
      <c r="M30" s="122"/>
      <c r="N30" s="122"/>
      <c r="O30" s="122"/>
      <c r="P30" s="122"/>
      <c r="Q30" s="122"/>
    </row>
    <row r="31" spans="3:17" x14ac:dyDescent="0.3">
      <c r="C31" s="122"/>
      <c r="D31" s="122"/>
      <c r="E31" s="122"/>
      <c r="F31" s="122"/>
      <c r="G31" s="122"/>
      <c r="H31" s="122"/>
      <c r="I31" s="122"/>
      <c r="J31" s="122"/>
      <c r="K31" s="122"/>
      <c r="L31" s="122"/>
      <c r="M31" s="122"/>
      <c r="N31" s="122"/>
      <c r="O31" s="122"/>
      <c r="P31" s="122"/>
      <c r="Q31" s="122"/>
    </row>
    <row r="32" spans="3:17" x14ac:dyDescent="0.3">
      <c r="C32" s="122"/>
      <c r="D32" s="122"/>
      <c r="E32" s="122"/>
      <c r="F32" s="122"/>
      <c r="G32" s="122"/>
      <c r="H32" s="122"/>
      <c r="I32" s="122"/>
      <c r="J32" s="122"/>
      <c r="K32" s="122"/>
      <c r="L32" s="122"/>
      <c r="M32" s="122"/>
      <c r="N32" s="122"/>
      <c r="O32" s="122"/>
      <c r="P32" s="122"/>
      <c r="Q32" s="122"/>
    </row>
  </sheetData>
  <mergeCells count="1">
    <mergeCell ref="C4:Q3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D1D25-6027-4D71-99D7-45B90064E050}">
  <sheetPr codeName="Sheet1"/>
  <dimension ref="A1:O290"/>
  <sheetViews>
    <sheetView topLeftCell="N30" zoomScaleNormal="100" workbookViewId="0">
      <selection activeCell="M1" sqref="M1"/>
    </sheetView>
  </sheetViews>
  <sheetFormatPr defaultColWidth="9.21875" defaultRowHeight="12" x14ac:dyDescent="0.2"/>
  <cols>
    <col min="1" max="1" width="16.77734375" style="29" hidden="1" customWidth="1"/>
    <col min="2" max="2" width="9.21875" style="29" hidden="1" customWidth="1"/>
    <col min="3" max="3" width="22.77734375" style="29" hidden="1" customWidth="1"/>
    <col min="4" max="4" width="24.77734375" style="29" bestFit="1" customWidth="1"/>
    <col min="5" max="5" width="35.21875" style="42" bestFit="1" customWidth="1"/>
    <col min="6" max="6" width="28.77734375" style="42" bestFit="1" customWidth="1"/>
    <col min="7" max="7" width="41.21875" style="42" customWidth="1"/>
    <col min="8" max="8" width="30.77734375" style="42" bestFit="1" customWidth="1"/>
    <col min="9" max="11" width="25.21875" style="42" customWidth="1"/>
    <col min="12" max="12" width="9.21875" style="29"/>
    <col min="13" max="13" width="17.44140625" style="29" bestFit="1" customWidth="1"/>
    <col min="14" max="14" width="9.44140625" style="29" bestFit="1" customWidth="1"/>
    <col min="15" max="15" width="10.21875" style="29" customWidth="1"/>
    <col min="16" max="16384" width="9.21875" style="29"/>
  </cols>
  <sheetData>
    <row r="1" spans="1:14" ht="15" x14ac:dyDescent="0.25">
      <c r="A1" s="29" t="s">
        <v>33</v>
      </c>
      <c r="B1" s="29" t="s">
        <v>309</v>
      </c>
      <c r="C1" s="29">
        <v>1</v>
      </c>
      <c r="E1" s="98" t="s">
        <v>34</v>
      </c>
      <c r="F1" s="98"/>
      <c r="G1" s="98"/>
      <c r="H1" s="98"/>
      <c r="I1" s="99"/>
      <c r="J1" s="99"/>
      <c r="K1" s="30"/>
      <c r="M1" s="31" t="s">
        <v>39</v>
      </c>
      <c r="N1" s="31"/>
    </row>
    <row r="2" spans="1:14" ht="30" x14ac:dyDescent="0.2">
      <c r="A2" s="29" t="s">
        <v>3</v>
      </c>
      <c r="E2" s="100" t="s">
        <v>35</v>
      </c>
      <c r="F2" s="100" t="s">
        <v>36</v>
      </c>
      <c r="G2" s="100" t="s">
        <v>37</v>
      </c>
      <c r="H2" s="100" t="s">
        <v>38</v>
      </c>
      <c r="I2" s="100" t="s">
        <v>118</v>
      </c>
      <c r="J2" s="100" t="s">
        <v>263</v>
      </c>
      <c r="K2" s="32"/>
      <c r="M2" s="33" t="s">
        <v>28</v>
      </c>
      <c r="N2" s="33" t="s">
        <v>30</v>
      </c>
    </row>
    <row r="3" spans="1:14" ht="15.6" thickBot="1" x14ac:dyDescent="0.3">
      <c r="D3" s="49"/>
      <c r="E3" s="43" t="s">
        <v>15</v>
      </c>
      <c r="F3" s="78">
        <f>SUMIFS(input_wholebuilding!C:C,input_wholebuilding!A:A,E3,input_wholebuilding!B:B,$A$2)*nonparticipating_forecastzone_scale_factor</f>
        <v>271517.78577526403</v>
      </c>
      <c r="G3" s="93">
        <f>SUMIFS(input_wholebuilding!D:D,input_wholebuilding!A:A,E3,input_wholebuilding!B:B,$A$2)</f>
        <v>57.2228937291938</v>
      </c>
      <c r="H3" s="78">
        <f>SUMIFS(input_wholebuilding!E:E,input_wholebuilding!A:A,E3,input_wholebuilding!B:B,$A$2)*nonparticipating_forecastzone_scale_factor</f>
        <v>155370334.010039</v>
      </c>
      <c r="I3" s="93">
        <f>SUMIFS(input_wholebuilding_gas!D:D,input_wholebuilding_gas!A:A,PGE!E3,input_wholebuilding_gas!B:B,$A$2)</f>
        <v>61.268812422203098</v>
      </c>
      <c r="J3" s="93">
        <f>SUMIFS(input_wholebuilding_gas!E:E,input_wholebuilding_gas!A:A,PGE!E3,input_wholebuilding_gas!B:B,$A$2)/1000000*nonparticipating_forecastzone_scale_factor</f>
        <v>182.245110627955</v>
      </c>
      <c r="K3" s="35"/>
      <c r="L3" s="52"/>
      <c r="M3" s="44" t="s">
        <v>15</v>
      </c>
      <c r="N3" s="37">
        <f>SUMIFS(input_figure!D:D,input_figure!A:A,M3,input_figure!B:B,$A$2)</f>
        <v>4.6384196952818098E-2</v>
      </c>
    </row>
    <row r="4" spans="1:14" ht="15" x14ac:dyDescent="0.25">
      <c r="A4" s="53"/>
      <c r="B4" s="54"/>
      <c r="C4" s="55"/>
      <c r="D4" s="49"/>
      <c r="E4" s="43" t="s">
        <v>16</v>
      </c>
      <c r="F4" s="78">
        <f>SUMIFS(input_wholebuilding!C:C,input_wholebuilding!A:A,E4,input_wholebuilding!B:B,$A$2)*nonparticipating_forecastzone_scale_factor</f>
        <v>191224.49540522299</v>
      </c>
      <c r="G4" s="93">
        <f>SUMIFS(input_wholebuilding!D:D,input_wholebuilding!A:A,E4,input_wholebuilding!B:B,$A$2)</f>
        <v>61.234102138225801</v>
      </c>
      <c r="H4" s="78">
        <f>SUMIFS(input_wholebuilding!E:E,input_wholebuilding!A:A,E4,input_wholebuilding!B:B,$A$2)*nonparticipating_forecastzone_scale_factor</f>
        <v>117094602.829741</v>
      </c>
      <c r="I4" s="93">
        <f>SUMIFS(input_wholebuilding_gas!D:D,input_wholebuilding_gas!A:A,PGE!E4,input_wholebuilding_gas!B:B,$A$2)</f>
        <v>61.275208208049499</v>
      </c>
      <c r="J4" s="93">
        <f>SUMIFS(input_wholebuilding_gas!E:E,input_wholebuilding_gas!A:A,PGE!E4,input_wholebuilding_gas!B:B,$A$2)/1000000*nonparticipating_forecastzone_scale_factor</f>
        <v>128.00512037605202</v>
      </c>
      <c r="K4" s="35"/>
      <c r="L4" s="52"/>
      <c r="M4" s="44" t="s">
        <v>16</v>
      </c>
      <c r="N4" s="37">
        <f>SUMIFS(input_figure!D:D,input_figure!A:A,M4,input_figure!B:B,$A$2)</f>
        <v>9.8008723740948406E-2</v>
      </c>
    </row>
    <row r="5" spans="1:14" ht="15" x14ac:dyDescent="0.25">
      <c r="A5" s="74" t="s">
        <v>240</v>
      </c>
      <c r="B5" s="87">
        <f>F163</f>
        <v>0.78028086888050796</v>
      </c>
      <c r="C5" s="75"/>
      <c r="D5" s="49"/>
      <c r="E5" s="43" t="s">
        <v>17</v>
      </c>
      <c r="F5" s="78">
        <f>SUMIFS(input_wholebuilding!C:C,input_wholebuilding!A:A,E5,input_wholebuilding!B:B,$A$2)*nonparticipating_forecastzone_scale_factor</f>
        <v>353015.34972556302</v>
      </c>
      <c r="G5" s="93">
        <f>SUMIFS(input_wholebuilding!D:D,input_wholebuilding!A:A,E5,input_wholebuilding!B:B,$A$2)</f>
        <v>64.995027096112295</v>
      </c>
      <c r="H5" s="78">
        <f>SUMIFS(input_wholebuilding!E:E,input_wholebuilding!A:A,E5,input_wholebuilding!B:B,$A$2)*nonparticipating_forecastzone_scale_factor</f>
        <v>229442422.20756501</v>
      </c>
      <c r="I5" s="93">
        <f>SUMIFS(input_wholebuilding_gas!D:D,input_wholebuilding_gas!A:A,PGE!E5,input_wholebuilding_gas!B:B,$A$2)</f>
        <v>65.734993026229105</v>
      </c>
      <c r="J5" s="93">
        <f>SUMIFS(input_wholebuilding_gas!E:E,input_wholebuilding_gas!A:A,PGE!E5,input_wholebuilding_gas!B:B,$A$2)/1000000*nonparticipating_forecastzone_scale_factor</f>
        <v>251.12774239348099</v>
      </c>
      <c r="K5" s="35"/>
      <c r="L5" s="52"/>
      <c r="M5" s="44" t="s">
        <v>17</v>
      </c>
      <c r="N5" s="37">
        <f>SUMIFS(input_figure!D:D,input_figure!A:A,M5,input_figure!B:B,$A$2)</f>
        <v>8.1903051167669993E-2</v>
      </c>
    </row>
    <row r="6" spans="1:14" ht="15" x14ac:dyDescent="0.25">
      <c r="A6" s="74" t="s">
        <v>238</v>
      </c>
      <c r="B6" s="87">
        <f>F205</f>
        <v>6.1366336242688398E-2</v>
      </c>
      <c r="C6" s="75"/>
      <c r="D6" s="49"/>
      <c r="E6" s="43" t="s">
        <v>18</v>
      </c>
      <c r="F6" s="78">
        <f>SUMIFS(input_wholebuilding!C:C,input_wholebuilding!A:A,E6,input_wholebuilding!B:B,$A$2)*nonparticipating_forecastzone_scale_factor</f>
        <v>371092.62745483703</v>
      </c>
      <c r="G6" s="93">
        <f>SUMIFS(input_wholebuilding!D:D,input_wholebuilding!A:A,E6,input_wholebuilding!B:B,$A$2)</f>
        <v>38.074530906096498</v>
      </c>
      <c r="H6" s="78">
        <f>SUMIFS(input_wholebuilding!E:E,input_wholebuilding!A:A,E6,input_wholebuilding!B:B,$A$2)*nonparticipating_forecastzone_scale_factor</f>
        <v>141291777.130537</v>
      </c>
      <c r="I6" s="93">
        <f>SUMIFS(input_wholebuilding_gas!D:D,input_wholebuilding_gas!A:A,PGE!E6,input_wholebuilding_gas!B:B,$A$2)</f>
        <v>38.2676890987984</v>
      </c>
      <c r="J6" s="93">
        <f>SUMIFS(input_wholebuilding_gas!E:E,input_wholebuilding_gas!A:A,PGE!E6,input_wholebuilding_gas!B:B,$A$2)/1000000*nonparticipating_forecastzone_scale_factor</f>
        <v>153.04721395033698</v>
      </c>
      <c r="K6" s="35"/>
      <c r="L6" s="52"/>
      <c r="M6" s="44" t="s">
        <v>18</v>
      </c>
      <c r="N6" s="37">
        <f>SUMIFS(input_figure!D:D,input_figure!A:A,M6,input_figure!B:B,$A$2)</f>
        <v>4.9370988307182298E-2</v>
      </c>
    </row>
    <row r="7" spans="1:14" ht="15" x14ac:dyDescent="0.25">
      <c r="A7" s="71">
        <f>ROUND(F15/1000000,1)</f>
        <v>6.4</v>
      </c>
      <c r="B7" s="72" t="s">
        <v>239</v>
      </c>
      <c r="C7" s="73"/>
      <c r="D7" s="51"/>
      <c r="E7" s="43" t="s">
        <v>10</v>
      </c>
      <c r="F7" s="78">
        <f>SUMIFS(input_wholebuilding!C:C,input_wholebuilding!A:A,E7,input_wholebuilding!B:B,$A$2)*nonparticipating_forecastzone_scale_factor</f>
        <v>1102483.46694642</v>
      </c>
      <c r="G7" s="93">
        <f>SUMIFS(input_wholebuilding!D:D,input_wholebuilding!A:A,E7,input_wholebuilding!B:B,$A$2)</f>
        <v>34.105435882341503</v>
      </c>
      <c r="H7" s="78">
        <f>SUMIFS(input_wholebuilding!E:E,input_wholebuilding!A:A,E7,input_wholebuilding!B:B,$A$2)*nonparticipating_forecastzone_scale_factor</f>
        <v>376006791.93282801</v>
      </c>
      <c r="I7" s="93">
        <f>SUMIFS(input_wholebuilding_gas!D:D,input_wholebuilding_gas!A:A,PGE!E7,input_wholebuilding_gas!B:B,$A$2)</f>
        <v>34.197502748275703</v>
      </c>
      <c r="J7" s="93">
        <f>SUMIFS(input_wholebuilding_gas!E:E,input_wholebuilding_gas!A:A,PGE!E7,input_wholebuilding_gas!B:B,$A$2)/1000000*nonparticipating_forecastzone_scale_factor</f>
        <v>412.37923581630099</v>
      </c>
      <c r="K7" s="35"/>
      <c r="L7" s="52"/>
      <c r="M7" s="44" t="s">
        <v>10</v>
      </c>
      <c r="N7" s="37">
        <f>SUMIFS(input_figure!D:D,input_figure!A:A,M7,input_figure!B:B,$A$2)</f>
        <v>0.137435423591451</v>
      </c>
    </row>
    <row r="8" spans="1:14" ht="15" x14ac:dyDescent="0.25">
      <c r="A8" s="65">
        <f>LARGE($F$3:$F$14,1)/$F$15</f>
        <v>0.17282739066378108</v>
      </c>
      <c r="B8" s="66" t="str">
        <f ca="1">OFFSET($E$2,MATCH(LARGE($F$3:$F$14,1),$F$3:$F$14,0),0)</f>
        <v>Miscellaneous</v>
      </c>
      <c r="C8" s="67" t="s">
        <v>242</v>
      </c>
      <c r="D8" s="49"/>
      <c r="E8" s="43" t="s">
        <v>19</v>
      </c>
      <c r="F8" s="78">
        <f>SUMIFS(input_wholebuilding!C:C,input_wholebuilding!A:A,E8,input_wholebuilding!B:B,$A$2)*nonparticipating_forecastzone_scale_factor</f>
        <v>976389.77627726295</v>
      </c>
      <c r="G8" s="93">
        <f>SUMIFS(input_wholebuilding!D:D,input_wholebuilding!A:A,E8,input_wholebuilding!B:B,$A$2)</f>
        <v>18.351143471123901</v>
      </c>
      <c r="H8" s="78">
        <f>SUMIFS(input_wholebuilding!E:E,input_wholebuilding!A:A,E8,input_wholebuilding!B:B,$A$2)*nonparticipating_forecastzone_scale_factor</f>
        <v>179178688.682026</v>
      </c>
      <c r="I8" s="93">
        <f>SUMIFS(input_wholebuilding_gas!D:D,input_wholebuilding_gas!A:A,PGE!E8,input_wholebuilding_gas!B:B,$A$2)</f>
        <v>18.047696642180998</v>
      </c>
      <c r="J8" s="93">
        <f>SUMIFS(input_wholebuilding_gas!E:E,input_wholebuilding_gas!A:A,PGE!E8,input_wholebuilding_gas!B:B,$A$2)/1000000*nonparticipating_forecastzone_scale_factor</f>
        <v>194.24859795528297</v>
      </c>
      <c r="K8" s="35"/>
      <c r="L8" s="52"/>
      <c r="M8" s="44" t="s">
        <v>19</v>
      </c>
      <c r="N8" s="37">
        <f>SUMIFS(input_figure!D:D,input_figure!A:A,M8,input_figure!B:B,$A$2)</f>
        <v>0.170881682542559</v>
      </c>
    </row>
    <row r="9" spans="1:14" ht="15" x14ac:dyDescent="0.25">
      <c r="A9" s="65">
        <f>LARGE($F$3:$F$14,2)/$F$15</f>
        <v>0.15306070554706408</v>
      </c>
      <c r="B9" s="66" t="str">
        <f ca="1">OFFSET($E$2,MATCH(LARGE($F$3:$F$14,2),$F$3:$F$14,0),0)</f>
        <v>Office, Large</v>
      </c>
      <c r="C9" s="67" t="s">
        <v>242</v>
      </c>
      <c r="D9" s="49"/>
      <c r="E9" s="43" t="s">
        <v>20</v>
      </c>
      <c r="F9" s="78">
        <f>SUMIFS(input_wholebuilding!C:C,input_wholebuilding!A:A,E9,input_wholebuilding!B:B,$A$2)*nonparticipating_forecastzone_scale_factor</f>
        <v>594076.03041034995</v>
      </c>
      <c r="G9" s="93">
        <f>SUMIFS(input_wholebuilding!D:D,input_wholebuilding!A:A,E9,input_wholebuilding!B:B,$A$2)</f>
        <v>18.253614585149801</v>
      </c>
      <c r="H9" s="78">
        <f>SUMIFS(input_wholebuilding!E:E,input_wholebuilding!A:A,E9,input_wholebuilding!B:B,$A$2)*nonparticipating_forecastzone_scale_factor</f>
        <v>108440348.933862</v>
      </c>
      <c r="I9" s="93">
        <f>SUMIFS(input_wholebuilding_gas!D:D,input_wholebuilding_gas!A:A,PGE!E9,input_wholebuilding_gas!B:B,$A$2)</f>
        <v>18.2116066701725</v>
      </c>
      <c r="J9" s="93">
        <f>SUMIFS(input_wholebuilding_gas!E:E,input_wholebuilding_gas!A:A,PGE!E9,input_wholebuilding_gas!B:B,$A$2)/1000000*nonparticipating_forecastzone_scale_factor</f>
        <v>116.001647508196</v>
      </c>
      <c r="K9" s="35"/>
      <c r="L9" s="52"/>
      <c r="M9" s="44" t="s">
        <v>20</v>
      </c>
      <c r="N9" s="37">
        <f>SUMIFS(input_figure!D:D,input_figure!A:A,M9,input_figure!B:B,$A$2)</f>
        <v>7.1337901196753498E-2</v>
      </c>
    </row>
    <row r="10" spans="1:14" ht="15" x14ac:dyDescent="0.25">
      <c r="A10" s="65">
        <f>LARGE($F$3:$F$14,3)/$F$15</f>
        <v>0.1363184081534132</v>
      </c>
      <c r="B10" s="66" t="str">
        <f ca="1">OFFSET($E$2,MATCH(LARGE($F$3:$F$14,3),$F$3:$F$14,0),0)</f>
        <v>Warehouse</v>
      </c>
      <c r="C10" s="67" t="s">
        <v>242</v>
      </c>
      <c r="D10" s="49"/>
      <c r="E10" s="43" t="s">
        <v>115</v>
      </c>
      <c r="F10" s="78">
        <f>SUMIFS(input_wholebuilding!C:C,input_wholebuilding!A:A,E10,input_wholebuilding!B:B,$A$2)*nonparticipating_forecastzone_scale_factor</f>
        <v>93598.159785552503</v>
      </c>
      <c r="G10" s="93">
        <f>SUMIFS(input_wholebuilding!D:D,input_wholebuilding!A:A,E10,input_wholebuilding!B:B,$A$2)</f>
        <v>3.7263336228376698</v>
      </c>
      <c r="H10" s="78">
        <f>SUMIFS(input_wholebuilding!E:E,input_wholebuilding!A:A,E10,input_wholebuilding!B:B,$A$2)*nonparticipating_forecastzone_scale_factor</f>
        <v>3487779.6984463702</v>
      </c>
      <c r="I10" s="93">
        <f>SUMIFS(input_wholebuilding_gas!D:D,input_wholebuilding_gas!A:A,PGE!E10,input_wholebuilding_gas!B:B,$A$2)</f>
        <v>3.5815549010022201</v>
      </c>
      <c r="J10" s="93">
        <f>SUMIFS(input_wholebuilding_gas!E:E,input_wholebuilding_gas!A:A,PGE!E10,input_wholebuilding_gas!B:B,$A$2)/1000000*nonparticipating_forecastzone_scale_factor</f>
        <v>3.6708264078532098</v>
      </c>
      <c r="K10" s="35"/>
      <c r="L10" s="52"/>
      <c r="M10" s="45" t="s">
        <v>115</v>
      </c>
      <c r="N10" s="37">
        <f>SUMIFS(input_figure!D:D,input_figure!A:A,M10,input_figure!B:B,$A$2)</f>
        <v>2.3628028535641901E-2</v>
      </c>
    </row>
    <row r="11" spans="1:14" ht="15" x14ac:dyDescent="0.25">
      <c r="A11" s="63">
        <f>LARGE(N3:N14,1)</f>
        <v>0.170881682542559</v>
      </c>
      <c r="B11" s="64" t="str">
        <f ca="1">OFFSET($M$2,MATCH(A11,$N$3:$N$14,0),0)</f>
        <v>Office, Large</v>
      </c>
      <c r="C11" s="62" t="s">
        <v>241</v>
      </c>
      <c r="D11" s="49"/>
      <c r="E11" s="43" t="s">
        <v>21</v>
      </c>
      <c r="F11" s="78">
        <f>SUMIFS(input_wholebuilding!C:C,input_wholebuilding!A:A,E11,input_wholebuilding!B:B,$A$2)*nonparticipating_forecastzone_scale_factor</f>
        <v>177058.22782884099</v>
      </c>
      <c r="G11" s="93">
        <f>SUMIFS(input_wholebuilding!D:D,input_wholebuilding!A:A,E11,input_wholebuilding!B:B,$A$2)</f>
        <v>236.85199602973901</v>
      </c>
      <c r="H11" s="78">
        <f>SUMIFS(input_wholebuilding!E:E,input_wholebuilding!A:A,E11,input_wholebuilding!B:B,$A$2)*nonparticipating_forecastzone_scale_factor</f>
        <v>419365946.747491</v>
      </c>
      <c r="I11" s="93">
        <f>SUMIFS(input_wholebuilding_gas!D:D,input_wholebuilding_gas!A:A,PGE!E11,input_wholebuilding_gas!B:B,$A$2)</f>
        <v>237.57143398030701</v>
      </c>
      <c r="J11" s="93">
        <f>SUMIFS(input_wholebuilding_gas!E:E,input_wholebuilding_gas!A:A,PGE!E11,input_wholebuilding_gas!B:B,$A$2)/1000000*nonparticipating_forecastzone_scale_factor</f>
        <v>462.05895714562001</v>
      </c>
      <c r="K11" s="35"/>
      <c r="L11" s="52"/>
      <c r="M11" s="44" t="s">
        <v>21</v>
      </c>
      <c r="N11" s="37">
        <f>SUMIFS(input_figure!D:D,input_figure!A:A,M11,input_figure!B:B,$A$2)</f>
        <v>9.4781733451391806E-2</v>
      </c>
    </row>
    <row r="12" spans="1:14" ht="15" x14ac:dyDescent="0.25">
      <c r="A12" s="61">
        <f>LARGE(N3:N14,2)</f>
        <v>0.137435423591451</v>
      </c>
      <c r="B12" s="64" t="str">
        <f ca="1">OFFSET($M$2,MATCH(A12,$N$3:$N$14,0),0)</f>
        <v>Miscellaneous</v>
      </c>
      <c r="C12" s="62" t="s">
        <v>241</v>
      </c>
      <c r="D12" s="51"/>
      <c r="E12" s="43" t="s">
        <v>22</v>
      </c>
      <c r="F12" s="78">
        <f>SUMIFS(input_wholebuilding!C:C,input_wholebuilding!A:A,E12,input_wholebuilding!B:B,$A$2)*nonparticipating_forecastzone_scale_factor</f>
        <v>852931.70308357</v>
      </c>
      <c r="G12" s="93">
        <f>SUMIFS(input_wholebuilding!D:D,input_wholebuilding!A:A,E12,input_wholebuilding!B:B,$A$2)</f>
        <v>6.8457971601713004</v>
      </c>
      <c r="H12" s="78">
        <f>SUMIFS(input_wholebuilding!E:E,input_wholebuilding!A:A,E12,input_wholebuilding!B:B,$A$2)*nonparticipating_forecastzone_scale_factor</f>
        <v>58389974.307895698</v>
      </c>
      <c r="I12" s="93">
        <f>SUMIFS(input_wholebuilding_gas!D:D,input_wholebuilding_gas!A:A,PGE!E12,input_wholebuilding_gas!B:B,$A$2)</f>
        <v>6.7158483202837704</v>
      </c>
      <c r="J12" s="93">
        <f>SUMIFS(input_wholebuilding_gas!E:E,input_wholebuilding_gas!A:A,PGE!E12,input_wholebuilding_gas!B:B,$A$2)/1000000*nonparticipating_forecastzone_scale_factor</f>
        <v>62.977829373032698</v>
      </c>
      <c r="K12" s="35"/>
      <c r="L12" s="52"/>
      <c r="M12" s="44" t="s">
        <v>22</v>
      </c>
      <c r="N12" s="37">
        <f>SUMIFS(input_figure!D:D,input_figure!A:A,M12,input_figure!B:B,$A$2)</f>
        <v>0.12104368302098099</v>
      </c>
    </row>
    <row r="13" spans="1:14" ht="15" x14ac:dyDescent="0.25">
      <c r="A13" s="61">
        <f>LARGE(N3:N14,3)</f>
        <v>0.12104368302098099</v>
      </c>
      <c r="B13" s="64" t="str">
        <f ca="1">OFFSET($M$2,MATCH(A13,$N$3:$N$14,0),0)</f>
        <v>Retail</v>
      </c>
      <c r="C13" s="62" t="s">
        <v>241</v>
      </c>
      <c r="D13" s="49"/>
      <c r="E13" s="43" t="s">
        <v>23</v>
      </c>
      <c r="F13" s="78">
        <f>SUMIFS(input_wholebuilding!C:C,input_wholebuilding!A:A,E13,input_wholebuilding!B:B,$A$2)*nonparticipating_forecastzone_scale_factor</f>
        <v>526124.91498831299</v>
      </c>
      <c r="G13" s="93">
        <f>SUMIFS(input_wholebuilding!D:D,input_wholebuilding!A:A,E13,input_wholebuilding!B:B,$A$2)</f>
        <v>10.011089415787399</v>
      </c>
      <c r="H13" s="78">
        <f>SUMIFS(input_wholebuilding!E:E,input_wholebuilding!A:A,E13,input_wholebuilding!B:B,$A$2)*nonparticipating_forecastzone_scale_factor</f>
        <v>52670835.678215504</v>
      </c>
      <c r="I13" s="93">
        <f>SUMIFS(input_wholebuilding_gas!D:D,input_wholebuilding_gas!A:A,PGE!E13,input_wholebuilding_gas!B:B,$A$2)</f>
        <v>9.9534098880712101</v>
      </c>
      <c r="J13" s="93">
        <f>SUMIFS(input_wholebuilding_gas!E:E,input_wholebuilding_gas!A:A,PGE!E13,input_wholebuilding_gas!B:B,$A$2)/1000000*nonparticipating_forecastzone_scale_factor</f>
        <v>58.326385332233507</v>
      </c>
      <c r="K13" s="35"/>
      <c r="L13" s="52"/>
      <c r="M13" s="44" t="s">
        <v>23</v>
      </c>
      <c r="N13" s="37">
        <f>SUMIFS(input_figure!D:D,input_figure!A:A,M13,input_figure!B:B,$A$2)</f>
        <v>4.7041090039444497E-2</v>
      </c>
    </row>
    <row r="14" spans="1:14" ht="15" x14ac:dyDescent="0.25">
      <c r="A14" s="68">
        <f>LARGE($N$35:$N$46,1)</f>
        <v>0.222899955157706</v>
      </c>
      <c r="B14" s="69" t="str">
        <f ca="1">OFFSET($M$34,MATCH(A14,$N$35:$N$46,0),0)</f>
        <v>Restaurant</v>
      </c>
      <c r="C14" s="70" t="s">
        <v>243</v>
      </c>
      <c r="D14" s="50"/>
      <c r="E14" s="43" t="s">
        <v>24</v>
      </c>
      <c r="F14" s="78">
        <f>SUMIFS(input_wholebuilding!C:C,input_wholebuilding!A:A,E14,input_wholebuilding!B:B,$A$2)*nonparticipating_forecastzone_scale_factor</f>
        <v>869588.96186753397</v>
      </c>
      <c r="G14" s="93">
        <f>SUMIFS(input_wholebuilding!D:D,input_wholebuilding!A:A,E14,input_wholebuilding!B:B,$A$2)</f>
        <v>4.6768464949851598</v>
      </c>
      <c r="H14" s="78">
        <f>SUMIFS(input_wholebuilding!E:E,input_wholebuilding!A:A,E14,input_wholebuilding!B:B,$A$2)*nonparticipating_forecastzone_scale_factor</f>
        <v>40669340.883879602</v>
      </c>
      <c r="I14" s="93">
        <f>SUMIFS(input_wholebuilding_gas!D:D,input_wholebuilding_gas!A:A,PGE!E14,input_wholebuilding_gas!B:B,$A$2)</f>
        <v>4.5848610482654202</v>
      </c>
      <c r="J14" s="93">
        <f>SUMIFS(input_wholebuilding_gas!E:E,input_wholebuilding_gas!A:A,PGE!E14,input_wholebuilding_gas!B:B,$A$2)/1000000*nonparticipating_forecastzone_scale_factor</f>
        <v>43.802240841387402</v>
      </c>
      <c r="K14" s="35"/>
      <c r="L14" s="52"/>
      <c r="M14" s="44" t="s">
        <v>24</v>
      </c>
      <c r="N14" s="37">
        <f>SUMIFS(input_figure!D:D,input_figure!A:A,M14,input_figure!B:B,$A$2)</f>
        <v>5.8183497453158102E-2</v>
      </c>
    </row>
    <row r="15" spans="1:14" ht="15" x14ac:dyDescent="0.25">
      <c r="A15" s="68">
        <f>LARGE($N$35:$N$46,2)</f>
        <v>0.19985384533686301</v>
      </c>
      <c r="B15" s="69" t="str">
        <f ca="1">OFFSET($M$34,MATCH(A15,$N$35:$N$46,0),0)</f>
        <v>Miscellaneous</v>
      </c>
      <c r="C15" s="70" t="s">
        <v>243</v>
      </c>
      <c r="E15" s="43" t="s">
        <v>4</v>
      </c>
      <c r="F15" s="78">
        <f>SUM(F3:F14)</f>
        <v>6379101.4995487295</v>
      </c>
      <c r="G15" s="93">
        <f>SUMIFS(input_wholebuilding!D:D,input_wholebuilding!A:A,E15,input_wholebuilding!B:B,$A$2)</f>
        <v>29.4933203865093</v>
      </c>
      <c r="H15" s="78">
        <f>SUM(H3:H14)</f>
        <v>1881408843.0425258</v>
      </c>
      <c r="I15" s="93">
        <f>SUMIFS(input_wholebuilding_gas!D:D,input_wholebuilding_gas!A:A,PGE!E15,input_wholebuilding_gas!B:B,$A$2)</f>
        <v>29.6108175951994</v>
      </c>
      <c r="J15" s="78">
        <f>SUM(J3:J14)</f>
        <v>2067.8909077277312</v>
      </c>
      <c r="K15" s="38"/>
    </row>
    <row r="16" spans="1:14" ht="15" x14ac:dyDescent="0.25">
      <c r="A16" s="68">
        <f>LARGE($N$35:$N$46,3)</f>
        <v>0.12195245231043</v>
      </c>
      <c r="B16" s="69" t="str">
        <f ca="1">OFFSET($M$34,MATCH(A16,$N$35:$N$46,0),0)</f>
        <v>Health Care</v>
      </c>
      <c r="C16" s="70" t="s">
        <v>243</v>
      </c>
      <c r="E16" s="43" t="s">
        <v>31</v>
      </c>
      <c r="F16" s="78">
        <f>SUM(F8:F9)</f>
        <v>1570465.806687613</v>
      </c>
      <c r="G16" s="93">
        <f>SUMIFS(input_wholebuilding!D:D,input_wholebuilding!A:A,E16,input_wholebuilding!B:B,$A$2)</f>
        <v>18.3142502301612</v>
      </c>
      <c r="H16" s="78">
        <f>SUM(H8:H9)</f>
        <v>287619037.615888</v>
      </c>
      <c r="I16" s="93">
        <f>SUMIFS(input_wholebuilding_gas!D:D,input_wholebuilding_gas!A:A,PGE!E16,input_wholebuilding_gas!B:B,$A$2)</f>
        <v>18.1086355990054</v>
      </c>
      <c r="J16" s="78">
        <f>SUM(J8:J9)</f>
        <v>310.25024546347896</v>
      </c>
      <c r="K16" s="38"/>
    </row>
    <row r="17" spans="1:11" ht="15" x14ac:dyDescent="0.25">
      <c r="A17" s="56"/>
      <c r="C17" s="57"/>
      <c r="E17" s="43" t="s">
        <v>32</v>
      </c>
      <c r="F17" s="78">
        <f>F14+F10</f>
        <v>963187.12165308651</v>
      </c>
      <c r="G17" s="93">
        <f>SUMIFS(input_wholebuilding!D:D,input_wholebuilding!A:A,E17,input_wholebuilding!B:B,$A$2)</f>
        <v>4.5844799613330096</v>
      </c>
      <c r="H17" s="78">
        <f>H14+H10</f>
        <v>44157120.582325973</v>
      </c>
      <c r="I17" s="93">
        <f>SUMIFS(input_wholebuilding_gas!D:D,input_wholebuilding_gas!A:A,PGE!E17,input_wholebuilding_gas!B:B,$A$2)</f>
        <v>4.4876539945877898</v>
      </c>
      <c r="J17" s="78">
        <f>J14+J10</f>
        <v>47.473067249240614</v>
      </c>
      <c r="K17" s="38"/>
    </row>
    <row r="18" spans="1:11" ht="12.6" thickBot="1" x14ac:dyDescent="0.25">
      <c r="A18" s="58"/>
      <c r="B18" s="59"/>
      <c r="C18" s="60"/>
    </row>
    <row r="19" spans="1:11" x14ac:dyDescent="0.2">
      <c r="E19" s="88" t="s">
        <v>45</v>
      </c>
      <c r="F19" s="89"/>
      <c r="G19" s="89"/>
      <c r="H19" s="89"/>
      <c r="I19" s="90"/>
      <c r="J19" s="39"/>
      <c r="K19" s="39"/>
    </row>
    <row r="20" spans="1:11" x14ac:dyDescent="0.2">
      <c r="C20" s="29" t="s">
        <v>43</v>
      </c>
      <c r="E20" s="27" t="s">
        <v>43</v>
      </c>
      <c r="F20" s="27" t="s">
        <v>100</v>
      </c>
      <c r="G20" s="27" t="s">
        <v>40</v>
      </c>
      <c r="H20" s="27" t="s">
        <v>41</v>
      </c>
      <c r="I20" s="27" t="s">
        <v>42</v>
      </c>
      <c r="J20" s="32"/>
      <c r="K20" s="32"/>
    </row>
    <row r="21" spans="1:11" x14ac:dyDescent="0.2">
      <c r="A21" s="29" t="s">
        <v>4</v>
      </c>
      <c r="C21" s="29" t="s">
        <v>9</v>
      </c>
      <c r="E21" s="34" t="s">
        <v>9</v>
      </c>
      <c r="F21" s="40">
        <f>SUMIFS(input_enduse!D:D,input_enduse!A:A,C21,input_enduse!B:B,$A$2,input_enduse!C:C,$A21)</f>
        <v>0.76895809498902201</v>
      </c>
      <c r="G21" s="40">
        <f>SUMIFS(input_enduse!E:E,input_enduse!A:A,C21,input_enduse!B:B,$A$2,input_enduse!C:C,$A21)</f>
        <v>0.287495781640979</v>
      </c>
      <c r="H21" s="40">
        <f>SUMIFS(input_enduse!F:F,input_enduse!A:A,C21,input_enduse!B:B,$A$2,input_enduse!C:C,$A21)</f>
        <v>0.69472470261714603</v>
      </c>
      <c r="I21" s="40">
        <f>SUMIFS(input_enduse!G:G,input_enduse!A:A,C21,input_enduse!B:B,$A$2,input_enduse!C:C,$A21)</f>
        <v>1.7779515741874599E-2</v>
      </c>
      <c r="J21" s="41"/>
      <c r="K21" s="41"/>
    </row>
    <row r="22" spans="1:11" x14ac:dyDescent="0.2">
      <c r="A22" s="29" t="s">
        <v>4</v>
      </c>
      <c r="C22" s="29" t="s">
        <v>7</v>
      </c>
      <c r="E22" s="34" t="s">
        <v>7</v>
      </c>
      <c r="F22" s="40">
        <f>SUMIFS(input_enduse!D:D,input_enduse!A:A,C22,input_enduse!B:B,$A$2,input_enduse!C:C,$A22)</f>
        <v>0.762430160126366</v>
      </c>
      <c r="G22" s="40">
        <f>SUMIFS(input_enduse!E:E,input_enduse!A:A,C22,input_enduse!B:B,$A$2,input_enduse!C:C,$A22)</f>
        <v>0.99920045982138705</v>
      </c>
      <c r="H22" s="40">
        <f>SUMIFS(input_enduse!F:F,input_enduse!A:A,C22,input_enduse!B:B,$A$2,input_enduse!C:C,$A22)</f>
        <v>6.3071726922754297E-4</v>
      </c>
      <c r="I22" s="40">
        <f>SUMIFS(input_enduse!G:G,input_enduse!A:A,C22,input_enduse!B:B,$A$2,input_enduse!C:C,$A22)</f>
        <v>1.6882290938487101E-4</v>
      </c>
      <c r="J22" s="41"/>
      <c r="K22" s="41"/>
    </row>
    <row r="23" spans="1:11" x14ac:dyDescent="0.2">
      <c r="A23" s="29" t="s">
        <v>4</v>
      </c>
      <c r="C23" s="29" t="s">
        <v>13</v>
      </c>
      <c r="E23" s="34" t="s">
        <v>13</v>
      </c>
      <c r="F23" s="40">
        <f>SUMIFS(input_enduse!D:D,input_enduse!A:A,C23,input_enduse!B:B,$A$2,input_enduse!C:C,$A23)</f>
        <v>0.79809429007171395</v>
      </c>
      <c r="G23" s="40">
        <v>1</v>
      </c>
      <c r="H23" s="40">
        <v>0</v>
      </c>
      <c r="I23" s="40">
        <v>0</v>
      </c>
      <c r="J23" s="41"/>
      <c r="K23" s="41"/>
    </row>
    <row r="24" spans="1:11" x14ac:dyDescent="0.2">
      <c r="A24" s="29" t="s">
        <v>4</v>
      </c>
      <c r="C24" s="29" t="s">
        <v>108</v>
      </c>
      <c r="E24" s="34" t="s">
        <v>108</v>
      </c>
      <c r="F24" s="40">
        <f>SUMIFS(input_enduse!D:D,input_enduse!A:A,C24,input_enduse!B:B,$A$2,input_enduse!C:C,$A24)</f>
        <v>1.1040699692554499E-2</v>
      </c>
      <c r="G24" s="40">
        <v>1</v>
      </c>
      <c r="H24" s="40">
        <v>0</v>
      </c>
      <c r="I24" s="40">
        <v>0</v>
      </c>
      <c r="J24" s="41"/>
      <c r="K24" s="41"/>
    </row>
    <row r="25" spans="1:11" x14ac:dyDescent="0.2">
      <c r="A25" s="29" t="s">
        <v>4</v>
      </c>
      <c r="C25" s="29" t="s">
        <v>107</v>
      </c>
      <c r="E25" s="34" t="s">
        <v>107</v>
      </c>
      <c r="F25" s="40">
        <f>SUMIFS(input_enduse!D:D,input_enduse!A:A,C25,input_enduse!B:B,$A$2,input_enduse!C:C,$A25)</f>
        <v>4.5893828611840203E-3</v>
      </c>
      <c r="G25" s="40">
        <v>1</v>
      </c>
      <c r="H25" s="40">
        <v>0</v>
      </c>
      <c r="I25" s="40">
        <v>0</v>
      </c>
      <c r="J25" s="41"/>
      <c r="K25" s="92"/>
    </row>
    <row r="26" spans="1:11" x14ac:dyDescent="0.2">
      <c r="A26" s="29" t="s">
        <v>4</v>
      </c>
      <c r="C26" s="29" t="s">
        <v>5</v>
      </c>
      <c r="E26" s="34" t="s">
        <v>99</v>
      </c>
      <c r="F26" s="40">
        <f>SUMIFS(input_enduse!D:D,input_enduse!A:A,C26,input_enduse!B:B,$A$2,input_enduse!C:C,$A26)</f>
        <v>3.7725213233161498E-2</v>
      </c>
      <c r="G26" s="40">
        <f>SUMIFS(input_enduse!E:E,input_enduse!A:A,C26,input_enduse!B:B,$A$2,input_enduse!C:C,$A26)</f>
        <v>0.289643536711295</v>
      </c>
      <c r="H26" s="40">
        <f>SUMIFS(input_enduse!F:F,input_enduse!A:A,C26,input_enduse!B:B,$A$2,input_enduse!C:C,$A26)</f>
        <v>0.68906204753622902</v>
      </c>
      <c r="I26" s="40">
        <f>SUMIFS(input_enduse!G:G,input_enduse!A:A,C26,input_enduse!B:B,$A$2,input_enduse!C:C,$A26)</f>
        <v>2.1294415752476099E-2</v>
      </c>
      <c r="J26" s="41"/>
      <c r="K26" s="41"/>
    </row>
    <row r="27" spans="1:11" x14ac:dyDescent="0.2">
      <c r="A27" s="29" t="s">
        <v>4</v>
      </c>
      <c r="C27" s="29" t="s">
        <v>14</v>
      </c>
      <c r="E27" s="34" t="s">
        <v>14</v>
      </c>
      <c r="F27" s="40">
        <f>SUMIFS(input_enduse!D:D,input_enduse!A:A,C27,input_enduse!B:B,$A$2,input_enduse!C:C,$A27)</f>
        <v>0.95297379248045799</v>
      </c>
      <c r="G27" s="40">
        <f>SUMIFS(input_enduse!E:E,input_enduse!A:A,C27,input_enduse!B:B,$A$2,input_enduse!C:C,$A27)</f>
        <v>0.39956889076279101</v>
      </c>
      <c r="H27" s="40">
        <f>SUMIFS(input_enduse!F:F,input_enduse!A:A,C27,input_enduse!B:B,$A$2,input_enduse!C:C,$A27)</f>
        <v>0.58180553679538705</v>
      </c>
      <c r="I27" s="40">
        <f>SUMIFS(input_enduse!G:G,input_enduse!A:A,C27,input_enduse!B:B,$A$2,input_enduse!C:C,$A27)</f>
        <v>1.8625572441822499E-2</v>
      </c>
      <c r="J27" s="41"/>
      <c r="K27" s="41"/>
    </row>
    <row r="28" spans="1:11" x14ac:dyDescent="0.2">
      <c r="A28" s="29" t="s">
        <v>4</v>
      </c>
      <c r="E28" s="27" t="s">
        <v>43</v>
      </c>
      <c r="F28" s="27" t="s">
        <v>101</v>
      </c>
      <c r="G28" s="27" t="s">
        <v>40</v>
      </c>
      <c r="H28" s="27" t="s">
        <v>41</v>
      </c>
      <c r="I28" s="27" t="s">
        <v>42</v>
      </c>
      <c r="J28" s="32"/>
      <c r="K28" s="32"/>
    </row>
    <row r="29" spans="1:11" x14ac:dyDescent="0.2">
      <c r="A29" s="29" t="s">
        <v>4</v>
      </c>
      <c r="C29" s="29" t="s">
        <v>98</v>
      </c>
      <c r="E29" s="34" t="s">
        <v>98</v>
      </c>
      <c r="F29" s="40">
        <v>1</v>
      </c>
      <c r="G29" s="40">
        <v>1</v>
      </c>
      <c r="H29" s="40">
        <v>0</v>
      </c>
      <c r="I29" s="40">
        <v>0</v>
      </c>
      <c r="J29" s="41"/>
      <c r="K29" s="41"/>
    </row>
    <row r="30" spans="1:11" x14ac:dyDescent="0.2">
      <c r="A30" s="29" t="s">
        <v>4</v>
      </c>
      <c r="C30" s="29" t="s">
        <v>8</v>
      </c>
      <c r="E30" s="34" t="s">
        <v>8</v>
      </c>
      <c r="F30" s="40">
        <f>SUMIFS(input_enduse!D:D,input_enduse!A:A,C30,input_enduse!B:B,$A$2,input_enduse!C:C,$A30)</f>
        <v>0.77503827847343199</v>
      </c>
      <c r="G30" s="40">
        <v>1</v>
      </c>
      <c r="H30" s="40">
        <v>0</v>
      </c>
      <c r="I30" s="40">
        <v>0</v>
      </c>
      <c r="J30" s="41"/>
      <c r="K30" s="41"/>
    </row>
    <row r="31" spans="1:11" x14ac:dyDescent="0.2">
      <c r="A31" s="29" t="s">
        <v>4</v>
      </c>
      <c r="C31" s="29" t="s">
        <v>12</v>
      </c>
      <c r="E31" s="34" t="s">
        <v>12</v>
      </c>
      <c r="F31" s="40">
        <f>SUMIFS(input_enduse!D:D,input_enduse!A:A,C31,input_enduse!B:B,$A$2,input_enduse!C:C,$A31)</f>
        <v>0.99812641401376501</v>
      </c>
      <c r="G31" s="40">
        <v>1</v>
      </c>
      <c r="H31" s="40">
        <v>0</v>
      </c>
      <c r="I31" s="40">
        <v>0</v>
      </c>
      <c r="J31" s="41"/>
      <c r="K31" s="41"/>
    </row>
    <row r="32" spans="1:11" x14ac:dyDescent="0.2">
      <c r="A32" s="29" t="s">
        <v>4</v>
      </c>
      <c r="C32" s="29" t="s">
        <v>6</v>
      </c>
      <c r="E32" s="34" t="s">
        <v>109</v>
      </c>
      <c r="F32" s="40">
        <f>SUMIFS(input_enduse!D:D,input_enduse!A:A,C32,input_enduse!B:B,$A$2,input_enduse!C:C,$A32)</f>
        <v>0.95927884964797605</v>
      </c>
      <c r="G32" s="40">
        <f>SUMIFS(input_enduse!E:E,input_enduse!A:A,C32,input_enduse!B:B,$A$2,input_enduse!C:C,$A32)</f>
        <v>0.98805645734551895</v>
      </c>
      <c r="H32" s="40">
        <f>SUMIFS(input_enduse!F:F,input_enduse!A:A,C32,input_enduse!B:B,$A$2,input_enduse!C:C,$A32)</f>
        <v>1.19435426544813E-2</v>
      </c>
      <c r="I32" s="40">
        <f>SUMIFS(input_enduse!G:G,input_enduse!A:A,C32,input_enduse!B:B,$A$2,input_enduse!C:C,$A32)</f>
        <v>0</v>
      </c>
      <c r="J32" s="41"/>
      <c r="K32" s="41"/>
    </row>
    <row r="33" spans="1:14" x14ac:dyDescent="0.2">
      <c r="A33" s="29" t="s">
        <v>4</v>
      </c>
      <c r="C33" s="29" t="s">
        <v>104</v>
      </c>
      <c r="E33" s="34" t="s">
        <v>110</v>
      </c>
      <c r="F33" s="40">
        <f>SUMIFS(input_enduse!D:D,input_enduse!A:A,C33,input_enduse!B:B,$A$2,input_enduse!C:C,$A33)</f>
        <v>0.26157902948728601</v>
      </c>
      <c r="G33" s="40">
        <v>1</v>
      </c>
      <c r="H33" s="40">
        <v>0</v>
      </c>
      <c r="I33" s="40">
        <v>0</v>
      </c>
      <c r="J33" s="41"/>
      <c r="K33" s="41"/>
      <c r="M33" s="31" t="s">
        <v>39</v>
      </c>
      <c r="N33" s="31"/>
    </row>
    <row r="34" spans="1:14" x14ac:dyDescent="0.2">
      <c r="A34" s="29" t="s">
        <v>4</v>
      </c>
      <c r="C34" s="29" t="s">
        <v>106</v>
      </c>
      <c r="E34" s="34" t="s">
        <v>111</v>
      </c>
      <c r="F34" s="40">
        <f>SUMIFS(input_enduse!D:D,input_enduse!A:A,C34,input_enduse!B:B,$A$2,input_enduse!C:C,$A34)</f>
        <v>0.89741596719512096</v>
      </c>
      <c r="G34" s="40">
        <v>1</v>
      </c>
      <c r="H34" s="40">
        <v>0</v>
      </c>
      <c r="I34" s="40">
        <v>0</v>
      </c>
      <c r="J34" s="41"/>
      <c r="K34" s="41"/>
      <c r="M34" s="33" t="s">
        <v>28</v>
      </c>
      <c r="N34" s="33" t="s">
        <v>30</v>
      </c>
    </row>
    <row r="35" spans="1:14" x14ac:dyDescent="0.2">
      <c r="A35" s="29" t="s">
        <v>4</v>
      </c>
      <c r="C35" s="29" t="s">
        <v>105</v>
      </c>
      <c r="E35" s="34" t="s">
        <v>112</v>
      </c>
      <c r="F35" s="40">
        <f>SUMIFS(input_enduse!D:D,input_enduse!A:A,C35,input_enduse!B:B,$A$2,input_enduse!C:C,$A35)</f>
        <v>0.84238252837278005</v>
      </c>
      <c r="G35" s="40">
        <v>1</v>
      </c>
      <c r="H35" s="40">
        <v>0</v>
      </c>
      <c r="I35" s="40">
        <v>0</v>
      </c>
      <c r="J35" s="41"/>
      <c r="K35" s="41"/>
      <c r="M35" s="36" t="s">
        <v>15</v>
      </c>
      <c r="N35" s="37">
        <f>SUMIFS(input_figure_gas!D:D,input_figure_gas!A:A,M35,input_figure_gas!B:B,$A$2)</f>
        <v>8.2581909075531507E-2</v>
      </c>
    </row>
    <row r="36" spans="1:14" x14ac:dyDescent="0.2">
      <c r="A36" s="29" t="s">
        <v>4</v>
      </c>
      <c r="C36" s="29" t="s">
        <v>10</v>
      </c>
      <c r="E36" s="34" t="s">
        <v>114</v>
      </c>
      <c r="F36" s="40">
        <f>SUMIFS(input_enduse!D:D,input_enduse!A:A,C36,input_enduse!B:B,$A$2,input_enduse!C:C,$A36)</f>
        <v>0.96728677942332497</v>
      </c>
      <c r="G36" s="40">
        <v>1</v>
      </c>
      <c r="H36" s="40">
        <v>0</v>
      </c>
      <c r="I36" s="40">
        <v>0</v>
      </c>
      <c r="J36" s="41"/>
      <c r="K36" s="41"/>
      <c r="M36" s="36" t="s">
        <v>16</v>
      </c>
      <c r="N36" s="37">
        <f>SUMIFS(input_figure_gas!D:D,input_figure_gas!A:A,M36,input_figure_gas!B:B,$A$2)</f>
        <v>6.2237723216173199E-2</v>
      </c>
    </row>
    <row r="37" spans="1:14" x14ac:dyDescent="0.2">
      <c r="A37" s="29" t="s">
        <v>4</v>
      </c>
      <c r="C37" s="29" t="s">
        <v>11</v>
      </c>
      <c r="E37" s="34" t="s">
        <v>11</v>
      </c>
      <c r="F37" s="40">
        <f>SUMIFS(input_enduse!D:D,input_enduse!A:A,C37,input_enduse!B:B,$A$2,input_enduse!C:C,$A37)</f>
        <v>0.20024104564426401</v>
      </c>
      <c r="G37" s="40">
        <v>1</v>
      </c>
      <c r="H37" s="40">
        <v>0</v>
      </c>
      <c r="I37" s="40">
        <v>0</v>
      </c>
      <c r="J37" s="41"/>
      <c r="K37" s="41"/>
      <c r="M37" s="36" t="s">
        <v>17</v>
      </c>
      <c r="N37" s="37">
        <f>SUMIFS(input_figure_gas!D:D,input_figure_gas!A:A,M37,input_figure_gas!B:B,$A$2)</f>
        <v>0.12195245231043</v>
      </c>
    </row>
    <row r="38" spans="1:14" x14ac:dyDescent="0.2">
      <c r="A38" s="29" t="s">
        <v>4</v>
      </c>
      <c r="C38" s="29" t="s">
        <v>1</v>
      </c>
      <c r="E38" s="34" t="s">
        <v>1</v>
      </c>
      <c r="F38" s="40">
        <f>SUMIFS(input_enduse!D:D,input_enduse!A:A,C38,input_enduse!B:B,$A$2,input_enduse!C:C,$A38)</f>
        <v>0.21968966257797201</v>
      </c>
      <c r="G38" s="40">
        <v>1</v>
      </c>
      <c r="H38" s="40">
        <v>0</v>
      </c>
      <c r="I38" s="40">
        <v>0</v>
      </c>
      <c r="J38" s="41"/>
      <c r="K38" s="41"/>
      <c r="M38" s="36" t="s">
        <v>18</v>
      </c>
      <c r="N38" s="37">
        <f>SUMIFS(input_figure_gas!D:D,input_figure_gas!A:A,M38,input_figure_gas!B:B,$A$2)</f>
        <v>7.50989226254761E-2</v>
      </c>
    </row>
    <row r="39" spans="1:14" x14ac:dyDescent="0.2">
      <c r="M39" s="36" t="s">
        <v>10</v>
      </c>
      <c r="N39" s="37">
        <f>SUMIFS(input_figure_gas!D:D,input_figure_gas!A:A,M39,input_figure_gas!B:B,$A$2)</f>
        <v>0.19985384533686301</v>
      </c>
    </row>
    <row r="40" spans="1:14" x14ac:dyDescent="0.2">
      <c r="E40" s="88" t="s">
        <v>46</v>
      </c>
      <c r="F40" s="89"/>
      <c r="G40" s="89"/>
      <c r="H40" s="89"/>
      <c r="I40" s="90"/>
      <c r="J40" s="39"/>
      <c r="K40" s="39"/>
      <c r="M40" s="36" t="s">
        <v>19</v>
      </c>
      <c r="N40" s="37">
        <f>SUMIFS(input_figure_gas!D:D,input_figure_gas!A:A,M40,input_figure_gas!B:B,$A$2)</f>
        <v>9.52364444042193E-2</v>
      </c>
    </row>
    <row r="41" spans="1:14" x14ac:dyDescent="0.2">
      <c r="C41" s="29" t="s">
        <v>43</v>
      </c>
      <c r="E41" s="27" t="s">
        <v>43</v>
      </c>
      <c r="F41" s="27" t="s">
        <v>100</v>
      </c>
      <c r="G41" s="27" t="s">
        <v>40</v>
      </c>
      <c r="H41" s="27" t="s">
        <v>41</v>
      </c>
      <c r="I41" s="27" t="s">
        <v>42</v>
      </c>
      <c r="J41" s="32"/>
      <c r="K41" s="32"/>
      <c r="M41" s="36" t="s">
        <v>20</v>
      </c>
      <c r="N41" s="37">
        <f>SUMIFS(input_figure_gas!D:D,input_figure_gas!A:A,M41,input_figure_gas!B:B,$A$2)</f>
        <v>5.7637843754628902E-2</v>
      </c>
    </row>
    <row r="42" spans="1:14" x14ac:dyDescent="0.2">
      <c r="A42" s="29" t="s">
        <v>15</v>
      </c>
      <c r="C42" s="29" t="s">
        <v>9</v>
      </c>
      <c r="E42" s="34" t="s">
        <v>9</v>
      </c>
      <c r="F42" s="40">
        <f>SUMIFS(input_enduse!D:D,input_enduse!A:A,C42,input_enduse!B:B,$A$2,input_enduse!C:C,$A42)</f>
        <v>0.98282916180751001</v>
      </c>
      <c r="G42" s="40">
        <f>SUMIFS(input_enduse!E:E,input_enduse!A:A,C42,input_enduse!B:B,$A$2,input_enduse!C:C,$A42)</f>
        <v>0.121869202863927</v>
      </c>
      <c r="H42" s="40">
        <f>SUMIFS(input_enduse!F:F,input_enduse!A:A,C42,input_enduse!B:B,$A$2,input_enduse!C:C,$A42)</f>
        <v>0.870128734442422</v>
      </c>
      <c r="I42" s="40">
        <f>SUMIFS(input_enduse!G:G,input_enduse!A:A,C42,input_enduse!B:B,$A$2,input_enduse!C:C,$A42)</f>
        <v>8.0020626936506394E-3</v>
      </c>
      <c r="J42" s="41"/>
      <c r="K42" s="41"/>
      <c r="M42" s="34" t="s">
        <v>115</v>
      </c>
      <c r="N42" s="37">
        <f>SUMIFS(input_figure_gas!D:D,input_figure_gas!A:A,M42,input_figure_gas!B:B,$A$2)</f>
        <v>1.85381274853906E-3</v>
      </c>
    </row>
    <row r="43" spans="1:14" x14ac:dyDescent="0.2">
      <c r="A43" s="29" t="s">
        <v>15</v>
      </c>
      <c r="C43" s="29" t="s">
        <v>7</v>
      </c>
      <c r="E43" s="34" t="s">
        <v>7</v>
      </c>
      <c r="F43" s="40">
        <f>SUMIFS(input_enduse!D:D,input_enduse!A:A,C43,input_enduse!B:B,$A$2,input_enduse!C:C,$A43)</f>
        <v>0.92326511106451803</v>
      </c>
      <c r="G43" s="40">
        <f>SUMIFS(input_enduse!E:E,input_enduse!A:A,C43,input_enduse!B:B,$A$2,input_enduse!C:C,$A43)</f>
        <v>1</v>
      </c>
      <c r="H43" s="40">
        <f>SUMIFS(input_enduse!F:F,input_enduse!A:A,C43,input_enduse!B:B,$A$2,input_enduse!C:C,$A43)</f>
        <v>0</v>
      </c>
      <c r="I43" s="40">
        <f>SUMIFS(input_enduse!G:G,input_enduse!A:A,C43,input_enduse!B:B,$A$2,input_enduse!C:C,$A43)</f>
        <v>0</v>
      </c>
      <c r="J43" s="41"/>
      <c r="K43" s="41"/>
      <c r="M43" s="36" t="s">
        <v>21</v>
      </c>
      <c r="N43" s="37">
        <f>SUMIFS(input_figure_gas!D:D,input_figure_gas!A:A,M43,input_figure_gas!B:B,$A$2)</f>
        <v>0.222899955157706</v>
      </c>
    </row>
    <row r="44" spans="1:14" x14ac:dyDescent="0.2">
      <c r="A44" s="29" t="s">
        <v>15</v>
      </c>
      <c r="C44" s="29" t="s">
        <v>13</v>
      </c>
      <c r="E44" s="34" t="s">
        <v>13</v>
      </c>
      <c r="F44" s="40">
        <f>SUMIFS(input_enduse!D:D,input_enduse!A:A,C44,input_enduse!B:B,$A$2,input_enduse!C:C,$A44)</f>
        <v>0.98888172037941702</v>
      </c>
      <c r="G44" s="40">
        <v>1</v>
      </c>
      <c r="H44" s="40">
        <v>0</v>
      </c>
      <c r="I44" s="40">
        <v>0</v>
      </c>
      <c r="J44" s="41"/>
      <c r="K44" s="41"/>
      <c r="M44" s="36" t="s">
        <v>22</v>
      </c>
      <c r="N44" s="37">
        <f>SUMIFS(input_figure_gas!D:D,input_figure_gas!A:A,M44,input_figure_gas!B:B,$A$2)</f>
        <v>3.1035239641730501E-2</v>
      </c>
    </row>
    <row r="45" spans="1:14" x14ac:dyDescent="0.2">
      <c r="A45" s="29" t="s">
        <v>15</v>
      </c>
      <c r="C45" s="29" t="s">
        <v>108</v>
      </c>
      <c r="E45" s="34" t="s">
        <v>108</v>
      </c>
      <c r="F45" s="40">
        <f>SUMIFS(input_enduse!D:D,input_enduse!A:A,C45,input_enduse!B:B,$A$2,input_enduse!C:C,$A45)</f>
        <v>0</v>
      </c>
      <c r="G45" s="40">
        <v>1</v>
      </c>
      <c r="H45" s="40">
        <v>0</v>
      </c>
      <c r="I45" s="40">
        <v>0</v>
      </c>
      <c r="J45" s="41"/>
      <c r="K45" s="41"/>
      <c r="M45" s="36" t="s">
        <v>23</v>
      </c>
      <c r="N45" s="37">
        <f>SUMIFS(input_figure_gas!D:D,input_figure_gas!A:A,M45,input_figure_gas!B:B,$A$2)</f>
        <v>2.79954226179987E-2</v>
      </c>
    </row>
    <row r="46" spans="1:14" x14ac:dyDescent="0.2">
      <c r="A46" s="29" t="s">
        <v>15</v>
      </c>
      <c r="C46" s="29" t="s">
        <v>107</v>
      </c>
      <c r="E46" s="34" t="s">
        <v>107</v>
      </c>
      <c r="F46" s="40">
        <f>SUMIFS(input_enduse!D:D,input_enduse!A:A,C46,input_enduse!B:B,$A$2,input_enduse!C:C,$A46)</f>
        <v>0</v>
      </c>
      <c r="G46" s="40">
        <v>1</v>
      </c>
      <c r="H46" s="40">
        <v>0</v>
      </c>
      <c r="I46" s="40">
        <v>0</v>
      </c>
      <c r="J46" s="41"/>
      <c r="K46" s="41"/>
      <c r="M46" s="36" t="s">
        <v>24</v>
      </c>
      <c r="N46" s="37">
        <f>SUMIFS(input_figure_gas!D:D,input_figure_gas!A:A,M46,input_figure_gas!B:B,$A$2)</f>
        <v>2.1616429110703599E-2</v>
      </c>
    </row>
    <row r="47" spans="1:14" x14ac:dyDescent="0.2">
      <c r="A47" s="29" t="s">
        <v>15</v>
      </c>
      <c r="C47" s="29" t="s">
        <v>5</v>
      </c>
      <c r="E47" s="34" t="s">
        <v>99</v>
      </c>
      <c r="F47" s="40">
        <f>SUMIFS(input_enduse!D:D,input_enduse!A:A,C47,input_enduse!B:B,$A$2,input_enduse!C:C,$A47)</f>
        <v>1.3710255817037401E-2</v>
      </c>
      <c r="G47" s="40">
        <f>SUMIFS(input_enduse!E:E,input_enduse!A:A,C47,input_enduse!B:B,$A$2,input_enduse!C:C,$A47)</f>
        <v>0.25004313221826402</v>
      </c>
      <c r="H47" s="40">
        <f>SUMIFS(input_enduse!F:F,input_enduse!A:A,C47,input_enduse!B:B,$A$2,input_enduse!C:C,$A47)</f>
        <v>0.749443029592613</v>
      </c>
      <c r="I47" s="40">
        <f>SUMIFS(input_enduse!G:G,input_enduse!A:A,C47,input_enduse!B:B,$A$2,input_enduse!C:C,$A47)</f>
        <v>5.1383818912298905E-4</v>
      </c>
      <c r="J47" s="41"/>
      <c r="K47" s="41"/>
    </row>
    <row r="48" spans="1:14" x14ac:dyDescent="0.2">
      <c r="A48" s="29" t="s">
        <v>15</v>
      </c>
      <c r="C48" s="29" t="s">
        <v>14</v>
      </c>
      <c r="E48" s="34" t="s">
        <v>14</v>
      </c>
      <c r="F48" s="40">
        <f>SUMIFS(input_enduse!D:D,input_enduse!A:A,C48,input_enduse!B:B,$A$2,input_enduse!C:C,$A48)</f>
        <v>0.98547553158905399</v>
      </c>
      <c r="G48" s="40">
        <f>SUMIFS(input_enduse!E:E,input_enduse!A:A,C48,input_enduse!B:B,$A$2,input_enduse!C:C,$A48)</f>
        <v>0.136475422346897</v>
      </c>
      <c r="H48" s="40">
        <f>SUMIFS(input_enduse!F:F,input_enduse!A:A,C48,input_enduse!B:B,$A$2,input_enduse!C:C,$A48)</f>
        <v>0.77911050967167395</v>
      </c>
      <c r="I48" s="40">
        <f>SUMIFS(input_enduse!G:G,input_enduse!A:A,C48,input_enduse!B:B,$A$2,input_enduse!C:C,$A48)</f>
        <v>8.4414067981429003E-2</v>
      </c>
      <c r="J48" s="41"/>
      <c r="K48" s="41"/>
    </row>
    <row r="49" spans="1:15" x14ac:dyDescent="0.2">
      <c r="A49" s="29" t="s">
        <v>15</v>
      </c>
      <c r="E49" s="27" t="s">
        <v>43</v>
      </c>
      <c r="F49" s="27" t="s">
        <v>101</v>
      </c>
      <c r="G49" s="27" t="s">
        <v>40</v>
      </c>
      <c r="H49" s="27" t="s">
        <v>41</v>
      </c>
      <c r="I49" s="27" t="s">
        <v>42</v>
      </c>
      <c r="J49" s="32"/>
      <c r="K49" s="32"/>
    </row>
    <row r="50" spans="1:15" x14ac:dyDescent="0.2">
      <c r="A50" s="29" t="s">
        <v>15</v>
      </c>
      <c r="C50" s="29" t="s">
        <v>98</v>
      </c>
      <c r="E50" s="34" t="s">
        <v>98</v>
      </c>
      <c r="F50" s="40">
        <v>1</v>
      </c>
      <c r="G50" s="40">
        <v>1</v>
      </c>
      <c r="H50" s="40">
        <v>0</v>
      </c>
      <c r="I50" s="40">
        <v>0</v>
      </c>
      <c r="J50" s="41"/>
      <c r="K50" s="41"/>
    </row>
    <row r="51" spans="1:15" x14ac:dyDescent="0.2">
      <c r="A51" s="29" t="s">
        <v>15</v>
      </c>
      <c r="C51" s="29" t="s">
        <v>8</v>
      </c>
      <c r="E51" s="34" t="s">
        <v>8</v>
      </c>
      <c r="F51" s="40">
        <f>SUMIFS(input_enduse!D:D,input_enduse!A:A,C51,input_enduse!B:B,$A$2,input_enduse!C:C,$A51)</f>
        <v>0.76209830413731205</v>
      </c>
      <c r="G51" s="40">
        <v>1</v>
      </c>
      <c r="H51" s="40">
        <v>0</v>
      </c>
      <c r="I51" s="40">
        <v>0</v>
      </c>
      <c r="J51" s="41"/>
      <c r="K51" s="41"/>
    </row>
    <row r="52" spans="1:15" x14ac:dyDescent="0.2">
      <c r="A52" s="29" t="s">
        <v>15</v>
      </c>
      <c r="C52" s="29" t="s">
        <v>12</v>
      </c>
      <c r="E52" s="34" t="s">
        <v>12</v>
      </c>
      <c r="F52" s="40">
        <f>SUMIFS(input_enduse!D:D,input_enduse!A:A,C52,input_enduse!B:B,$A$2,input_enduse!C:C,$A52)</f>
        <v>1</v>
      </c>
      <c r="G52" s="40">
        <v>1</v>
      </c>
      <c r="H52" s="40">
        <v>0</v>
      </c>
      <c r="I52" s="40">
        <v>0</v>
      </c>
      <c r="J52" s="41"/>
      <c r="K52" s="41"/>
    </row>
    <row r="53" spans="1:15" x14ac:dyDescent="0.2">
      <c r="A53" s="29" t="s">
        <v>15</v>
      </c>
      <c r="C53" s="29" t="s">
        <v>6</v>
      </c>
      <c r="E53" s="34" t="s">
        <v>109</v>
      </c>
      <c r="F53" s="40">
        <f>SUMIFS(input_enduse!D:D,input_enduse!A:A,C53,input_enduse!B:B,$A$2,input_enduse!C:C,$A53)</f>
        <v>0.87708088348362701</v>
      </c>
      <c r="G53" s="40">
        <f>SUMIFS(input_enduse!E:E,input_enduse!A:A,C53,input_enduse!B:B,$A$2,input_enduse!C:C,$A53)</f>
        <v>0.98019317426243502</v>
      </c>
      <c r="H53" s="40">
        <f>SUMIFS(input_enduse!F:F,input_enduse!A:A,C53,input_enduse!B:B,$A$2,input_enduse!C:C,$A53)</f>
        <v>1.9806825737564801E-2</v>
      </c>
      <c r="I53" s="40">
        <f>SUMIFS(input_enduse!G:G,input_enduse!A:A,C53,input_enduse!B:B,$A$2,input_enduse!C:C,$A53)</f>
        <v>0</v>
      </c>
      <c r="J53" s="41"/>
      <c r="K53" s="41"/>
    </row>
    <row r="54" spans="1:15" x14ac:dyDescent="0.2">
      <c r="A54" s="29" t="s">
        <v>15</v>
      </c>
      <c r="C54" s="29" t="s">
        <v>104</v>
      </c>
      <c r="E54" s="34" t="s">
        <v>110</v>
      </c>
      <c r="F54" s="40">
        <f>SUMIFS(input_enduse!D:D,input_enduse!A:A,C54,input_enduse!B:B,$A$2,input_enduse!C:C,$A54)</f>
        <v>7.7121524317241494E-2</v>
      </c>
      <c r="G54" s="40">
        <v>1</v>
      </c>
      <c r="H54" s="40">
        <v>0</v>
      </c>
      <c r="I54" s="40">
        <v>0</v>
      </c>
      <c r="J54" s="41"/>
      <c r="K54" s="41"/>
    </row>
    <row r="55" spans="1:15" x14ac:dyDescent="0.2">
      <c r="A55" s="29" t="s">
        <v>15</v>
      </c>
      <c r="C55" s="29" t="s">
        <v>106</v>
      </c>
      <c r="E55" s="34" t="s">
        <v>111</v>
      </c>
      <c r="F55" s="40">
        <f>SUMIFS(input_enduse!D:D,input_enduse!A:A,C55,input_enduse!B:B,$A$2,input_enduse!C:C,$A55)</f>
        <v>0.79153508686455398</v>
      </c>
      <c r="G55" s="40">
        <v>1</v>
      </c>
      <c r="H55" s="40">
        <v>0</v>
      </c>
      <c r="I55" s="40">
        <v>0</v>
      </c>
      <c r="J55" s="41"/>
      <c r="K55" s="41"/>
    </row>
    <row r="56" spans="1:15" x14ac:dyDescent="0.2">
      <c r="A56" s="29" t="s">
        <v>15</v>
      </c>
      <c r="C56" s="29" t="s">
        <v>105</v>
      </c>
      <c r="E56" s="34" t="s">
        <v>112</v>
      </c>
      <c r="F56" s="40">
        <f>SUMIFS(input_enduse!D:D,input_enduse!A:A,C56,input_enduse!B:B,$A$2,input_enduse!C:C,$A56)</f>
        <v>0.83592904505667698</v>
      </c>
      <c r="G56" s="40">
        <v>1</v>
      </c>
      <c r="H56" s="40">
        <v>0</v>
      </c>
      <c r="I56" s="40">
        <v>0</v>
      </c>
      <c r="J56" s="41"/>
      <c r="K56" s="41"/>
    </row>
    <row r="57" spans="1:15" x14ac:dyDescent="0.2">
      <c r="A57" s="29" t="s">
        <v>15</v>
      </c>
      <c r="C57" s="29" t="s">
        <v>10</v>
      </c>
      <c r="E57" s="34" t="s">
        <v>114</v>
      </c>
      <c r="F57" s="40">
        <f>SUMIFS(input_enduse!D:D,input_enduse!A:A,C57,input_enduse!B:B,$A$2,input_enduse!C:C,$A57)</f>
        <v>0.96066452265679403</v>
      </c>
      <c r="G57" s="40">
        <v>1</v>
      </c>
      <c r="H57" s="40">
        <v>0</v>
      </c>
      <c r="I57" s="40">
        <v>0</v>
      </c>
      <c r="J57" s="41"/>
      <c r="K57" s="41"/>
    </row>
    <row r="58" spans="1:15" x14ac:dyDescent="0.2">
      <c r="A58" s="29" t="s">
        <v>15</v>
      </c>
      <c r="C58" s="29" t="s">
        <v>11</v>
      </c>
      <c r="E58" s="34" t="s">
        <v>11</v>
      </c>
      <c r="F58" s="40">
        <f>SUMIFS(input_enduse!D:D,input_enduse!A:A,C58,input_enduse!B:B,$A$2,input_enduse!C:C,$A58)</f>
        <v>0.121186444800311</v>
      </c>
      <c r="G58" s="40">
        <v>1</v>
      </c>
      <c r="H58" s="40">
        <v>0</v>
      </c>
      <c r="I58" s="40">
        <v>0</v>
      </c>
      <c r="J58" s="41"/>
      <c r="K58" s="41"/>
      <c r="M58" s="103" t="str">
        <f>E40</f>
        <v>Table 6-3: College End-Use Penetration/Saturation and Fuel Share</v>
      </c>
      <c r="N58" s="104">
        <f>F45</f>
        <v>0</v>
      </c>
      <c r="O58" s="104">
        <f>F46</f>
        <v>0</v>
      </c>
    </row>
    <row r="59" spans="1:15" x14ac:dyDescent="0.2">
      <c r="A59" s="29" t="s">
        <v>15</v>
      </c>
      <c r="C59" s="29" t="s">
        <v>1</v>
      </c>
      <c r="E59" s="34" t="s">
        <v>1</v>
      </c>
      <c r="F59" s="40">
        <f>SUMIFS(input_enduse!D:D,input_enduse!A:A,C59,input_enduse!B:B,$A$2,input_enduse!C:C,$A59)</f>
        <v>4.93707180504145E-2</v>
      </c>
      <c r="G59" s="40">
        <v>1</v>
      </c>
      <c r="H59" s="40">
        <v>0</v>
      </c>
      <c r="I59" s="40">
        <v>0</v>
      </c>
      <c r="J59" s="41"/>
      <c r="K59" s="41"/>
      <c r="M59" s="103" t="str">
        <f>E61</f>
        <v>Table 6-4: Food Stores End-Use Penetration/Saturation and Fuel Share</v>
      </c>
      <c r="N59" s="105">
        <f>F66</f>
        <v>4.0635278803544499E-2</v>
      </c>
      <c r="O59" s="104">
        <f>F67</f>
        <v>3.8196989051486198E-2</v>
      </c>
    </row>
    <row r="60" spans="1:15" x14ac:dyDescent="0.2">
      <c r="M60" s="103" t="str">
        <f>E82</f>
        <v>Table 6-5: Health Care End-Use Penetration/Saturation and Fuel Share</v>
      </c>
      <c r="N60" s="104">
        <f>F87</f>
        <v>0</v>
      </c>
      <c r="O60" s="104">
        <f>F88</f>
        <v>0</v>
      </c>
    </row>
    <row r="61" spans="1:15" x14ac:dyDescent="0.2">
      <c r="E61" s="88" t="s">
        <v>47</v>
      </c>
      <c r="F61" s="89"/>
      <c r="G61" s="89"/>
      <c r="H61" s="89"/>
      <c r="I61" s="90"/>
      <c r="J61" s="39"/>
      <c r="K61" s="39"/>
      <c r="M61" s="103" t="str">
        <f>E103</f>
        <v>Table 6-6: Lodging End-Use Penetration/Saturation and Fuel Share</v>
      </c>
      <c r="N61" s="104">
        <f>F108</f>
        <v>0</v>
      </c>
      <c r="O61" s="104">
        <f>F109</f>
        <v>0</v>
      </c>
    </row>
    <row r="62" spans="1:15" x14ac:dyDescent="0.2">
      <c r="C62" s="29" t="s">
        <v>43</v>
      </c>
      <c r="E62" s="27" t="s">
        <v>43</v>
      </c>
      <c r="F62" s="27" t="s">
        <v>100</v>
      </c>
      <c r="G62" s="27" t="s">
        <v>40</v>
      </c>
      <c r="H62" s="27" t="s">
        <v>41</v>
      </c>
      <c r="I62" s="27" t="s">
        <v>42</v>
      </c>
      <c r="J62" s="32"/>
      <c r="K62" s="32"/>
      <c r="M62" s="103" t="str">
        <f>E124</f>
        <v>Table 6-7: Miscellaneous End-Use Penetration/Saturation and Fuel Share</v>
      </c>
      <c r="N62" s="104">
        <f>F129</f>
        <v>1.7700182303072001E-5</v>
      </c>
      <c r="O62" s="104">
        <f>F130</f>
        <v>1.25254579762837E-5</v>
      </c>
    </row>
    <row r="63" spans="1:15" x14ac:dyDescent="0.2">
      <c r="A63" s="29" t="s">
        <v>16</v>
      </c>
      <c r="C63" s="29" t="s">
        <v>9</v>
      </c>
      <c r="E63" s="34" t="s">
        <v>9</v>
      </c>
      <c r="F63" s="40">
        <f>SUMIFS(input_enduse!D:D,input_enduse!A:A,C63,input_enduse!B:B,$A$2,input_enduse!C:C,$A63)</f>
        <v>0.80916781462524301</v>
      </c>
      <c r="G63" s="40">
        <f>SUMIFS(input_enduse!E:E,input_enduse!A:A,C63,input_enduse!B:B,$A$2,input_enduse!C:C,$A63)</f>
        <v>0.35364696083200198</v>
      </c>
      <c r="H63" s="40">
        <f>SUMIFS(input_enduse!F:F,input_enduse!A:A,C63,input_enduse!B:B,$A$2,input_enduse!C:C,$A63)</f>
        <v>0.63632150529373999</v>
      </c>
      <c r="I63" s="40">
        <f>SUMIFS(input_enduse!G:G,input_enduse!A:A,C63,input_enduse!B:B,$A$2,input_enduse!C:C,$A63)</f>
        <v>1.0031533874257001E-2</v>
      </c>
      <c r="J63" s="41"/>
      <c r="K63" s="41"/>
      <c r="M63" s="103" t="str">
        <f>E145</f>
        <v>Table 6-8: Large Office End-Use Penetration/Saturation and Fuel Share</v>
      </c>
      <c r="N63" s="104">
        <f>F150</f>
        <v>9.3670994433193804E-4</v>
      </c>
      <c r="O63" s="104">
        <f>F151</f>
        <v>1.9598180221941299E-4</v>
      </c>
    </row>
    <row r="64" spans="1:15" x14ac:dyDescent="0.2">
      <c r="A64" s="29" t="s">
        <v>16</v>
      </c>
      <c r="C64" s="29" t="s">
        <v>7</v>
      </c>
      <c r="E64" s="34" t="s">
        <v>7</v>
      </c>
      <c r="F64" s="40">
        <f>SUMIFS(input_enduse!D:D,input_enduse!A:A,C64,input_enduse!B:B,$A$2,input_enduse!C:C,$A64)</f>
        <v>0.82493746832387105</v>
      </c>
      <c r="G64" s="40">
        <f>SUMIFS(input_enduse!E:E,input_enduse!A:A,C64,input_enduse!B:B,$A$2,input_enduse!C:C,$A64)</f>
        <v>1</v>
      </c>
      <c r="H64" s="40">
        <f>SUMIFS(input_enduse!F:F,input_enduse!A:A,C64,input_enduse!B:B,$A$2,input_enduse!C:C,$A64)</f>
        <v>0</v>
      </c>
      <c r="I64" s="40">
        <f>SUMIFS(input_enduse!G:G,input_enduse!A:A,C64,input_enduse!B:B,$A$2,input_enduse!C:C,$A64)</f>
        <v>0</v>
      </c>
      <c r="J64" s="41"/>
      <c r="K64" s="41"/>
      <c r="M64" s="103" t="str">
        <f>E166</f>
        <v>Table 6-9: Small Office End-Use Penetration/Saturation and Fuel Share</v>
      </c>
      <c r="N64" s="104">
        <f>F171</f>
        <v>9.0035525037873002E-5</v>
      </c>
      <c r="O64" s="104">
        <f>F172</f>
        <v>3.4059834469150403E-4</v>
      </c>
    </row>
    <row r="65" spans="1:15" x14ac:dyDescent="0.2">
      <c r="A65" s="29" t="s">
        <v>16</v>
      </c>
      <c r="C65" s="29" t="s">
        <v>13</v>
      </c>
      <c r="E65" s="34" t="s">
        <v>13</v>
      </c>
      <c r="F65" s="40">
        <f>SUMIFS(input_enduse!D:D,input_enduse!A:A,C65,input_enduse!B:B,$A$2,input_enduse!C:C,$A65)</f>
        <v>0.84692255249400505</v>
      </c>
      <c r="G65" s="40">
        <v>1</v>
      </c>
      <c r="H65" s="40">
        <v>0</v>
      </c>
      <c r="I65" s="40">
        <v>0</v>
      </c>
      <c r="J65" s="41"/>
      <c r="K65" s="41"/>
      <c r="M65" s="103" t="str">
        <f>E187</f>
        <v>Table 6-10: Restaurant End-Use Penetration/Saturation and Fuel Share</v>
      </c>
      <c r="N65" s="104">
        <f>F192</f>
        <v>2.1443155913642101E-2</v>
      </c>
      <c r="O65" s="104">
        <f>F193</f>
        <v>1.3938901991730699E-2</v>
      </c>
    </row>
    <row r="66" spans="1:15" x14ac:dyDescent="0.2">
      <c r="A66" s="29" t="s">
        <v>16</v>
      </c>
      <c r="C66" s="29" t="s">
        <v>108</v>
      </c>
      <c r="E66" s="34" t="s">
        <v>108</v>
      </c>
      <c r="F66" s="40">
        <f>SUMIFS(input_enduse!D:D,input_enduse!A:A,C66,input_enduse!B:B,$A$2,input_enduse!C:C,$A66)</f>
        <v>4.0635278803544499E-2</v>
      </c>
      <c r="G66" s="40">
        <v>1</v>
      </c>
      <c r="H66" s="40">
        <v>0</v>
      </c>
      <c r="I66" s="40">
        <v>0</v>
      </c>
      <c r="J66" s="41"/>
      <c r="K66" s="41"/>
      <c r="M66" s="103" t="str">
        <f>E208</f>
        <v>Table 6-11: Retail End-Use Penetration/Saturation and Fuel Share</v>
      </c>
      <c r="N66" s="104">
        <f>F213</f>
        <v>5.54210912813367E-5</v>
      </c>
      <c r="O66" s="104">
        <f>F214</f>
        <v>0</v>
      </c>
    </row>
    <row r="67" spans="1:15" x14ac:dyDescent="0.2">
      <c r="A67" s="29" t="s">
        <v>16</v>
      </c>
      <c r="C67" s="29" t="s">
        <v>107</v>
      </c>
      <c r="E67" s="34" t="s">
        <v>107</v>
      </c>
      <c r="F67" s="40">
        <f>SUMIFS(input_enduse!D:D,input_enduse!A:A,C67,input_enduse!B:B,$A$2,input_enduse!C:C,$A67)</f>
        <v>3.8196989051486198E-2</v>
      </c>
      <c r="G67" s="40">
        <v>1</v>
      </c>
      <c r="H67" s="40">
        <v>0</v>
      </c>
      <c r="I67" s="40">
        <v>0</v>
      </c>
      <c r="J67" s="41"/>
      <c r="K67" s="41"/>
      <c r="M67" s="103" t="str">
        <f>E229</f>
        <v>Table 6-12: School End-Use Penetration/Saturation and Fuel Share</v>
      </c>
      <c r="N67" s="104">
        <f>F234</f>
        <v>6.3688991278976203E-6</v>
      </c>
      <c r="O67" s="104">
        <f>F235</f>
        <v>6.3688991278976203E-6</v>
      </c>
    </row>
    <row r="68" spans="1:15" x14ac:dyDescent="0.2">
      <c r="A68" s="29" t="s">
        <v>16</v>
      </c>
      <c r="C68" s="29" t="s">
        <v>5</v>
      </c>
      <c r="E68" s="34" t="s">
        <v>99</v>
      </c>
      <c r="F68" s="40">
        <f>SUMIFS(input_enduse!D:D,input_enduse!A:A,C68,input_enduse!B:B,$A$2,input_enduse!C:C,$A68)</f>
        <v>4.2859583126968401E-2</v>
      </c>
      <c r="G68" s="40">
        <f>SUMIFS(input_enduse!E:E,input_enduse!A:A,C68,input_enduse!B:B,$A$2,input_enduse!C:C,$A68)</f>
        <v>0.30695781621254098</v>
      </c>
      <c r="H68" s="40">
        <f>SUMIFS(input_enduse!F:F,input_enduse!A:A,C68,input_enduse!B:B,$A$2,input_enduse!C:C,$A68)</f>
        <v>0.66994546032674496</v>
      </c>
      <c r="I68" s="40">
        <f>SUMIFS(input_enduse!G:G,input_enduse!A:A,C68,input_enduse!B:B,$A$2,input_enduse!C:C,$A68)</f>
        <v>2.3096723460713901E-2</v>
      </c>
      <c r="J68" s="41"/>
      <c r="K68" s="41"/>
      <c r="M68" s="103" t="str">
        <f>E250</f>
        <v>Table 6-13: Refrigerated Warehouse End-Use Penetration/Saturation and Fuel Share</v>
      </c>
      <c r="N68" s="104">
        <f>F255</f>
        <v>0.44508282618230299</v>
      </c>
      <c r="O68" s="104">
        <f>F256</f>
        <v>0.14166626000545099</v>
      </c>
    </row>
    <row r="69" spans="1:15" x14ac:dyDescent="0.2">
      <c r="A69" s="29" t="s">
        <v>16</v>
      </c>
      <c r="C69" s="29" t="s">
        <v>14</v>
      </c>
      <c r="E69" s="34" t="s">
        <v>14</v>
      </c>
      <c r="F69" s="40">
        <f>SUMIFS(input_enduse!D:D,input_enduse!A:A,C69,input_enduse!B:B,$A$2,input_enduse!C:C,$A69)</f>
        <v>0.98569125871241303</v>
      </c>
      <c r="G69" s="40">
        <f>SUMIFS(input_enduse!E:E,input_enduse!A:A,C69,input_enduse!B:B,$A$2,input_enduse!C:C,$A69)</f>
        <v>0.30886197045105301</v>
      </c>
      <c r="H69" s="40">
        <f>SUMIFS(input_enduse!F:F,input_enduse!A:A,C69,input_enduse!B:B,$A$2,input_enduse!C:C,$A69)</f>
        <v>0.66993517295800398</v>
      </c>
      <c r="I69" s="40">
        <f>SUMIFS(input_enduse!G:G,input_enduse!A:A,C69,input_enduse!B:B,$A$2,input_enduse!C:C,$A69)</f>
        <v>2.1202856590942901E-2</v>
      </c>
      <c r="J69" s="41"/>
      <c r="K69" s="41"/>
      <c r="M69" s="103" t="str">
        <f>E271</f>
        <v>Table 6-14: Unrefrigerated Warehouse End-Use Penetration/Saturation and Fuel Share</v>
      </c>
      <c r="N69" s="104">
        <f>F276</f>
        <v>1.8973839678433298E-2</v>
      </c>
      <c r="O69" s="104">
        <f>F277</f>
        <v>6.9378614936455897E-3</v>
      </c>
    </row>
    <row r="70" spans="1:15" x14ac:dyDescent="0.2">
      <c r="A70" s="29" t="s">
        <v>16</v>
      </c>
      <c r="E70" s="27" t="s">
        <v>43</v>
      </c>
      <c r="F70" s="27" t="s">
        <v>101</v>
      </c>
      <c r="G70" s="27" t="s">
        <v>40</v>
      </c>
      <c r="H70" s="27" t="s">
        <v>41</v>
      </c>
      <c r="I70" s="27" t="s">
        <v>42</v>
      </c>
      <c r="J70" s="32"/>
      <c r="K70" s="32"/>
    </row>
    <row r="71" spans="1:15" x14ac:dyDescent="0.2">
      <c r="A71" s="29" t="s">
        <v>16</v>
      </c>
      <c r="C71" s="29" t="s">
        <v>98</v>
      </c>
      <c r="E71" s="34" t="s">
        <v>98</v>
      </c>
      <c r="F71" s="40">
        <v>1</v>
      </c>
      <c r="G71" s="40">
        <v>1</v>
      </c>
      <c r="H71" s="40">
        <v>0</v>
      </c>
      <c r="I71" s="40">
        <v>0</v>
      </c>
      <c r="J71" s="41"/>
      <c r="K71" s="41"/>
    </row>
    <row r="72" spans="1:15" x14ac:dyDescent="0.2">
      <c r="A72" s="29" t="s">
        <v>16</v>
      </c>
      <c r="C72" s="29" t="s">
        <v>8</v>
      </c>
      <c r="E72" s="34" t="s">
        <v>8</v>
      </c>
      <c r="F72" s="40">
        <f>SUMIFS(input_enduse!D:D,input_enduse!A:A,C72,input_enduse!B:B,$A$2,input_enduse!C:C,$A72)</f>
        <v>0.89510974393355902</v>
      </c>
      <c r="G72" s="40">
        <v>1</v>
      </c>
      <c r="H72" s="40">
        <v>0</v>
      </c>
      <c r="I72" s="40">
        <v>0</v>
      </c>
      <c r="J72" s="41"/>
      <c r="K72" s="41"/>
    </row>
    <row r="73" spans="1:15" x14ac:dyDescent="0.2">
      <c r="A73" s="29" t="s">
        <v>16</v>
      </c>
      <c r="C73" s="29" t="s">
        <v>12</v>
      </c>
      <c r="E73" s="34" t="s">
        <v>12</v>
      </c>
      <c r="F73" s="40">
        <f>SUMIFS(input_enduse!D:D,input_enduse!A:A,C73,input_enduse!B:B,$A$2,input_enduse!C:C,$A73)</f>
        <v>1</v>
      </c>
      <c r="G73" s="40">
        <v>1</v>
      </c>
      <c r="H73" s="40">
        <v>0</v>
      </c>
      <c r="I73" s="40">
        <v>0</v>
      </c>
      <c r="J73" s="41"/>
      <c r="K73" s="41"/>
    </row>
    <row r="74" spans="1:15" x14ac:dyDescent="0.2">
      <c r="A74" s="29" t="s">
        <v>16</v>
      </c>
      <c r="C74" s="29" t="s">
        <v>6</v>
      </c>
      <c r="E74" s="34" t="s">
        <v>109</v>
      </c>
      <c r="F74" s="40">
        <f>SUMIFS(input_enduse!D:D,input_enduse!A:A,C74,input_enduse!B:B,$A$2,input_enduse!C:C,$A74)</f>
        <v>1</v>
      </c>
      <c r="G74" s="40">
        <f>SUMIFS(input_enduse!E:E,input_enduse!A:A,C74,input_enduse!B:B,$A$2,input_enduse!C:C,$A74)</f>
        <v>0.99295612006166301</v>
      </c>
      <c r="H74" s="40">
        <f>SUMIFS(input_enduse!F:F,input_enduse!A:A,C74,input_enduse!B:B,$A$2,input_enduse!C:C,$A74)</f>
        <v>7.0438799383374098E-3</v>
      </c>
      <c r="I74" s="40">
        <f>SUMIFS(input_enduse!G:G,input_enduse!A:A,C74,input_enduse!B:B,$A$2,input_enduse!C:C,$A74)</f>
        <v>0</v>
      </c>
      <c r="J74" s="41"/>
      <c r="K74" s="41"/>
    </row>
    <row r="75" spans="1:15" x14ac:dyDescent="0.2">
      <c r="A75" s="29" t="s">
        <v>16</v>
      </c>
      <c r="C75" s="29" t="s">
        <v>104</v>
      </c>
      <c r="E75" s="34" t="s">
        <v>110</v>
      </c>
      <c r="F75" s="40">
        <f>SUMIFS(input_enduse!D:D,input_enduse!A:A,C75,input_enduse!B:B,$A$2,input_enduse!C:C,$A75)</f>
        <v>0.87063518580327504</v>
      </c>
      <c r="G75" s="40">
        <v>1</v>
      </c>
      <c r="H75" s="40">
        <v>0</v>
      </c>
      <c r="I75" s="40">
        <v>0</v>
      </c>
      <c r="J75" s="41"/>
      <c r="K75" s="41"/>
    </row>
    <row r="76" spans="1:15" x14ac:dyDescent="0.2">
      <c r="A76" s="29" t="s">
        <v>16</v>
      </c>
      <c r="C76" s="29" t="s">
        <v>106</v>
      </c>
      <c r="E76" s="34" t="s">
        <v>111</v>
      </c>
      <c r="F76" s="40">
        <f>SUMIFS(input_enduse!D:D,input_enduse!A:A,C76,input_enduse!B:B,$A$2,input_enduse!C:C,$A76)</f>
        <v>0.99623222500817599</v>
      </c>
      <c r="G76" s="40">
        <v>1</v>
      </c>
      <c r="H76" s="40">
        <v>0</v>
      </c>
      <c r="I76" s="40">
        <v>0</v>
      </c>
      <c r="J76" s="41"/>
      <c r="K76" s="41"/>
    </row>
    <row r="77" spans="1:15" x14ac:dyDescent="0.2">
      <c r="A77" s="29" t="s">
        <v>16</v>
      </c>
      <c r="C77" s="29" t="s">
        <v>105</v>
      </c>
      <c r="E77" s="34" t="s">
        <v>112</v>
      </c>
      <c r="F77" s="40">
        <f>SUMIFS(input_enduse!D:D,input_enduse!A:A,C77,input_enduse!B:B,$A$2,input_enduse!C:C,$A77)</f>
        <v>0.99942631044489505</v>
      </c>
      <c r="G77" s="40">
        <v>1</v>
      </c>
      <c r="H77" s="40">
        <v>0</v>
      </c>
      <c r="I77" s="40">
        <v>0</v>
      </c>
      <c r="J77" s="41"/>
      <c r="K77" s="41"/>
    </row>
    <row r="78" spans="1:15" x14ac:dyDescent="0.2">
      <c r="A78" s="29" t="s">
        <v>16</v>
      </c>
      <c r="C78" s="29" t="s">
        <v>10</v>
      </c>
      <c r="E78" s="34" t="s">
        <v>114</v>
      </c>
      <c r="F78" s="40">
        <f>SUMIFS(input_enduse!D:D,input_enduse!A:A,C78,input_enduse!B:B,$A$2,input_enduse!C:C,$A78)</f>
        <v>0.98409214686874003</v>
      </c>
      <c r="G78" s="40">
        <v>1</v>
      </c>
      <c r="H78" s="40">
        <v>0</v>
      </c>
      <c r="I78" s="40">
        <v>0</v>
      </c>
      <c r="J78" s="41"/>
      <c r="K78" s="41"/>
    </row>
    <row r="79" spans="1:15" x14ac:dyDescent="0.2">
      <c r="A79" s="29" t="s">
        <v>16</v>
      </c>
      <c r="C79" s="29" t="s">
        <v>11</v>
      </c>
      <c r="E79" s="34" t="s">
        <v>11</v>
      </c>
      <c r="F79" s="40">
        <f>SUMIFS(input_enduse!D:D,input_enduse!A:A,C79,input_enduse!B:B,$A$2,input_enduse!C:C,$A79)</f>
        <v>0.239514540751191</v>
      </c>
      <c r="G79" s="40">
        <v>1</v>
      </c>
      <c r="H79" s="40">
        <v>0</v>
      </c>
      <c r="I79" s="40">
        <v>0</v>
      </c>
      <c r="J79" s="41"/>
      <c r="K79" s="41"/>
    </row>
    <row r="80" spans="1:15" x14ac:dyDescent="0.2">
      <c r="A80" s="29" t="s">
        <v>16</v>
      </c>
      <c r="C80" s="29" t="s">
        <v>1</v>
      </c>
      <c r="E80" s="34" t="s">
        <v>1</v>
      </c>
      <c r="F80" s="40">
        <f>SUMIFS(input_enduse!D:D,input_enduse!A:A,C80,input_enduse!B:B,$A$2,input_enduse!C:C,$A80)</f>
        <v>0.30965349267800002</v>
      </c>
      <c r="G80" s="40">
        <v>1</v>
      </c>
      <c r="H80" s="40">
        <v>0</v>
      </c>
      <c r="I80" s="40">
        <v>0</v>
      </c>
      <c r="J80" s="41"/>
      <c r="K80" s="41"/>
    </row>
    <row r="82" spans="1:11" x14ac:dyDescent="0.2">
      <c r="E82" s="91" t="s">
        <v>48</v>
      </c>
      <c r="F82" s="91"/>
      <c r="G82" s="91"/>
      <c r="H82" s="91"/>
      <c r="I82" s="91"/>
      <c r="J82" s="39"/>
      <c r="K82" s="39"/>
    </row>
    <row r="83" spans="1:11" x14ac:dyDescent="0.2">
      <c r="C83" s="29" t="s">
        <v>43</v>
      </c>
      <c r="E83" s="27" t="s">
        <v>43</v>
      </c>
      <c r="F83" s="27" t="s">
        <v>100</v>
      </c>
      <c r="G83" s="27" t="s">
        <v>40</v>
      </c>
      <c r="H83" s="27" t="s">
        <v>41</v>
      </c>
      <c r="I83" s="27" t="s">
        <v>42</v>
      </c>
      <c r="J83" s="32"/>
      <c r="K83" s="32"/>
    </row>
    <row r="84" spans="1:11" x14ac:dyDescent="0.2">
      <c r="A84" s="29" t="s">
        <v>17</v>
      </c>
      <c r="C84" s="29" t="s">
        <v>9</v>
      </c>
      <c r="E84" s="34" t="s">
        <v>9</v>
      </c>
      <c r="F84" s="40">
        <f>SUMIFS(input_enduse!D:D,input_enduse!A:A,C84,input_enduse!B:B,$A$2,input_enduse!C:C,$A84)</f>
        <v>0.98671609295643603</v>
      </c>
      <c r="G84" s="40">
        <f>SUMIFS(input_enduse!E:E,input_enduse!A:A,C84,input_enduse!B:B,$A$2,input_enduse!C:C,$A84)</f>
        <v>0.176859402585065</v>
      </c>
      <c r="H84" s="40">
        <f>SUMIFS(input_enduse!F:F,input_enduse!A:A,C84,input_enduse!B:B,$A$2,input_enduse!C:C,$A84)</f>
        <v>0.81235333867977</v>
      </c>
      <c r="I84" s="40">
        <f>SUMIFS(input_enduse!G:G,input_enduse!A:A,C84,input_enduse!B:B,$A$2,input_enduse!C:C,$A84)</f>
        <v>1.0787258735165201E-2</v>
      </c>
      <c r="J84" s="41"/>
      <c r="K84" s="41"/>
    </row>
    <row r="85" spans="1:11" x14ac:dyDescent="0.2">
      <c r="A85" s="29" t="s">
        <v>17</v>
      </c>
      <c r="C85" s="29" t="s">
        <v>7</v>
      </c>
      <c r="E85" s="34" t="s">
        <v>7</v>
      </c>
      <c r="F85" s="40">
        <f>SUMIFS(input_enduse!D:D,input_enduse!A:A,C85,input_enduse!B:B,$A$2,input_enduse!C:C,$A85)</f>
        <v>0.97829024047660396</v>
      </c>
      <c r="G85" s="40">
        <f>SUMIFS(input_enduse!E:E,input_enduse!A:A,C85,input_enduse!B:B,$A$2,input_enduse!C:C,$A85)</f>
        <v>0.99861652113215005</v>
      </c>
      <c r="H85" s="40">
        <f>SUMIFS(input_enduse!F:F,input_enduse!A:A,C85,input_enduse!B:B,$A$2,input_enduse!C:C,$A85)</f>
        <v>1.3834788678500499E-3</v>
      </c>
      <c r="I85" s="40">
        <f>SUMIFS(input_enduse!G:G,input_enduse!A:A,C85,input_enduse!B:B,$A$2,input_enduse!C:C,$A85)</f>
        <v>0</v>
      </c>
      <c r="J85" s="41"/>
      <c r="K85" s="41"/>
    </row>
    <row r="86" spans="1:11" x14ac:dyDescent="0.2">
      <c r="A86" s="29" t="s">
        <v>17</v>
      </c>
      <c r="C86" s="29" t="s">
        <v>13</v>
      </c>
      <c r="E86" s="34" t="s">
        <v>13</v>
      </c>
      <c r="F86" s="40">
        <f>SUMIFS(input_enduse!D:D,input_enduse!A:A,C86,input_enduse!B:B,$A$2,input_enduse!C:C,$A86)</f>
        <v>0.99119170243282795</v>
      </c>
      <c r="G86" s="40">
        <v>1</v>
      </c>
      <c r="H86" s="40">
        <v>0</v>
      </c>
      <c r="I86" s="40">
        <v>0</v>
      </c>
      <c r="J86" s="41"/>
      <c r="K86" s="41"/>
    </row>
    <row r="87" spans="1:11" x14ac:dyDescent="0.2">
      <c r="A87" s="29" t="s">
        <v>17</v>
      </c>
      <c r="C87" s="29" t="s">
        <v>108</v>
      </c>
      <c r="E87" s="34" t="s">
        <v>108</v>
      </c>
      <c r="F87" s="40">
        <f>SUMIFS(input_enduse!D:D,input_enduse!A:A,C87,input_enduse!B:B,$A$2,input_enduse!C:C,$A87)</f>
        <v>0</v>
      </c>
      <c r="G87" s="40">
        <v>1</v>
      </c>
      <c r="H87" s="40">
        <v>0</v>
      </c>
      <c r="I87" s="40">
        <v>0</v>
      </c>
      <c r="J87" s="41"/>
      <c r="K87" s="41"/>
    </row>
    <row r="88" spans="1:11" x14ac:dyDescent="0.2">
      <c r="A88" s="29" t="s">
        <v>17</v>
      </c>
      <c r="C88" s="29" t="s">
        <v>107</v>
      </c>
      <c r="E88" s="34" t="s">
        <v>107</v>
      </c>
      <c r="F88" s="40">
        <f>SUMIFS(input_enduse!D:D,input_enduse!A:A,C88,input_enduse!B:B,$A$2,input_enduse!C:C,$A88)</f>
        <v>0</v>
      </c>
      <c r="G88" s="40">
        <v>1</v>
      </c>
      <c r="H88" s="40">
        <v>0</v>
      </c>
      <c r="I88" s="40">
        <v>0</v>
      </c>
      <c r="J88" s="41"/>
      <c r="K88" s="41"/>
    </row>
    <row r="89" spans="1:11" x14ac:dyDescent="0.2">
      <c r="A89" s="29" t="s">
        <v>17</v>
      </c>
      <c r="C89" s="29" t="s">
        <v>5</v>
      </c>
      <c r="E89" s="34" t="s">
        <v>99</v>
      </c>
      <c r="F89" s="40">
        <f>SUMIFS(input_enduse!D:D,input_enduse!A:A,C89,input_enduse!B:B,$A$2,input_enduse!C:C,$A89)</f>
        <v>1.9549334294015602E-2</v>
      </c>
      <c r="G89" s="40">
        <f>SUMIFS(input_enduse!E:E,input_enduse!A:A,C89,input_enduse!B:B,$A$2,input_enduse!C:C,$A89)</f>
        <v>0.26637240493535902</v>
      </c>
      <c r="H89" s="40">
        <f>SUMIFS(input_enduse!F:F,input_enduse!A:A,C89,input_enduse!B:B,$A$2,input_enduse!C:C,$A89)</f>
        <v>0.71337656027325902</v>
      </c>
      <c r="I89" s="40">
        <f>SUMIFS(input_enduse!G:G,input_enduse!A:A,C89,input_enduse!B:B,$A$2,input_enduse!C:C,$A89)</f>
        <v>2.02510347913821E-2</v>
      </c>
      <c r="J89" s="41"/>
      <c r="K89" s="41"/>
    </row>
    <row r="90" spans="1:11" x14ac:dyDescent="0.2">
      <c r="A90" s="29" t="s">
        <v>17</v>
      </c>
      <c r="C90" s="29" t="s">
        <v>14</v>
      </c>
      <c r="E90" s="34" t="s">
        <v>14</v>
      </c>
      <c r="F90" s="40">
        <f>SUMIFS(input_enduse!D:D,input_enduse!A:A,C90,input_enduse!B:B,$A$2,input_enduse!C:C,$A90)</f>
        <v>0.99983015390652497</v>
      </c>
      <c r="G90" s="40">
        <f>SUMIFS(input_enduse!E:E,input_enduse!A:A,C90,input_enduse!B:B,$A$2,input_enduse!C:C,$A90)</f>
        <v>0.112526676267621</v>
      </c>
      <c r="H90" s="40">
        <f>SUMIFS(input_enduse!F:F,input_enduse!A:A,C90,input_enduse!B:B,$A$2,input_enduse!C:C,$A90)</f>
        <v>0.87447997528857502</v>
      </c>
      <c r="I90" s="40">
        <f>SUMIFS(input_enduse!G:G,input_enduse!A:A,C90,input_enduse!B:B,$A$2,input_enduse!C:C,$A90)</f>
        <v>1.29933484438044E-2</v>
      </c>
      <c r="J90" s="41"/>
      <c r="K90" s="41"/>
    </row>
    <row r="91" spans="1:11" x14ac:dyDescent="0.2">
      <c r="A91" s="29" t="s">
        <v>17</v>
      </c>
      <c r="E91" s="27" t="s">
        <v>43</v>
      </c>
      <c r="F91" s="27" t="s">
        <v>101</v>
      </c>
      <c r="G91" s="27" t="s">
        <v>40</v>
      </c>
      <c r="H91" s="27" t="s">
        <v>41</v>
      </c>
      <c r="I91" s="27" t="s">
        <v>42</v>
      </c>
      <c r="J91" s="32"/>
      <c r="K91" s="32"/>
    </row>
    <row r="92" spans="1:11" x14ac:dyDescent="0.2">
      <c r="A92" s="29" t="s">
        <v>17</v>
      </c>
      <c r="C92" s="29" t="s">
        <v>98</v>
      </c>
      <c r="E92" s="34" t="s">
        <v>98</v>
      </c>
      <c r="F92" s="40">
        <v>1</v>
      </c>
      <c r="G92" s="40">
        <v>1</v>
      </c>
      <c r="H92" s="40">
        <v>0</v>
      </c>
      <c r="I92" s="40">
        <v>0</v>
      </c>
      <c r="J92" s="41"/>
      <c r="K92" s="41"/>
    </row>
    <row r="93" spans="1:11" x14ac:dyDescent="0.2">
      <c r="A93" s="29" t="s">
        <v>17</v>
      </c>
      <c r="C93" s="29" t="s">
        <v>8</v>
      </c>
      <c r="E93" s="34" t="s">
        <v>8</v>
      </c>
      <c r="F93" s="40">
        <f>SUMIFS(input_enduse!D:D,input_enduse!A:A,C93,input_enduse!B:B,$A$2,input_enduse!C:C,$A93)</f>
        <v>0.87170765269295303</v>
      </c>
      <c r="G93" s="40">
        <v>1</v>
      </c>
      <c r="H93" s="40">
        <v>0</v>
      </c>
      <c r="I93" s="40">
        <v>0</v>
      </c>
      <c r="J93" s="41"/>
      <c r="K93" s="41"/>
    </row>
    <row r="94" spans="1:11" x14ac:dyDescent="0.2">
      <c r="A94" s="29" t="s">
        <v>17</v>
      </c>
      <c r="C94" s="29" t="s">
        <v>12</v>
      </c>
      <c r="E94" s="34" t="s">
        <v>12</v>
      </c>
      <c r="F94" s="40">
        <f>SUMIFS(input_enduse!D:D,input_enduse!A:A,C94,input_enduse!B:B,$A$2,input_enduse!C:C,$A94)</f>
        <v>1</v>
      </c>
      <c r="G94" s="40">
        <v>1</v>
      </c>
      <c r="H94" s="40">
        <v>0</v>
      </c>
      <c r="I94" s="40">
        <v>0</v>
      </c>
      <c r="J94" s="41"/>
      <c r="K94" s="41"/>
    </row>
    <row r="95" spans="1:11" x14ac:dyDescent="0.2">
      <c r="A95" s="29" t="s">
        <v>17</v>
      </c>
      <c r="C95" s="29" t="s">
        <v>6</v>
      </c>
      <c r="E95" s="34" t="s">
        <v>109</v>
      </c>
      <c r="F95" s="40">
        <f>SUMIFS(input_enduse!D:D,input_enduse!A:A,C95,input_enduse!B:B,$A$2,input_enduse!C:C,$A95)</f>
        <v>0.99803251887891298</v>
      </c>
      <c r="G95" s="40">
        <f>SUMIFS(input_enduse!E:E,input_enduse!A:A,C95,input_enduse!B:B,$A$2,input_enduse!C:C,$A95)</f>
        <v>0.98235445824488499</v>
      </c>
      <c r="H95" s="40">
        <f>SUMIFS(input_enduse!F:F,input_enduse!A:A,C95,input_enduse!B:B,$A$2,input_enduse!C:C,$A95)</f>
        <v>1.76455417551152E-2</v>
      </c>
      <c r="I95" s="40">
        <f>SUMIFS(input_enduse!G:G,input_enduse!A:A,C95,input_enduse!B:B,$A$2,input_enduse!C:C,$A95)</f>
        <v>0</v>
      </c>
      <c r="J95" s="41"/>
      <c r="K95" s="41"/>
    </row>
    <row r="96" spans="1:11" x14ac:dyDescent="0.2">
      <c r="A96" s="29" t="s">
        <v>17</v>
      </c>
      <c r="C96" s="29" t="s">
        <v>104</v>
      </c>
      <c r="E96" s="34" t="s">
        <v>110</v>
      </c>
      <c r="F96" s="40">
        <f>SUMIFS(input_enduse!D:D,input_enduse!A:A,C96,input_enduse!B:B,$A$2,input_enduse!C:C,$A96)</f>
        <v>0.38577508224719098</v>
      </c>
      <c r="G96" s="40">
        <v>1</v>
      </c>
      <c r="H96" s="40">
        <v>0</v>
      </c>
      <c r="I96" s="40">
        <v>0</v>
      </c>
      <c r="J96" s="41"/>
      <c r="K96" s="41"/>
    </row>
    <row r="97" spans="1:11" x14ac:dyDescent="0.2">
      <c r="A97" s="29" t="s">
        <v>17</v>
      </c>
      <c r="C97" s="29" t="s">
        <v>106</v>
      </c>
      <c r="E97" s="34" t="s">
        <v>111</v>
      </c>
      <c r="F97" s="40">
        <f>SUMIFS(input_enduse!D:D,input_enduse!A:A,C97,input_enduse!B:B,$A$2,input_enduse!C:C,$A97)</f>
        <v>0.96984747706207997</v>
      </c>
      <c r="G97" s="40">
        <v>1</v>
      </c>
      <c r="H97" s="40">
        <v>0</v>
      </c>
      <c r="I97" s="40">
        <v>0</v>
      </c>
      <c r="J97" s="41"/>
      <c r="K97" s="41"/>
    </row>
    <row r="98" spans="1:11" x14ac:dyDescent="0.2">
      <c r="A98" s="29" t="s">
        <v>17</v>
      </c>
      <c r="C98" s="29" t="s">
        <v>105</v>
      </c>
      <c r="E98" s="34" t="s">
        <v>112</v>
      </c>
      <c r="F98" s="40">
        <f>SUMIFS(input_enduse!D:D,input_enduse!A:A,C98,input_enduse!B:B,$A$2,input_enduse!C:C,$A98)</f>
        <v>0.99409861401300503</v>
      </c>
      <c r="G98" s="40">
        <v>1</v>
      </c>
      <c r="H98" s="40">
        <v>0</v>
      </c>
      <c r="I98" s="40">
        <v>0</v>
      </c>
      <c r="J98" s="41"/>
      <c r="K98" s="41"/>
    </row>
    <row r="99" spans="1:11" x14ac:dyDescent="0.2">
      <c r="A99" s="29" t="s">
        <v>17</v>
      </c>
      <c r="C99" s="29" t="s">
        <v>10</v>
      </c>
      <c r="E99" s="34" t="s">
        <v>114</v>
      </c>
      <c r="F99" s="40">
        <f>SUMIFS(input_enduse!D:D,input_enduse!A:A,C99,input_enduse!B:B,$A$2,input_enduse!C:C,$A99)</f>
        <v>0.977699484610009</v>
      </c>
      <c r="G99" s="40">
        <v>1</v>
      </c>
      <c r="H99" s="40">
        <v>0</v>
      </c>
      <c r="I99" s="40">
        <v>0</v>
      </c>
      <c r="J99" s="41"/>
      <c r="K99" s="41"/>
    </row>
    <row r="100" spans="1:11" x14ac:dyDescent="0.2">
      <c r="A100" s="29" t="s">
        <v>17</v>
      </c>
      <c r="C100" s="29" t="s">
        <v>11</v>
      </c>
      <c r="E100" s="34" t="s">
        <v>11</v>
      </c>
      <c r="F100" s="40">
        <f>SUMIFS(input_enduse!D:D,input_enduse!A:A,C100,input_enduse!B:B,$A$2,input_enduse!C:C,$A100)</f>
        <v>0.29978957717985599</v>
      </c>
      <c r="G100" s="40">
        <v>1</v>
      </c>
      <c r="H100" s="40">
        <v>0</v>
      </c>
      <c r="I100" s="40">
        <v>0</v>
      </c>
      <c r="J100" s="41"/>
      <c r="K100" s="41"/>
    </row>
    <row r="101" spans="1:11" x14ac:dyDescent="0.2">
      <c r="A101" s="29" t="s">
        <v>17</v>
      </c>
      <c r="C101" s="29" t="s">
        <v>1</v>
      </c>
      <c r="E101" s="34" t="s">
        <v>1</v>
      </c>
      <c r="F101" s="40">
        <f>SUMIFS(input_enduse!D:D,input_enduse!A:A,C101,input_enduse!B:B,$A$2,input_enduse!C:C,$A101)</f>
        <v>0.13557855739285399</v>
      </c>
      <c r="G101" s="40">
        <v>1</v>
      </c>
      <c r="H101" s="40">
        <v>0</v>
      </c>
      <c r="I101" s="40">
        <v>0</v>
      </c>
      <c r="J101" s="41"/>
      <c r="K101" s="41"/>
    </row>
    <row r="103" spans="1:11" x14ac:dyDescent="0.2">
      <c r="E103" s="91" t="s">
        <v>49</v>
      </c>
      <c r="F103" s="91"/>
      <c r="G103" s="91"/>
      <c r="H103" s="91"/>
      <c r="I103" s="91"/>
      <c r="J103" s="39"/>
      <c r="K103" s="39"/>
    </row>
    <row r="104" spans="1:11" x14ac:dyDescent="0.2">
      <c r="C104" s="29" t="s">
        <v>43</v>
      </c>
      <c r="E104" s="27" t="s">
        <v>43</v>
      </c>
      <c r="F104" s="27" t="s">
        <v>44</v>
      </c>
      <c r="G104" s="27" t="s">
        <v>40</v>
      </c>
      <c r="H104" s="27" t="s">
        <v>41</v>
      </c>
      <c r="I104" s="27" t="s">
        <v>42</v>
      </c>
      <c r="J104" s="32"/>
      <c r="K104" s="32"/>
    </row>
    <row r="105" spans="1:11" x14ac:dyDescent="0.2">
      <c r="A105" s="29" t="s">
        <v>18</v>
      </c>
      <c r="C105" s="29" t="s">
        <v>9</v>
      </c>
      <c r="E105" s="34" t="s">
        <v>9</v>
      </c>
      <c r="F105" s="40">
        <f>SUMIFS(input_enduse!D:D,input_enduse!A:A,C105,input_enduse!B:B,$A$2,input_enduse!C:C,$A105)</f>
        <v>0.99071774092089304</v>
      </c>
      <c r="G105" s="40">
        <f>SUMIFS(input_enduse!E:E,input_enduse!A:A,C105,input_enduse!B:B,$A$2,input_enduse!C:C,$A105)</f>
        <v>0.39459753021407701</v>
      </c>
      <c r="H105" s="40">
        <f>SUMIFS(input_enduse!F:F,input_enduse!A:A,C105,input_enduse!B:B,$A$2,input_enduse!C:C,$A105)</f>
        <v>0.57183319792116805</v>
      </c>
      <c r="I105" s="40">
        <f>SUMIFS(input_enduse!G:G,input_enduse!A:A,C105,input_enduse!B:B,$A$2,input_enduse!C:C,$A105)</f>
        <v>3.3569271864755001E-2</v>
      </c>
      <c r="J105" s="41"/>
      <c r="K105" s="41"/>
    </row>
    <row r="106" spans="1:11" x14ac:dyDescent="0.2">
      <c r="A106" s="29" t="s">
        <v>18</v>
      </c>
      <c r="C106" s="29" t="s">
        <v>7</v>
      </c>
      <c r="E106" s="34" t="s">
        <v>7</v>
      </c>
      <c r="F106" s="40">
        <f>SUMIFS(input_enduse!D:D,input_enduse!A:A,C106,input_enduse!B:B,$A$2,input_enduse!C:C,$A106)</f>
        <v>0.97409893042385998</v>
      </c>
      <c r="G106" s="40">
        <f>SUMIFS(input_enduse!E:E,input_enduse!A:A,C106,input_enduse!B:B,$A$2,input_enduse!C:C,$A106)</f>
        <v>1</v>
      </c>
      <c r="H106" s="40">
        <f>SUMIFS(input_enduse!F:F,input_enduse!A:A,C106,input_enduse!B:B,$A$2,input_enduse!C:C,$A106)</f>
        <v>0</v>
      </c>
      <c r="I106" s="40">
        <f>SUMIFS(input_enduse!G:G,input_enduse!A:A,C106,input_enduse!B:B,$A$2,input_enduse!C:C,$A106)</f>
        <v>0</v>
      </c>
      <c r="J106" s="41"/>
      <c r="K106" s="41"/>
    </row>
    <row r="107" spans="1:11" x14ac:dyDescent="0.2">
      <c r="A107" s="29" t="s">
        <v>18</v>
      </c>
      <c r="C107" s="29" t="s">
        <v>13</v>
      </c>
      <c r="E107" s="34" t="s">
        <v>13</v>
      </c>
      <c r="F107" s="40">
        <f>SUMIFS(input_enduse!D:D,input_enduse!A:A,C107,input_enduse!B:B,$A$2,input_enduse!C:C,$A107)</f>
        <v>0.99219834060243906</v>
      </c>
      <c r="G107" s="40">
        <v>1</v>
      </c>
      <c r="H107" s="40">
        <v>0</v>
      </c>
      <c r="I107" s="40">
        <v>0</v>
      </c>
      <c r="J107" s="41"/>
      <c r="K107" s="41"/>
    </row>
    <row r="108" spans="1:11" x14ac:dyDescent="0.2">
      <c r="A108" s="29" t="s">
        <v>18</v>
      </c>
      <c r="C108" s="29" t="s">
        <v>108</v>
      </c>
      <c r="E108" s="34" t="s">
        <v>108</v>
      </c>
      <c r="F108" s="40">
        <f>SUMIFS(input_enduse!D:D,input_enduse!A:A,C108,input_enduse!B:B,$A$2,input_enduse!C:C,$A108)</f>
        <v>0</v>
      </c>
      <c r="G108" s="40">
        <v>1</v>
      </c>
      <c r="H108" s="40">
        <v>0</v>
      </c>
      <c r="I108" s="40">
        <v>0</v>
      </c>
      <c r="J108" s="41"/>
      <c r="K108" s="41"/>
    </row>
    <row r="109" spans="1:11" x14ac:dyDescent="0.2">
      <c r="A109" s="29" t="s">
        <v>18</v>
      </c>
      <c r="C109" s="29" t="s">
        <v>107</v>
      </c>
      <c r="E109" s="34" t="s">
        <v>107</v>
      </c>
      <c r="F109" s="40">
        <f>SUMIFS(input_enduse!D:D,input_enduse!A:A,C109,input_enduse!B:B,$A$2,input_enduse!C:C,$A109)</f>
        <v>0</v>
      </c>
      <c r="G109" s="40">
        <v>1</v>
      </c>
      <c r="H109" s="40">
        <v>0</v>
      </c>
      <c r="I109" s="40">
        <v>0</v>
      </c>
      <c r="J109" s="41"/>
      <c r="K109" s="41"/>
    </row>
    <row r="110" spans="1:11" x14ac:dyDescent="0.2">
      <c r="A110" s="29" t="s">
        <v>18</v>
      </c>
      <c r="C110" s="29" t="s">
        <v>5</v>
      </c>
      <c r="E110" s="34" t="s">
        <v>99</v>
      </c>
      <c r="F110" s="40">
        <f>SUMIFS(input_enduse!D:D,input_enduse!A:A,C110,input_enduse!B:B,$A$2,input_enduse!C:C,$A110)</f>
        <v>1.47236954746913E-2</v>
      </c>
      <c r="G110" s="40">
        <f>SUMIFS(input_enduse!E:E,input_enduse!A:A,C110,input_enduse!B:B,$A$2,input_enduse!C:C,$A110)</f>
        <v>0.299009132456105</v>
      </c>
      <c r="H110" s="40">
        <f>SUMIFS(input_enduse!F:F,input_enduse!A:A,C110,input_enduse!B:B,$A$2,input_enduse!C:C,$A110)</f>
        <v>0.63731216431057602</v>
      </c>
      <c r="I110" s="40">
        <f>SUMIFS(input_enduse!G:G,input_enduse!A:A,C110,input_enduse!B:B,$A$2,input_enduse!C:C,$A110)</f>
        <v>6.3678703233318396E-2</v>
      </c>
      <c r="J110" s="41"/>
      <c r="K110" s="41"/>
    </row>
    <row r="111" spans="1:11" x14ac:dyDescent="0.2">
      <c r="A111" s="29" t="s">
        <v>18</v>
      </c>
      <c r="C111" s="29" t="s">
        <v>14</v>
      </c>
      <c r="E111" s="34" t="s">
        <v>14</v>
      </c>
      <c r="F111" s="40">
        <f>SUMIFS(input_enduse!D:D,input_enduse!A:A,C111,input_enduse!B:B,$A$2,input_enduse!C:C,$A111)</f>
        <v>1</v>
      </c>
      <c r="G111" s="40">
        <f>SUMIFS(input_enduse!E:E,input_enduse!A:A,C111,input_enduse!B:B,$A$2,input_enduse!C:C,$A111)</f>
        <v>5.39942626589862E-2</v>
      </c>
      <c r="H111" s="40">
        <f>SUMIFS(input_enduse!F:F,input_enduse!A:A,C111,input_enduse!B:B,$A$2,input_enduse!C:C,$A111)</f>
        <v>0.89780303528564298</v>
      </c>
      <c r="I111" s="40">
        <f>SUMIFS(input_enduse!G:G,input_enduse!A:A,C111,input_enduse!B:B,$A$2,input_enduse!C:C,$A111)</f>
        <v>4.82027020553705E-2</v>
      </c>
      <c r="J111" s="41"/>
      <c r="K111" s="41"/>
    </row>
    <row r="112" spans="1:11" x14ac:dyDescent="0.2">
      <c r="A112" s="29" t="s">
        <v>18</v>
      </c>
      <c r="E112" s="27" t="s">
        <v>43</v>
      </c>
      <c r="F112" s="27" t="s">
        <v>101</v>
      </c>
      <c r="G112" s="27" t="s">
        <v>40</v>
      </c>
      <c r="H112" s="27" t="s">
        <v>41</v>
      </c>
      <c r="I112" s="27" t="s">
        <v>42</v>
      </c>
      <c r="J112" s="32"/>
      <c r="K112" s="32"/>
    </row>
    <row r="113" spans="1:11" x14ac:dyDescent="0.2">
      <c r="A113" s="29" t="s">
        <v>18</v>
      </c>
      <c r="C113" s="29" t="s">
        <v>98</v>
      </c>
      <c r="E113" s="34" t="s">
        <v>98</v>
      </c>
      <c r="F113" s="40">
        <v>1</v>
      </c>
      <c r="G113" s="40">
        <v>1</v>
      </c>
      <c r="H113" s="40">
        <v>0</v>
      </c>
      <c r="I113" s="40">
        <v>0</v>
      </c>
      <c r="J113" s="41"/>
      <c r="K113" s="41"/>
    </row>
    <row r="114" spans="1:11" x14ac:dyDescent="0.2">
      <c r="A114" s="29" t="s">
        <v>18</v>
      </c>
      <c r="C114" s="29" t="s">
        <v>8</v>
      </c>
      <c r="E114" s="34" t="s">
        <v>8</v>
      </c>
      <c r="F114" s="40">
        <f>SUMIFS(input_enduse!D:D,input_enduse!A:A,C114,input_enduse!B:B,$A$2,input_enduse!C:C,$A114)</f>
        <v>0.99564100552041901</v>
      </c>
      <c r="G114" s="40">
        <v>1</v>
      </c>
      <c r="H114" s="40">
        <v>0</v>
      </c>
      <c r="I114" s="40">
        <v>0</v>
      </c>
      <c r="J114" s="41"/>
      <c r="K114" s="41"/>
    </row>
    <row r="115" spans="1:11" x14ac:dyDescent="0.2">
      <c r="A115" s="29" t="s">
        <v>18</v>
      </c>
      <c r="C115" s="29" t="s">
        <v>12</v>
      </c>
      <c r="E115" s="34" t="s">
        <v>12</v>
      </c>
      <c r="F115" s="40">
        <f>SUMIFS(input_enduse!D:D,input_enduse!A:A,C115,input_enduse!B:B,$A$2,input_enduse!C:C,$A115)</f>
        <v>1</v>
      </c>
      <c r="G115" s="40">
        <v>1</v>
      </c>
      <c r="H115" s="40">
        <v>0</v>
      </c>
      <c r="I115" s="40">
        <v>0</v>
      </c>
      <c r="J115" s="41"/>
      <c r="K115" s="41"/>
    </row>
    <row r="116" spans="1:11" x14ac:dyDescent="0.2">
      <c r="A116" s="29" t="s">
        <v>18</v>
      </c>
      <c r="C116" s="29" t="s">
        <v>6</v>
      </c>
      <c r="E116" s="34" t="s">
        <v>109</v>
      </c>
      <c r="F116" s="40">
        <f>SUMIFS(input_enduse!D:D,input_enduse!A:A,C116,input_enduse!B:B,$A$2,input_enduse!C:C,$A116)</f>
        <v>0.99565190052355501</v>
      </c>
      <c r="G116" s="40">
        <f>SUMIFS(input_enduse!E:E,input_enduse!A:A,C116,input_enduse!B:B,$A$2,input_enduse!C:C,$A116)</f>
        <v>0.987269677397145</v>
      </c>
      <c r="H116" s="40">
        <f>SUMIFS(input_enduse!F:F,input_enduse!A:A,C116,input_enduse!B:B,$A$2,input_enduse!C:C,$A116)</f>
        <v>1.27303226028552E-2</v>
      </c>
      <c r="I116" s="40">
        <f>SUMIFS(input_enduse!G:G,input_enduse!A:A,C116,input_enduse!B:B,$A$2,input_enduse!C:C,$A116)</f>
        <v>0</v>
      </c>
      <c r="J116" s="41"/>
      <c r="K116" s="41"/>
    </row>
    <row r="117" spans="1:11" x14ac:dyDescent="0.2">
      <c r="A117" s="29" t="s">
        <v>18</v>
      </c>
      <c r="C117" s="29" t="s">
        <v>104</v>
      </c>
      <c r="E117" s="34" t="s">
        <v>110</v>
      </c>
      <c r="F117" s="40">
        <f>SUMIFS(input_enduse!D:D,input_enduse!A:A,C117,input_enduse!B:B,$A$2,input_enduse!C:C,$A117)</f>
        <v>0.66260636131866502</v>
      </c>
      <c r="G117" s="40">
        <v>1</v>
      </c>
      <c r="H117" s="40">
        <v>0</v>
      </c>
      <c r="I117" s="40">
        <v>0</v>
      </c>
      <c r="J117" s="41"/>
      <c r="K117" s="41"/>
    </row>
    <row r="118" spans="1:11" x14ac:dyDescent="0.2">
      <c r="A118" s="29" t="s">
        <v>18</v>
      </c>
      <c r="C118" s="29" t="s">
        <v>106</v>
      </c>
      <c r="E118" s="34" t="s">
        <v>111</v>
      </c>
      <c r="F118" s="40">
        <f>SUMIFS(input_enduse!D:D,input_enduse!A:A,C118,input_enduse!B:B,$A$2,input_enduse!C:C,$A118)</f>
        <v>0.98898962325562401</v>
      </c>
      <c r="G118" s="40">
        <v>1</v>
      </c>
      <c r="H118" s="40">
        <v>0</v>
      </c>
      <c r="I118" s="40">
        <v>0</v>
      </c>
      <c r="J118" s="41"/>
      <c r="K118" s="41"/>
    </row>
    <row r="119" spans="1:11" x14ac:dyDescent="0.2">
      <c r="A119" s="29" t="s">
        <v>18</v>
      </c>
      <c r="C119" s="29" t="s">
        <v>105</v>
      </c>
      <c r="E119" s="34" t="s">
        <v>112</v>
      </c>
      <c r="F119" s="40">
        <f>SUMIFS(input_enduse!D:D,input_enduse!A:A,C119,input_enduse!B:B,$A$2,input_enduse!C:C,$A119)</f>
        <v>0.99477015076278497</v>
      </c>
      <c r="G119" s="40">
        <v>1</v>
      </c>
      <c r="H119" s="40">
        <v>0</v>
      </c>
      <c r="I119" s="40">
        <v>0</v>
      </c>
      <c r="J119" s="41"/>
      <c r="K119" s="41"/>
    </row>
    <row r="120" spans="1:11" x14ac:dyDescent="0.2">
      <c r="A120" s="29" t="s">
        <v>18</v>
      </c>
      <c r="C120" s="29" t="s">
        <v>10</v>
      </c>
      <c r="E120" s="34" t="s">
        <v>114</v>
      </c>
      <c r="F120" s="40">
        <f>SUMIFS(input_enduse!D:D,input_enduse!A:A,C120,input_enduse!B:B,$A$2,input_enduse!C:C,$A120)</f>
        <v>0.99534875714005999</v>
      </c>
      <c r="G120" s="40">
        <v>1</v>
      </c>
      <c r="H120" s="40">
        <v>0</v>
      </c>
      <c r="I120" s="40">
        <v>0</v>
      </c>
      <c r="J120" s="41"/>
      <c r="K120" s="41"/>
    </row>
    <row r="121" spans="1:11" x14ac:dyDescent="0.2">
      <c r="A121" s="29" t="s">
        <v>18</v>
      </c>
      <c r="C121" s="29" t="s">
        <v>11</v>
      </c>
      <c r="E121" s="34" t="s">
        <v>11</v>
      </c>
      <c r="F121" s="40">
        <f>SUMIFS(input_enduse!D:D,input_enduse!A:A,C121,input_enduse!B:B,$A$2,input_enduse!C:C,$A121)</f>
        <v>0.61678966832944204</v>
      </c>
      <c r="G121" s="40">
        <v>1</v>
      </c>
      <c r="H121" s="40">
        <v>0</v>
      </c>
      <c r="I121" s="40">
        <v>0</v>
      </c>
      <c r="J121" s="41"/>
      <c r="K121" s="41"/>
    </row>
    <row r="122" spans="1:11" x14ac:dyDescent="0.2">
      <c r="A122" s="29" t="s">
        <v>18</v>
      </c>
      <c r="C122" s="29" t="s">
        <v>1</v>
      </c>
      <c r="E122" s="34" t="s">
        <v>1</v>
      </c>
      <c r="F122" s="40">
        <f>SUMIFS(input_enduse!D:D,input_enduse!A:A,C122,input_enduse!B:B,$A$2,input_enduse!C:C,$A122)</f>
        <v>0.11541757507887</v>
      </c>
      <c r="G122" s="40">
        <v>1</v>
      </c>
      <c r="H122" s="40">
        <v>0</v>
      </c>
      <c r="I122" s="40">
        <v>0</v>
      </c>
      <c r="J122" s="41"/>
      <c r="K122" s="41"/>
    </row>
    <row r="124" spans="1:11" x14ac:dyDescent="0.2">
      <c r="E124" s="88" t="s">
        <v>50</v>
      </c>
      <c r="F124" s="89"/>
      <c r="G124" s="89"/>
      <c r="H124" s="89"/>
      <c r="I124" s="90"/>
      <c r="J124" s="39"/>
      <c r="K124" s="39"/>
    </row>
    <row r="125" spans="1:11" x14ac:dyDescent="0.2">
      <c r="C125" s="29" t="s">
        <v>43</v>
      </c>
      <c r="E125" s="27" t="s">
        <v>43</v>
      </c>
      <c r="F125" s="27" t="s">
        <v>44</v>
      </c>
      <c r="G125" s="27" t="s">
        <v>40</v>
      </c>
      <c r="H125" s="27" t="s">
        <v>41</v>
      </c>
      <c r="I125" s="27" t="s">
        <v>42</v>
      </c>
      <c r="J125" s="32"/>
      <c r="K125" s="32"/>
    </row>
    <row r="126" spans="1:11" x14ac:dyDescent="0.2">
      <c r="A126" s="29" t="s">
        <v>10</v>
      </c>
      <c r="C126" s="29" t="s">
        <v>9</v>
      </c>
      <c r="E126" s="34" t="s">
        <v>9</v>
      </c>
      <c r="F126" s="40">
        <f>SUMIFS(input_enduse!D:D,input_enduse!A:A,C126,input_enduse!B:B,$A$2,input_enduse!C:C,$A126)</f>
        <v>0.65024330192007396</v>
      </c>
      <c r="G126" s="40">
        <f>SUMIFS(input_enduse!E:E,input_enduse!A:A,C126,input_enduse!B:B,$A$2,input_enduse!C:C,$A126)</f>
        <v>0.27087882634632898</v>
      </c>
      <c r="H126" s="40">
        <f>SUMIFS(input_enduse!F:F,input_enduse!A:A,C126,input_enduse!B:B,$A$2,input_enduse!C:C,$A126)</f>
        <v>0.69296136547647802</v>
      </c>
      <c r="I126" s="40">
        <f>SUMIFS(input_enduse!G:G,input_enduse!A:A,C126,input_enduse!B:B,$A$2,input_enduse!C:C,$A126)</f>
        <v>3.6159808177192401E-2</v>
      </c>
      <c r="J126" s="41"/>
      <c r="K126" s="41"/>
    </row>
    <row r="127" spans="1:11" x14ac:dyDescent="0.2">
      <c r="A127" s="29" t="s">
        <v>10</v>
      </c>
      <c r="C127" s="29" t="s">
        <v>7</v>
      </c>
      <c r="E127" s="34" t="s">
        <v>7</v>
      </c>
      <c r="F127" s="40">
        <f>SUMIFS(input_enduse!D:D,input_enduse!A:A,C127,input_enduse!B:B,$A$2,input_enduse!C:C,$A127)</f>
        <v>0.63462532969200502</v>
      </c>
      <c r="G127" s="40">
        <f>SUMIFS(input_enduse!E:E,input_enduse!A:A,C127,input_enduse!B:B,$A$2,input_enduse!C:C,$A127)</f>
        <v>0.99992133017561102</v>
      </c>
      <c r="H127" s="40">
        <f>SUMIFS(input_enduse!F:F,input_enduse!A:A,C127,input_enduse!B:B,$A$2,input_enduse!C:C,$A127)</f>
        <v>3.16276131635802E-5</v>
      </c>
      <c r="I127" s="40">
        <f>SUMIFS(input_enduse!G:G,input_enduse!A:A,C127,input_enduse!B:B,$A$2,input_enduse!C:C,$A127)</f>
        <v>4.7042211225453098E-5</v>
      </c>
      <c r="J127" s="41"/>
      <c r="K127" s="41"/>
    </row>
    <row r="128" spans="1:11" x14ac:dyDescent="0.2">
      <c r="A128" s="29" t="s">
        <v>10</v>
      </c>
      <c r="C128" s="29" t="s">
        <v>13</v>
      </c>
      <c r="E128" s="34" t="s">
        <v>13</v>
      </c>
      <c r="F128" s="40">
        <f>SUMIFS(input_enduse!D:D,input_enduse!A:A,C128,input_enduse!B:B,$A$2,input_enduse!C:C,$A128)</f>
        <v>0.69143950698508605</v>
      </c>
      <c r="G128" s="40">
        <v>1</v>
      </c>
      <c r="H128" s="40">
        <v>0</v>
      </c>
      <c r="I128" s="40">
        <v>0</v>
      </c>
      <c r="J128" s="41"/>
      <c r="K128" s="41"/>
    </row>
    <row r="129" spans="1:11" x14ac:dyDescent="0.2">
      <c r="A129" s="29" t="s">
        <v>10</v>
      </c>
      <c r="C129" s="29" t="s">
        <v>108</v>
      </c>
      <c r="E129" s="34" t="s">
        <v>108</v>
      </c>
      <c r="F129" s="40">
        <f>SUMIFS(input_enduse!D:D,input_enduse!A:A,C129,input_enduse!B:B,$A$2,input_enduse!C:C,$A129)</f>
        <v>1.7700182303072001E-5</v>
      </c>
      <c r="G129" s="40">
        <v>1</v>
      </c>
      <c r="H129" s="40">
        <v>0</v>
      </c>
      <c r="I129" s="40">
        <v>0</v>
      </c>
      <c r="J129" s="41"/>
      <c r="K129" s="41"/>
    </row>
    <row r="130" spans="1:11" x14ac:dyDescent="0.2">
      <c r="A130" s="29" t="s">
        <v>10</v>
      </c>
      <c r="C130" s="29" t="s">
        <v>107</v>
      </c>
      <c r="E130" s="34" t="s">
        <v>107</v>
      </c>
      <c r="F130" s="40">
        <f>SUMIFS(input_enduse!D:D,input_enduse!A:A,C130,input_enduse!B:B,$A$2,input_enduse!C:C,$A130)</f>
        <v>1.25254579762837E-5</v>
      </c>
      <c r="G130" s="40">
        <v>1</v>
      </c>
      <c r="H130" s="40">
        <v>0</v>
      </c>
      <c r="I130" s="40">
        <v>0</v>
      </c>
      <c r="J130" s="41"/>
      <c r="K130" s="41"/>
    </row>
    <row r="131" spans="1:11" x14ac:dyDescent="0.2">
      <c r="A131" s="29" t="s">
        <v>10</v>
      </c>
      <c r="C131" s="29" t="s">
        <v>5</v>
      </c>
      <c r="E131" s="34" t="s">
        <v>99</v>
      </c>
      <c r="F131" s="40">
        <f>SUMIFS(input_enduse!D:D,input_enduse!A:A,C131,input_enduse!B:B,$A$2,input_enduse!C:C,$A131)</f>
        <v>1.2528991465681301E-2</v>
      </c>
      <c r="G131" s="40">
        <f>SUMIFS(input_enduse!E:E,input_enduse!A:A,C131,input_enduse!B:B,$A$2,input_enduse!C:C,$A131)</f>
        <v>0.326771932318772</v>
      </c>
      <c r="H131" s="40">
        <f>SUMIFS(input_enduse!F:F,input_enduse!A:A,C131,input_enduse!B:B,$A$2,input_enduse!C:C,$A131)</f>
        <v>0.59732312371937202</v>
      </c>
      <c r="I131" s="40">
        <f>SUMIFS(input_enduse!G:G,input_enduse!A:A,C131,input_enduse!B:B,$A$2,input_enduse!C:C,$A131)</f>
        <v>7.5904943961856694E-2</v>
      </c>
      <c r="J131" s="41"/>
      <c r="K131" s="41"/>
    </row>
    <row r="132" spans="1:11" x14ac:dyDescent="0.2">
      <c r="A132" s="29" t="s">
        <v>10</v>
      </c>
      <c r="C132" s="29" t="s">
        <v>14</v>
      </c>
      <c r="E132" s="34" t="s">
        <v>14</v>
      </c>
      <c r="F132" s="40">
        <f>SUMIFS(input_enduse!D:D,input_enduse!A:A,C132,input_enduse!B:B,$A$2,input_enduse!C:C,$A132)</f>
        <v>0.924673217806258</v>
      </c>
      <c r="G132" s="40">
        <f>SUMIFS(input_enduse!E:E,input_enduse!A:A,C132,input_enduse!B:B,$A$2,input_enduse!C:C,$A132)</f>
        <v>0.39722845674503598</v>
      </c>
      <c r="H132" s="40">
        <f>SUMIFS(input_enduse!F:F,input_enduse!A:A,C132,input_enduse!B:B,$A$2,input_enduse!C:C,$A132)</f>
        <v>0.579821450021477</v>
      </c>
      <c r="I132" s="40">
        <f>SUMIFS(input_enduse!G:G,input_enduse!A:A,C132,input_enduse!B:B,$A$2,input_enduse!C:C,$A132)</f>
        <v>2.2950093233487099E-2</v>
      </c>
      <c r="J132" s="41"/>
      <c r="K132" s="41"/>
    </row>
    <row r="133" spans="1:11" x14ac:dyDescent="0.2">
      <c r="A133" s="29" t="s">
        <v>10</v>
      </c>
      <c r="E133" s="27" t="s">
        <v>43</v>
      </c>
      <c r="F133" s="27" t="s">
        <v>101</v>
      </c>
      <c r="G133" s="27" t="s">
        <v>40</v>
      </c>
      <c r="H133" s="27" t="s">
        <v>41</v>
      </c>
      <c r="I133" s="27" t="s">
        <v>42</v>
      </c>
      <c r="J133" s="32"/>
      <c r="K133" s="32"/>
    </row>
    <row r="134" spans="1:11" x14ac:dyDescent="0.2">
      <c r="A134" s="29" t="s">
        <v>10</v>
      </c>
      <c r="C134" s="29" t="s">
        <v>98</v>
      </c>
      <c r="E134" s="34" t="s">
        <v>98</v>
      </c>
      <c r="F134" s="40">
        <v>1</v>
      </c>
      <c r="G134" s="40">
        <v>1</v>
      </c>
      <c r="H134" s="40">
        <v>0</v>
      </c>
      <c r="I134" s="40">
        <v>0</v>
      </c>
      <c r="J134" s="41"/>
      <c r="K134" s="41"/>
    </row>
    <row r="135" spans="1:11" x14ac:dyDescent="0.2">
      <c r="A135" s="29" t="s">
        <v>10</v>
      </c>
      <c r="C135" s="29" t="s">
        <v>8</v>
      </c>
      <c r="E135" s="34" t="s">
        <v>8</v>
      </c>
      <c r="F135" s="40">
        <f>SUMIFS(input_enduse!D:D,input_enduse!A:A,C135,input_enduse!B:B,$A$2,input_enduse!C:C,$A135)</f>
        <v>0.85862525615115104</v>
      </c>
      <c r="G135" s="40">
        <v>1</v>
      </c>
      <c r="H135" s="40">
        <v>0</v>
      </c>
      <c r="I135" s="40">
        <v>0</v>
      </c>
      <c r="J135" s="41"/>
      <c r="K135" s="41"/>
    </row>
    <row r="136" spans="1:11" x14ac:dyDescent="0.2">
      <c r="A136" s="29" t="s">
        <v>10</v>
      </c>
      <c r="C136" s="29" t="s">
        <v>12</v>
      </c>
      <c r="E136" s="34" t="s">
        <v>12</v>
      </c>
      <c r="F136" s="40">
        <f>SUMIFS(input_enduse!D:D,input_enduse!A:A,C136,input_enduse!B:B,$A$2,input_enduse!C:C,$A136)</f>
        <v>0.98860133703768105</v>
      </c>
      <c r="G136" s="40">
        <v>1</v>
      </c>
      <c r="H136" s="40">
        <v>0</v>
      </c>
      <c r="I136" s="40">
        <v>0</v>
      </c>
      <c r="J136" s="41"/>
      <c r="K136" s="41"/>
    </row>
    <row r="137" spans="1:11" x14ac:dyDescent="0.2">
      <c r="A137" s="29" t="s">
        <v>10</v>
      </c>
      <c r="C137" s="29" t="s">
        <v>6</v>
      </c>
      <c r="E137" s="34" t="s">
        <v>109</v>
      </c>
      <c r="F137" s="40">
        <f>SUMIFS(input_enduse!D:D,input_enduse!A:A,C137,input_enduse!B:B,$A$2,input_enduse!C:C,$A137)</f>
        <v>0.94025997638058401</v>
      </c>
      <c r="G137" s="40">
        <f>SUMIFS(input_enduse!E:E,input_enduse!A:A,C137,input_enduse!B:B,$A$2,input_enduse!C:C,$A137)</f>
        <v>0.98051770760155199</v>
      </c>
      <c r="H137" s="40">
        <f>SUMIFS(input_enduse!F:F,input_enduse!A:A,C137,input_enduse!B:B,$A$2,input_enduse!C:C,$A137)</f>
        <v>1.9482292398447901E-2</v>
      </c>
      <c r="I137" s="40">
        <f>SUMIFS(input_enduse!G:G,input_enduse!A:A,C137,input_enduse!B:B,$A$2,input_enduse!C:C,$A137)</f>
        <v>0</v>
      </c>
      <c r="J137" s="41"/>
      <c r="K137" s="41"/>
    </row>
    <row r="138" spans="1:11" x14ac:dyDescent="0.2">
      <c r="A138" s="29" t="s">
        <v>10</v>
      </c>
      <c r="C138" s="29" t="s">
        <v>104</v>
      </c>
      <c r="E138" s="34" t="s">
        <v>110</v>
      </c>
      <c r="F138" s="40">
        <f>SUMIFS(input_enduse!D:D,input_enduse!A:A,C138,input_enduse!B:B,$A$2,input_enduse!C:C,$A138)</f>
        <v>0.138234768814262</v>
      </c>
      <c r="G138" s="40">
        <v>1</v>
      </c>
      <c r="H138" s="40">
        <v>0</v>
      </c>
      <c r="I138" s="40">
        <v>0</v>
      </c>
      <c r="J138" s="41"/>
      <c r="K138" s="41"/>
    </row>
    <row r="139" spans="1:11" x14ac:dyDescent="0.2">
      <c r="A139" s="29" t="s">
        <v>10</v>
      </c>
      <c r="C139" s="29" t="s">
        <v>106</v>
      </c>
      <c r="E139" s="34" t="s">
        <v>111</v>
      </c>
      <c r="F139" s="40">
        <f>SUMIFS(input_enduse!D:D,input_enduse!A:A,C139,input_enduse!B:B,$A$2,input_enduse!C:C,$A139)</f>
        <v>0.88832865666143201</v>
      </c>
      <c r="G139" s="40">
        <v>1</v>
      </c>
      <c r="H139" s="40">
        <v>0</v>
      </c>
      <c r="I139" s="40">
        <v>0</v>
      </c>
      <c r="J139" s="41"/>
      <c r="K139" s="41"/>
    </row>
    <row r="140" spans="1:11" x14ac:dyDescent="0.2">
      <c r="A140" s="29" t="s">
        <v>10</v>
      </c>
      <c r="C140" s="29" t="s">
        <v>105</v>
      </c>
      <c r="E140" s="34" t="s">
        <v>112</v>
      </c>
      <c r="F140" s="40">
        <f>SUMIFS(input_enduse!D:D,input_enduse!A:A,C140,input_enduse!B:B,$A$2,input_enduse!C:C,$A140)</f>
        <v>0.91299810990560404</v>
      </c>
      <c r="G140" s="40">
        <v>1</v>
      </c>
      <c r="H140" s="40">
        <v>0</v>
      </c>
      <c r="I140" s="40">
        <v>0</v>
      </c>
      <c r="J140" s="41"/>
      <c r="K140" s="41"/>
    </row>
    <row r="141" spans="1:11" x14ac:dyDescent="0.2">
      <c r="A141" s="29" t="s">
        <v>10</v>
      </c>
      <c r="C141" s="29" t="s">
        <v>10</v>
      </c>
      <c r="E141" s="34" t="s">
        <v>114</v>
      </c>
      <c r="F141" s="40">
        <f>SUMIFS(input_enduse!D:D,input_enduse!A:A,C141,input_enduse!B:B,$A$2,input_enduse!C:C,$A141)</f>
        <v>0.98266359846079798</v>
      </c>
      <c r="G141" s="40">
        <v>1</v>
      </c>
      <c r="H141" s="40">
        <v>0</v>
      </c>
      <c r="I141" s="40">
        <v>0</v>
      </c>
      <c r="J141" s="41"/>
      <c r="K141" s="41"/>
    </row>
    <row r="142" spans="1:11" x14ac:dyDescent="0.2">
      <c r="A142" s="29" t="s">
        <v>10</v>
      </c>
      <c r="C142" s="29" t="s">
        <v>11</v>
      </c>
      <c r="E142" s="34" t="s">
        <v>11</v>
      </c>
      <c r="F142" s="40">
        <f>SUMIFS(input_enduse!D:D,input_enduse!A:A,C142,input_enduse!B:B,$A$2,input_enduse!C:C,$A142)</f>
        <v>0.406438234589315</v>
      </c>
      <c r="G142" s="40">
        <v>1</v>
      </c>
      <c r="H142" s="40">
        <v>0</v>
      </c>
      <c r="I142" s="40">
        <v>0</v>
      </c>
      <c r="J142" s="41"/>
      <c r="K142" s="41"/>
    </row>
    <row r="143" spans="1:11" x14ac:dyDescent="0.2">
      <c r="A143" s="29" t="s">
        <v>10</v>
      </c>
      <c r="C143" s="29" t="s">
        <v>1</v>
      </c>
      <c r="E143" s="34" t="s">
        <v>1</v>
      </c>
      <c r="F143" s="40">
        <f>SUMIFS(input_enduse!D:D,input_enduse!A:A,C143,input_enduse!B:B,$A$2,input_enduse!C:C,$A143)</f>
        <v>0.49078463363982999</v>
      </c>
      <c r="G143" s="40">
        <v>1</v>
      </c>
      <c r="H143" s="40">
        <v>0</v>
      </c>
      <c r="I143" s="40">
        <v>0</v>
      </c>
      <c r="J143" s="41"/>
      <c r="K143" s="41"/>
    </row>
    <row r="145" spans="1:11" x14ac:dyDescent="0.2">
      <c r="E145" s="88" t="s">
        <v>51</v>
      </c>
      <c r="F145" s="89"/>
      <c r="G145" s="89"/>
      <c r="H145" s="89"/>
      <c r="I145" s="90"/>
      <c r="J145" s="39"/>
      <c r="K145" s="39"/>
    </row>
    <row r="146" spans="1:11" x14ac:dyDescent="0.2">
      <c r="C146" s="29" t="s">
        <v>43</v>
      </c>
      <c r="E146" s="27" t="s">
        <v>43</v>
      </c>
      <c r="F146" s="27" t="s">
        <v>44</v>
      </c>
      <c r="G146" s="27" t="s">
        <v>40</v>
      </c>
      <c r="H146" s="27" t="s">
        <v>41</v>
      </c>
      <c r="I146" s="27" t="s">
        <v>42</v>
      </c>
      <c r="J146" s="32"/>
      <c r="K146" s="32"/>
    </row>
    <row r="147" spans="1:11" x14ac:dyDescent="0.2">
      <c r="A147" s="29" t="s">
        <v>19</v>
      </c>
      <c r="C147" s="29" t="s">
        <v>9</v>
      </c>
      <c r="E147" s="34" t="s">
        <v>9</v>
      </c>
      <c r="F147" s="40">
        <f>SUMIFS(input_enduse!D:D,input_enduse!A:A,C147,input_enduse!B:B,$A$2,input_enduse!C:C,$A147)</f>
        <v>0.91450395759527603</v>
      </c>
      <c r="G147" s="40">
        <f>SUMIFS(input_enduse!E:E,input_enduse!A:A,C147,input_enduse!B:B,$A$2,input_enduse!C:C,$A147)</f>
        <v>0.12954233768369999</v>
      </c>
      <c r="H147" s="40">
        <f>SUMIFS(input_enduse!F:F,input_enduse!A:A,C147,input_enduse!B:B,$A$2,input_enduse!C:C,$A147)</f>
        <v>0.852156216315889</v>
      </c>
      <c r="I147" s="40">
        <f>SUMIFS(input_enduse!G:G,input_enduse!A:A,C147,input_enduse!B:B,$A$2,input_enduse!C:C,$A147)</f>
        <v>1.8301446000410899E-2</v>
      </c>
      <c r="J147" s="41"/>
      <c r="K147" s="41"/>
    </row>
    <row r="148" spans="1:11" x14ac:dyDescent="0.2">
      <c r="A148" s="29" t="s">
        <v>19</v>
      </c>
      <c r="C148" s="29" t="s">
        <v>7</v>
      </c>
      <c r="E148" s="34" t="s">
        <v>7</v>
      </c>
      <c r="F148" s="40">
        <f>SUMIFS(input_enduse!D:D,input_enduse!A:A,C148,input_enduse!B:B,$A$2,input_enduse!C:C,$A148)</f>
        <v>0.91213679595031205</v>
      </c>
      <c r="G148" s="40">
        <f>SUMIFS(input_enduse!E:E,input_enduse!A:A,C148,input_enduse!B:B,$A$2,input_enduse!C:C,$A148)</f>
        <v>1</v>
      </c>
      <c r="H148" s="40">
        <f>SUMIFS(input_enduse!F:F,input_enduse!A:A,C148,input_enduse!B:B,$A$2,input_enduse!C:C,$A148)</f>
        <v>0</v>
      </c>
      <c r="I148" s="40">
        <f>SUMIFS(input_enduse!G:G,input_enduse!A:A,C148,input_enduse!B:B,$A$2,input_enduse!C:C,$A148)</f>
        <v>0</v>
      </c>
      <c r="J148" s="41"/>
      <c r="K148" s="41"/>
    </row>
    <row r="149" spans="1:11" x14ac:dyDescent="0.2">
      <c r="A149" s="29" t="s">
        <v>19</v>
      </c>
      <c r="C149" s="29" t="s">
        <v>13</v>
      </c>
      <c r="E149" s="34" t="s">
        <v>13</v>
      </c>
      <c r="F149" s="40">
        <f>SUMIFS(input_enduse!D:D,input_enduse!A:A,C149,input_enduse!B:B,$A$2,input_enduse!C:C,$A149)</f>
        <v>0.92361947910925202</v>
      </c>
      <c r="G149" s="40">
        <v>1</v>
      </c>
      <c r="H149" s="40">
        <v>0</v>
      </c>
      <c r="I149" s="40">
        <v>0</v>
      </c>
      <c r="J149" s="41"/>
      <c r="K149" s="41"/>
    </row>
    <row r="150" spans="1:11" x14ac:dyDescent="0.2">
      <c r="A150" s="29" t="s">
        <v>19</v>
      </c>
      <c r="C150" s="29" t="s">
        <v>108</v>
      </c>
      <c r="E150" s="34" t="s">
        <v>108</v>
      </c>
      <c r="F150" s="40">
        <f>SUMIFS(input_enduse!D:D,input_enduse!A:A,C150,input_enduse!B:B,$A$2,input_enduse!C:C,$A150)</f>
        <v>9.3670994433193804E-4</v>
      </c>
      <c r="G150" s="40">
        <v>1</v>
      </c>
      <c r="H150" s="40">
        <v>0</v>
      </c>
      <c r="I150" s="40">
        <v>0</v>
      </c>
      <c r="J150" s="41"/>
      <c r="K150" s="41"/>
    </row>
    <row r="151" spans="1:11" x14ac:dyDescent="0.2">
      <c r="A151" s="29" t="s">
        <v>19</v>
      </c>
      <c r="C151" s="29" t="s">
        <v>107</v>
      </c>
      <c r="E151" s="34" t="s">
        <v>107</v>
      </c>
      <c r="F151" s="40">
        <f>SUMIFS(input_enduse!D:D,input_enduse!A:A,C151,input_enduse!B:B,$A$2,input_enduse!C:C,$A151)</f>
        <v>1.9598180221941299E-4</v>
      </c>
      <c r="G151" s="40">
        <v>1</v>
      </c>
      <c r="H151" s="40">
        <v>0</v>
      </c>
      <c r="I151" s="40">
        <v>0</v>
      </c>
      <c r="J151" s="41"/>
      <c r="K151" s="41"/>
    </row>
    <row r="152" spans="1:11" x14ac:dyDescent="0.2">
      <c r="A152" s="29" t="s">
        <v>19</v>
      </c>
      <c r="C152" s="29" t="s">
        <v>5</v>
      </c>
      <c r="E152" s="34" t="s">
        <v>99</v>
      </c>
      <c r="F152" s="40">
        <f>SUMIFS(input_enduse!D:D,input_enduse!A:A,C152,input_enduse!B:B,$A$2,input_enduse!C:C,$A152)</f>
        <v>5.1236523005636402E-3</v>
      </c>
      <c r="G152" s="40">
        <f>SUMIFS(input_enduse!E:E,input_enduse!A:A,C152,input_enduse!B:B,$A$2,input_enduse!C:C,$A152)</f>
        <v>0.30869635928882</v>
      </c>
      <c r="H152" s="40">
        <f>SUMIFS(input_enduse!F:F,input_enduse!A:A,C152,input_enduse!B:B,$A$2,input_enduse!C:C,$A152)</f>
        <v>0.68740884091120602</v>
      </c>
      <c r="I152" s="40">
        <f>SUMIFS(input_enduse!G:G,input_enduse!A:A,C152,input_enduse!B:B,$A$2,input_enduse!C:C,$A152)</f>
        <v>3.8947997999736299E-3</v>
      </c>
      <c r="J152" s="41"/>
      <c r="K152" s="41"/>
    </row>
    <row r="153" spans="1:11" x14ac:dyDescent="0.2">
      <c r="A153" s="29" t="s">
        <v>19</v>
      </c>
      <c r="C153" s="29" t="s">
        <v>14</v>
      </c>
      <c r="E153" s="34" t="s">
        <v>14</v>
      </c>
      <c r="F153" s="40">
        <f>SUMIFS(input_enduse!D:D,input_enduse!A:A,C153,input_enduse!B:B,$A$2,input_enduse!C:C,$A153)</f>
        <v>0.99844758864112704</v>
      </c>
      <c r="G153" s="40">
        <f>SUMIFS(input_enduse!E:E,input_enduse!A:A,C153,input_enduse!B:B,$A$2,input_enduse!C:C,$A153)</f>
        <v>0.36599919676430698</v>
      </c>
      <c r="H153" s="40">
        <f>SUMIFS(input_enduse!F:F,input_enduse!A:A,C153,input_enduse!B:B,$A$2,input_enduse!C:C,$A153)</f>
        <v>0.61642516313121598</v>
      </c>
      <c r="I153" s="40">
        <f>SUMIFS(input_enduse!G:G,input_enduse!A:A,C153,input_enduse!B:B,$A$2,input_enduse!C:C,$A153)</f>
        <v>1.7575640104477101E-2</v>
      </c>
      <c r="J153" s="41"/>
      <c r="K153" s="41"/>
    </row>
    <row r="154" spans="1:11" x14ac:dyDescent="0.2">
      <c r="A154" s="29" t="s">
        <v>19</v>
      </c>
      <c r="E154" s="27" t="s">
        <v>43</v>
      </c>
      <c r="F154" s="27" t="s">
        <v>101</v>
      </c>
      <c r="G154" s="27" t="s">
        <v>40</v>
      </c>
      <c r="H154" s="27" t="s">
        <v>41</v>
      </c>
      <c r="I154" s="27" t="s">
        <v>42</v>
      </c>
      <c r="J154" s="32"/>
      <c r="K154" s="32"/>
    </row>
    <row r="155" spans="1:11" x14ac:dyDescent="0.2">
      <c r="A155" s="29" t="s">
        <v>19</v>
      </c>
      <c r="C155" s="29" t="s">
        <v>98</v>
      </c>
      <c r="E155" s="34" t="s">
        <v>98</v>
      </c>
      <c r="F155" s="40">
        <v>1</v>
      </c>
      <c r="G155" s="40">
        <v>1</v>
      </c>
      <c r="H155" s="40">
        <v>0</v>
      </c>
      <c r="I155" s="40">
        <v>0</v>
      </c>
      <c r="J155" s="41"/>
      <c r="K155" s="41"/>
    </row>
    <row r="156" spans="1:11" x14ac:dyDescent="0.2">
      <c r="A156" s="29" t="s">
        <v>19</v>
      </c>
      <c r="C156" s="29" t="s">
        <v>8</v>
      </c>
      <c r="E156" s="34" t="s">
        <v>8</v>
      </c>
      <c r="F156" s="40">
        <f>SUMIFS(input_enduse!D:D,input_enduse!A:A,C156,input_enduse!B:B,$A$2,input_enduse!C:C,$A156)</f>
        <v>0.96394213012428798</v>
      </c>
      <c r="G156" s="40">
        <v>1</v>
      </c>
      <c r="H156" s="40">
        <v>0</v>
      </c>
      <c r="I156" s="40">
        <v>0</v>
      </c>
      <c r="J156" s="41"/>
      <c r="K156" s="41"/>
    </row>
    <row r="157" spans="1:11" x14ac:dyDescent="0.2">
      <c r="A157" s="29" t="s">
        <v>19</v>
      </c>
      <c r="C157" s="29" t="s">
        <v>12</v>
      </c>
      <c r="E157" s="34" t="s">
        <v>12</v>
      </c>
      <c r="F157" s="40">
        <f>SUMIFS(input_enduse!D:D,input_enduse!A:A,C157,input_enduse!B:B,$A$2,input_enduse!C:C,$A157)</f>
        <v>1</v>
      </c>
      <c r="G157" s="40">
        <v>1</v>
      </c>
      <c r="H157" s="40">
        <v>0</v>
      </c>
      <c r="I157" s="40">
        <v>0</v>
      </c>
      <c r="J157" s="41"/>
      <c r="K157" s="41"/>
    </row>
    <row r="158" spans="1:11" x14ac:dyDescent="0.2">
      <c r="A158" s="29" t="s">
        <v>19</v>
      </c>
      <c r="C158" s="29" t="s">
        <v>6</v>
      </c>
      <c r="E158" s="34" t="s">
        <v>109</v>
      </c>
      <c r="F158" s="40">
        <f>SUMIFS(input_enduse!D:D,input_enduse!A:A,C158,input_enduse!B:B,$A$2,input_enduse!C:C,$A158)</f>
        <v>0.99367682391378298</v>
      </c>
      <c r="G158" s="40">
        <f>SUMIFS(input_enduse!E:E,input_enduse!A:A,C158,input_enduse!B:B,$A$2,input_enduse!C:C,$A158)</f>
        <v>0.98796553240912699</v>
      </c>
      <c r="H158" s="40">
        <f>SUMIFS(input_enduse!F:F,input_enduse!A:A,C158,input_enduse!B:B,$A$2,input_enduse!C:C,$A158)</f>
        <v>1.2034467590873E-2</v>
      </c>
      <c r="I158" s="40">
        <f>SUMIFS(input_enduse!G:G,input_enduse!A:A,C158,input_enduse!B:B,$A$2,input_enduse!C:C,$A158)</f>
        <v>0</v>
      </c>
      <c r="J158" s="41"/>
      <c r="K158" s="41"/>
    </row>
    <row r="159" spans="1:11" x14ac:dyDescent="0.2">
      <c r="A159" s="29" t="s">
        <v>19</v>
      </c>
      <c r="C159" s="29" t="s">
        <v>104</v>
      </c>
      <c r="E159" s="34" t="s">
        <v>110</v>
      </c>
      <c r="F159" s="40">
        <f>SUMIFS(input_enduse!D:D,input_enduse!A:A,C159,input_enduse!B:B,$A$2,input_enduse!C:C,$A159)</f>
        <v>0.34176785262072701</v>
      </c>
      <c r="G159" s="40">
        <v>1</v>
      </c>
      <c r="H159" s="40">
        <v>0</v>
      </c>
      <c r="I159" s="40">
        <v>0</v>
      </c>
      <c r="J159" s="41"/>
      <c r="K159" s="41"/>
    </row>
    <row r="160" spans="1:11" x14ac:dyDescent="0.2">
      <c r="A160" s="29" t="s">
        <v>19</v>
      </c>
      <c r="C160" s="29" t="s">
        <v>106</v>
      </c>
      <c r="E160" s="34" t="s">
        <v>111</v>
      </c>
      <c r="F160" s="40">
        <f>SUMIFS(input_enduse!D:D,input_enduse!A:A,C160,input_enduse!B:B,$A$2,input_enduse!C:C,$A160)</f>
        <v>0.95285686237891498</v>
      </c>
      <c r="G160" s="40">
        <v>1</v>
      </c>
      <c r="H160" s="40">
        <v>0</v>
      </c>
      <c r="I160" s="40">
        <v>0</v>
      </c>
      <c r="J160" s="41"/>
      <c r="K160" s="41"/>
    </row>
    <row r="161" spans="1:11" x14ac:dyDescent="0.2">
      <c r="A161" s="29" t="s">
        <v>19</v>
      </c>
      <c r="C161" s="29" t="s">
        <v>105</v>
      </c>
      <c r="E161" s="34" t="s">
        <v>112</v>
      </c>
      <c r="F161" s="40">
        <f>SUMIFS(input_enduse!D:D,input_enduse!A:A,C161,input_enduse!B:B,$A$2,input_enduse!C:C,$A161)</f>
        <v>0.99236392238121196</v>
      </c>
      <c r="G161" s="40">
        <v>1</v>
      </c>
      <c r="H161" s="40">
        <v>0</v>
      </c>
      <c r="I161" s="40">
        <v>0</v>
      </c>
      <c r="J161" s="41"/>
      <c r="K161" s="41"/>
    </row>
    <row r="162" spans="1:11" x14ac:dyDescent="0.2">
      <c r="A162" s="29" t="s">
        <v>19</v>
      </c>
      <c r="C162" s="29" t="s">
        <v>10</v>
      </c>
      <c r="E162" s="34" t="s">
        <v>114</v>
      </c>
      <c r="F162" s="40">
        <f>SUMIFS(input_enduse!D:D,input_enduse!A:A,C162,input_enduse!B:B,$A$2,input_enduse!C:C,$A162)</f>
        <v>0.97794487475243597</v>
      </c>
      <c r="G162" s="40">
        <v>1</v>
      </c>
      <c r="H162" s="40">
        <v>0</v>
      </c>
      <c r="I162" s="40">
        <v>0</v>
      </c>
      <c r="J162" s="41"/>
      <c r="K162" s="41"/>
    </row>
    <row r="163" spans="1:11" x14ac:dyDescent="0.2">
      <c r="A163" s="29" t="s">
        <v>19</v>
      </c>
      <c r="C163" s="29" t="s">
        <v>11</v>
      </c>
      <c r="E163" s="34" t="s">
        <v>11</v>
      </c>
      <c r="F163" s="40">
        <f>SUMIFS(input_enduse!D:D,input_enduse!A:A,C163,input_enduse!B:B,$A$2,input_enduse!C:C,$A163)</f>
        <v>0.78028086888050796</v>
      </c>
      <c r="G163" s="40">
        <v>1</v>
      </c>
      <c r="H163" s="40">
        <v>0</v>
      </c>
      <c r="I163" s="40">
        <v>0</v>
      </c>
      <c r="J163" s="41"/>
      <c r="K163" s="41"/>
    </row>
    <row r="164" spans="1:11" x14ac:dyDescent="0.2">
      <c r="A164" s="29" t="s">
        <v>19</v>
      </c>
      <c r="C164" s="29" t="s">
        <v>1</v>
      </c>
      <c r="E164" s="34" t="s">
        <v>1</v>
      </c>
      <c r="F164" s="40">
        <f>SUMIFS(input_enduse!D:D,input_enduse!A:A,C164,input_enduse!B:B,$A$2,input_enduse!C:C,$A164)</f>
        <v>0.27522335982396501</v>
      </c>
      <c r="G164" s="40">
        <v>1</v>
      </c>
      <c r="H164" s="40">
        <v>0</v>
      </c>
      <c r="I164" s="40">
        <v>0</v>
      </c>
      <c r="J164" s="41"/>
      <c r="K164" s="41"/>
    </row>
    <row r="166" spans="1:11" x14ac:dyDescent="0.2">
      <c r="E166" s="88" t="s">
        <v>52</v>
      </c>
      <c r="F166" s="89"/>
      <c r="G166" s="89"/>
      <c r="H166" s="89"/>
      <c r="I166" s="90"/>
      <c r="J166" s="39"/>
      <c r="K166" s="39"/>
    </row>
    <row r="167" spans="1:11" x14ac:dyDescent="0.2">
      <c r="C167" s="29" t="s">
        <v>43</v>
      </c>
      <c r="E167" s="27" t="s">
        <v>43</v>
      </c>
      <c r="F167" s="27" t="s">
        <v>44</v>
      </c>
      <c r="G167" s="27" t="s">
        <v>40</v>
      </c>
      <c r="H167" s="27" t="s">
        <v>41</v>
      </c>
      <c r="I167" s="27" t="s">
        <v>42</v>
      </c>
      <c r="J167" s="32"/>
      <c r="K167" s="32"/>
    </row>
    <row r="168" spans="1:11" x14ac:dyDescent="0.2">
      <c r="A168" s="29" t="s">
        <v>20</v>
      </c>
      <c r="C168" s="29" t="s">
        <v>9</v>
      </c>
      <c r="E168" s="34" t="s">
        <v>9</v>
      </c>
      <c r="F168" s="40">
        <f>SUMIFS(input_enduse!D:D,input_enduse!A:A,C168,input_enduse!B:B,$A$2,input_enduse!C:C,$A168)</f>
        <v>0.91156221673954396</v>
      </c>
      <c r="G168" s="40">
        <f>SUMIFS(input_enduse!E:E,input_enduse!A:A,C168,input_enduse!B:B,$A$2,input_enduse!C:C,$A168)</f>
        <v>0.42856251195883599</v>
      </c>
      <c r="H168" s="40">
        <f>SUMIFS(input_enduse!F:F,input_enduse!A:A,C168,input_enduse!B:B,$A$2,input_enduse!C:C,$A168)</f>
        <v>0.56044787430853804</v>
      </c>
      <c r="I168" s="40">
        <f>SUMIFS(input_enduse!G:G,input_enduse!A:A,C168,input_enduse!B:B,$A$2,input_enduse!C:C,$A168)</f>
        <v>1.09896137326256E-2</v>
      </c>
      <c r="J168" s="41"/>
      <c r="K168" s="41"/>
    </row>
    <row r="169" spans="1:11" x14ac:dyDescent="0.2">
      <c r="A169" s="29" t="s">
        <v>20</v>
      </c>
      <c r="C169" s="29" t="s">
        <v>7</v>
      </c>
      <c r="E169" s="34" t="s">
        <v>7</v>
      </c>
      <c r="F169" s="40">
        <f>SUMIFS(input_enduse!D:D,input_enduse!A:A,C169,input_enduse!B:B,$A$2,input_enduse!C:C,$A169)</f>
        <v>0.89858000953398198</v>
      </c>
      <c r="G169" s="40">
        <f>SUMIFS(input_enduse!E:E,input_enduse!A:A,C169,input_enduse!B:B,$A$2,input_enduse!C:C,$A169)</f>
        <v>0.99945694917753403</v>
      </c>
      <c r="H169" s="40">
        <f>SUMIFS(input_enduse!F:F,input_enduse!A:A,C169,input_enduse!B:B,$A$2,input_enduse!C:C,$A169)</f>
        <v>4.0526167886771201E-4</v>
      </c>
      <c r="I169" s="40">
        <f>SUMIFS(input_enduse!G:G,input_enduse!A:A,C169,input_enduse!B:B,$A$2,input_enduse!C:C,$A169)</f>
        <v>1.37789143598748E-4</v>
      </c>
      <c r="J169" s="41"/>
      <c r="K169" s="41"/>
    </row>
    <row r="170" spans="1:11" x14ac:dyDescent="0.2">
      <c r="A170" s="29" t="s">
        <v>20</v>
      </c>
      <c r="C170" s="29" t="s">
        <v>13</v>
      </c>
      <c r="E170" s="34" t="s">
        <v>13</v>
      </c>
      <c r="F170" s="40">
        <f>SUMIFS(input_enduse!D:D,input_enduse!A:A,C170,input_enduse!B:B,$A$2,input_enduse!C:C,$A170)</f>
        <v>0.92912370818068402</v>
      </c>
      <c r="G170" s="40">
        <v>1</v>
      </c>
      <c r="H170" s="40">
        <v>0</v>
      </c>
      <c r="I170" s="40">
        <v>0</v>
      </c>
      <c r="J170" s="41"/>
      <c r="K170" s="41"/>
    </row>
    <row r="171" spans="1:11" x14ac:dyDescent="0.2">
      <c r="A171" s="29" t="s">
        <v>20</v>
      </c>
      <c r="C171" s="29" t="s">
        <v>108</v>
      </c>
      <c r="E171" s="34" t="s">
        <v>108</v>
      </c>
      <c r="F171" s="40">
        <f>SUMIFS(input_enduse!D:D,input_enduse!A:A,C171,input_enduse!B:B,$A$2,input_enduse!C:C,$A171)</f>
        <v>9.0035525037873002E-5</v>
      </c>
      <c r="G171" s="40">
        <v>1</v>
      </c>
      <c r="H171" s="40">
        <v>0</v>
      </c>
      <c r="I171" s="40">
        <v>0</v>
      </c>
      <c r="J171" s="41"/>
      <c r="K171" s="41"/>
    </row>
    <row r="172" spans="1:11" x14ac:dyDescent="0.2">
      <c r="A172" s="29" t="s">
        <v>20</v>
      </c>
      <c r="C172" s="29" t="s">
        <v>107</v>
      </c>
      <c r="E172" s="34" t="s">
        <v>107</v>
      </c>
      <c r="F172" s="40">
        <f>SUMIFS(input_enduse!D:D,input_enduse!A:A,C172,input_enduse!B:B,$A$2,input_enduse!C:C,$A172)</f>
        <v>3.4059834469150403E-4</v>
      </c>
      <c r="G172" s="40">
        <v>1</v>
      </c>
      <c r="H172" s="40">
        <v>0</v>
      </c>
      <c r="I172" s="40">
        <v>0</v>
      </c>
      <c r="J172" s="41"/>
      <c r="K172" s="41"/>
    </row>
    <row r="173" spans="1:11" x14ac:dyDescent="0.2">
      <c r="A173" s="29" t="s">
        <v>20</v>
      </c>
      <c r="C173" s="29" t="s">
        <v>5</v>
      </c>
      <c r="E173" s="34" t="s">
        <v>99</v>
      </c>
      <c r="F173" s="40">
        <f>SUMIFS(input_enduse!D:D,input_enduse!A:A,C173,input_enduse!B:B,$A$2,input_enduse!C:C,$A173)</f>
        <v>4.3442353511197202E-3</v>
      </c>
      <c r="G173" s="40">
        <f>SUMIFS(input_enduse!E:E,input_enduse!A:A,C173,input_enduse!B:B,$A$2,input_enduse!C:C,$A173)</f>
        <v>0.37256054557805801</v>
      </c>
      <c r="H173" s="40">
        <f>SUMIFS(input_enduse!F:F,input_enduse!A:A,C173,input_enduse!B:B,$A$2,input_enduse!C:C,$A173)</f>
        <v>0.62350611173157999</v>
      </c>
      <c r="I173" s="40">
        <f>SUMIFS(input_enduse!G:G,input_enduse!A:A,C173,input_enduse!B:B,$A$2,input_enduse!C:C,$A173)</f>
        <v>3.9333426903612398E-3</v>
      </c>
      <c r="J173" s="41"/>
      <c r="K173" s="41"/>
    </row>
    <row r="174" spans="1:11" x14ac:dyDescent="0.2">
      <c r="A174" s="29" t="s">
        <v>20</v>
      </c>
      <c r="C174" s="29" t="s">
        <v>14</v>
      </c>
      <c r="E174" s="34" t="s">
        <v>14</v>
      </c>
      <c r="F174" s="40">
        <f>SUMIFS(input_enduse!D:D,input_enduse!A:A,C174,input_enduse!B:B,$A$2,input_enduse!C:C,$A174)</f>
        <v>0.92678400754901402</v>
      </c>
      <c r="G174" s="40">
        <f>SUMIFS(input_enduse!E:E,input_enduse!A:A,C174,input_enduse!B:B,$A$2,input_enduse!C:C,$A174)</f>
        <v>0.49924928918532002</v>
      </c>
      <c r="H174" s="40">
        <f>SUMIFS(input_enduse!F:F,input_enduse!A:A,C174,input_enduse!B:B,$A$2,input_enduse!C:C,$A174)</f>
        <v>0.49125474681258802</v>
      </c>
      <c r="I174" s="40">
        <f>SUMIFS(input_enduse!G:G,input_enduse!A:A,C174,input_enduse!B:B,$A$2,input_enduse!C:C,$A174)</f>
        <v>9.4959640020927192E-3</v>
      </c>
      <c r="J174" s="41"/>
      <c r="K174" s="41"/>
    </row>
    <row r="175" spans="1:11" x14ac:dyDescent="0.2">
      <c r="A175" s="29" t="s">
        <v>20</v>
      </c>
      <c r="E175" s="27" t="s">
        <v>43</v>
      </c>
      <c r="F175" s="27" t="s">
        <v>101</v>
      </c>
      <c r="G175" s="27" t="s">
        <v>40</v>
      </c>
      <c r="H175" s="27" t="s">
        <v>41</v>
      </c>
      <c r="I175" s="27" t="s">
        <v>42</v>
      </c>
      <c r="J175" s="32"/>
      <c r="K175" s="32"/>
    </row>
    <row r="176" spans="1:11" x14ac:dyDescent="0.2">
      <c r="A176" s="29" t="s">
        <v>20</v>
      </c>
      <c r="C176" s="29" t="s">
        <v>98</v>
      </c>
      <c r="E176" s="34" t="s">
        <v>98</v>
      </c>
      <c r="F176" s="40">
        <v>1</v>
      </c>
      <c r="G176" s="40">
        <v>1</v>
      </c>
      <c r="H176" s="40">
        <v>0</v>
      </c>
      <c r="I176" s="40">
        <v>0</v>
      </c>
      <c r="J176" s="41"/>
      <c r="K176" s="41"/>
    </row>
    <row r="177" spans="1:11" x14ac:dyDescent="0.2">
      <c r="A177" s="29" t="s">
        <v>20</v>
      </c>
      <c r="C177" s="29" t="s">
        <v>8</v>
      </c>
      <c r="E177" s="34" t="s">
        <v>8</v>
      </c>
      <c r="F177" s="40">
        <f>SUMIFS(input_enduse!D:D,input_enduse!A:A,C177,input_enduse!B:B,$A$2,input_enduse!C:C,$A177)</f>
        <v>0.664203733031411</v>
      </c>
      <c r="G177" s="40">
        <v>1</v>
      </c>
      <c r="H177" s="40">
        <v>0</v>
      </c>
      <c r="I177" s="40">
        <v>0</v>
      </c>
      <c r="J177" s="41"/>
      <c r="K177" s="41"/>
    </row>
    <row r="178" spans="1:11" x14ac:dyDescent="0.2">
      <c r="A178" s="29" t="s">
        <v>20</v>
      </c>
      <c r="C178" s="29" t="s">
        <v>12</v>
      </c>
      <c r="E178" s="34" t="s">
        <v>12</v>
      </c>
      <c r="F178" s="40">
        <f>SUMIFS(input_enduse!D:D,input_enduse!A:A,C178,input_enduse!B:B,$A$2,input_enduse!C:C,$A178)</f>
        <v>1</v>
      </c>
      <c r="G178" s="40">
        <v>1</v>
      </c>
      <c r="H178" s="40">
        <v>0</v>
      </c>
      <c r="I178" s="40">
        <v>0</v>
      </c>
      <c r="J178" s="41"/>
      <c r="K178" s="41"/>
    </row>
    <row r="179" spans="1:11" x14ac:dyDescent="0.2">
      <c r="A179" s="29" t="s">
        <v>20</v>
      </c>
      <c r="C179" s="29" t="s">
        <v>6</v>
      </c>
      <c r="E179" s="34" t="s">
        <v>109</v>
      </c>
      <c r="F179" s="40">
        <f>SUMIFS(input_enduse!D:D,input_enduse!A:A,C179,input_enduse!B:B,$A$2,input_enduse!C:C,$A179)</f>
        <v>0.94855134296808297</v>
      </c>
      <c r="G179" s="40">
        <f>SUMIFS(input_enduse!E:E,input_enduse!A:A,C179,input_enduse!B:B,$A$2,input_enduse!C:C,$A179)</f>
        <v>0.99015793646965999</v>
      </c>
      <c r="H179" s="40">
        <f>SUMIFS(input_enduse!F:F,input_enduse!A:A,C179,input_enduse!B:B,$A$2,input_enduse!C:C,$A179)</f>
        <v>9.8420635303399593E-3</v>
      </c>
      <c r="I179" s="40">
        <f>SUMIFS(input_enduse!G:G,input_enduse!A:A,C179,input_enduse!B:B,$A$2,input_enduse!C:C,$A179)</f>
        <v>0</v>
      </c>
      <c r="J179" s="41"/>
      <c r="K179" s="41"/>
    </row>
    <row r="180" spans="1:11" x14ac:dyDescent="0.2">
      <c r="A180" s="29" t="s">
        <v>20</v>
      </c>
      <c r="C180" s="29" t="s">
        <v>104</v>
      </c>
      <c r="E180" s="34" t="s">
        <v>110</v>
      </c>
      <c r="F180" s="40">
        <f>SUMIFS(input_enduse!D:D,input_enduse!A:A,C180,input_enduse!B:B,$A$2,input_enduse!C:C,$A180)</f>
        <v>6.0611905637402499E-2</v>
      </c>
      <c r="G180" s="40">
        <v>1</v>
      </c>
      <c r="H180" s="40">
        <v>0</v>
      </c>
      <c r="I180" s="40">
        <v>0</v>
      </c>
      <c r="J180" s="41"/>
      <c r="K180" s="41"/>
    </row>
    <row r="181" spans="1:11" x14ac:dyDescent="0.2">
      <c r="A181" s="29" t="s">
        <v>20</v>
      </c>
      <c r="C181" s="29" t="s">
        <v>106</v>
      </c>
      <c r="E181" s="34" t="s">
        <v>111</v>
      </c>
      <c r="F181" s="40">
        <f>SUMIFS(input_enduse!D:D,input_enduse!A:A,C181,input_enduse!B:B,$A$2,input_enduse!C:C,$A181)</f>
        <v>0.84429729186197799</v>
      </c>
      <c r="G181" s="40">
        <v>1</v>
      </c>
      <c r="H181" s="40">
        <v>0</v>
      </c>
      <c r="I181" s="40">
        <v>0</v>
      </c>
      <c r="J181" s="41"/>
      <c r="K181" s="41"/>
    </row>
    <row r="182" spans="1:11" x14ac:dyDescent="0.2">
      <c r="A182" s="29" t="s">
        <v>20</v>
      </c>
      <c r="C182" s="29" t="s">
        <v>105</v>
      </c>
      <c r="E182" s="34" t="s">
        <v>112</v>
      </c>
      <c r="F182" s="40">
        <f>SUMIFS(input_enduse!D:D,input_enduse!A:A,C182,input_enduse!B:B,$A$2,input_enduse!C:C,$A182)</f>
        <v>0.92566915818690598</v>
      </c>
      <c r="G182" s="40">
        <v>1</v>
      </c>
      <c r="H182" s="40">
        <v>0</v>
      </c>
      <c r="I182" s="40">
        <v>0</v>
      </c>
      <c r="J182" s="41"/>
      <c r="K182" s="41"/>
    </row>
    <row r="183" spans="1:11" x14ac:dyDescent="0.2">
      <c r="A183" s="29" t="s">
        <v>20</v>
      </c>
      <c r="C183" s="29" t="s">
        <v>10</v>
      </c>
      <c r="E183" s="34" t="s">
        <v>114</v>
      </c>
      <c r="F183" s="40">
        <f>SUMIFS(input_enduse!D:D,input_enduse!A:A,C183,input_enduse!B:B,$A$2,input_enduse!C:C,$A183)</f>
        <v>0.93290670618238003</v>
      </c>
      <c r="G183" s="40">
        <v>1</v>
      </c>
      <c r="H183" s="40">
        <v>0</v>
      </c>
      <c r="I183" s="40">
        <v>0</v>
      </c>
      <c r="J183" s="41"/>
      <c r="K183" s="41"/>
    </row>
    <row r="184" spans="1:11" x14ac:dyDescent="0.2">
      <c r="A184" s="29" t="s">
        <v>20</v>
      </c>
      <c r="C184" s="29" t="s">
        <v>11</v>
      </c>
      <c r="E184" s="34" t="s">
        <v>11</v>
      </c>
      <c r="F184" s="40">
        <f>SUMIFS(input_enduse!D:D,input_enduse!A:A,C184,input_enduse!B:B,$A$2,input_enduse!C:C,$A184)</f>
        <v>0.12934438925856201</v>
      </c>
      <c r="G184" s="40">
        <v>1</v>
      </c>
      <c r="H184" s="40">
        <v>0</v>
      </c>
      <c r="I184" s="40">
        <v>0</v>
      </c>
      <c r="J184" s="41"/>
      <c r="K184" s="41"/>
    </row>
    <row r="185" spans="1:11" x14ac:dyDescent="0.2">
      <c r="A185" s="29" t="s">
        <v>20</v>
      </c>
      <c r="C185" s="29" t="s">
        <v>1</v>
      </c>
      <c r="E185" s="34" t="s">
        <v>1</v>
      </c>
      <c r="F185" s="40">
        <f>SUMIFS(input_enduse!D:D,input_enduse!A:A,C185,input_enduse!B:B,$A$2,input_enduse!C:C,$A185)</f>
        <v>0.155528045048617</v>
      </c>
      <c r="G185" s="40">
        <v>1</v>
      </c>
      <c r="H185" s="40">
        <v>0</v>
      </c>
      <c r="I185" s="40">
        <v>0</v>
      </c>
      <c r="J185" s="41"/>
      <c r="K185" s="41"/>
    </row>
    <row r="187" spans="1:11" x14ac:dyDescent="0.2">
      <c r="E187" s="88" t="s">
        <v>53</v>
      </c>
      <c r="F187" s="89"/>
      <c r="G187" s="89"/>
      <c r="H187" s="89"/>
      <c r="I187" s="90"/>
      <c r="J187" s="39"/>
      <c r="K187" s="39"/>
    </row>
    <row r="188" spans="1:11" x14ac:dyDescent="0.2">
      <c r="C188" s="29" t="s">
        <v>43</v>
      </c>
      <c r="E188" s="27" t="s">
        <v>43</v>
      </c>
      <c r="F188" s="27" t="s">
        <v>44</v>
      </c>
      <c r="G188" s="27" t="s">
        <v>40</v>
      </c>
      <c r="H188" s="27" t="s">
        <v>41</v>
      </c>
      <c r="I188" s="27" t="s">
        <v>42</v>
      </c>
      <c r="J188" s="32"/>
      <c r="K188" s="32"/>
    </row>
    <row r="189" spans="1:11" x14ac:dyDescent="0.2">
      <c r="A189" s="29" t="s">
        <v>21</v>
      </c>
      <c r="C189" s="29" t="s">
        <v>9</v>
      </c>
      <c r="E189" s="34" t="s">
        <v>9</v>
      </c>
      <c r="F189" s="40">
        <f>SUMIFS(input_enduse!D:D,input_enduse!A:A,C189,input_enduse!B:B,$A$2,input_enduse!C:C,$A189)</f>
        <v>0.896936024130216</v>
      </c>
      <c r="G189" s="40">
        <f>SUMIFS(input_enduse!E:E,input_enduse!A:A,C189,input_enduse!B:B,$A$2,input_enduse!C:C,$A189)</f>
        <v>0.32960121821372002</v>
      </c>
      <c r="H189" s="40">
        <f>SUMIFS(input_enduse!F:F,input_enduse!A:A,C189,input_enduse!B:B,$A$2,input_enduse!C:C,$A189)</f>
        <v>0.65324266180377299</v>
      </c>
      <c r="I189" s="40">
        <f>SUMIFS(input_enduse!G:G,input_enduse!A:A,C189,input_enduse!B:B,$A$2,input_enduse!C:C,$A189)</f>
        <v>1.7156119982506698E-2</v>
      </c>
      <c r="J189" s="41"/>
      <c r="K189" s="41"/>
    </row>
    <row r="190" spans="1:11" x14ac:dyDescent="0.2">
      <c r="A190" s="29" t="s">
        <v>21</v>
      </c>
      <c r="C190" s="29" t="s">
        <v>7</v>
      </c>
      <c r="E190" s="34" t="s">
        <v>7</v>
      </c>
      <c r="F190" s="40">
        <f>SUMIFS(input_enduse!D:D,input_enduse!A:A,C190,input_enduse!B:B,$A$2,input_enduse!C:C,$A190)</f>
        <v>0.90949963205846696</v>
      </c>
      <c r="G190" s="40">
        <f>SUMIFS(input_enduse!E:E,input_enduse!A:A,C190,input_enduse!B:B,$A$2,input_enduse!C:C,$A190)</f>
        <v>0.99556592698835</v>
      </c>
      <c r="H190" s="40">
        <f>SUMIFS(input_enduse!F:F,input_enduse!A:A,C190,input_enduse!B:B,$A$2,input_enduse!C:C,$A190)</f>
        <v>0</v>
      </c>
      <c r="I190" s="40">
        <f>SUMIFS(input_enduse!G:G,input_enduse!A:A,C190,input_enduse!B:B,$A$2,input_enduse!C:C,$A190)</f>
        <v>4.4340730116503397E-3</v>
      </c>
      <c r="J190" s="41"/>
      <c r="K190" s="41"/>
    </row>
    <row r="191" spans="1:11" x14ac:dyDescent="0.2">
      <c r="A191" s="29" t="s">
        <v>21</v>
      </c>
      <c r="C191" s="29" t="s">
        <v>13</v>
      </c>
      <c r="E191" s="34" t="s">
        <v>13</v>
      </c>
      <c r="F191" s="40">
        <f>SUMIFS(input_enduse!D:D,input_enduse!A:A,C191,input_enduse!B:B,$A$2,input_enduse!C:C,$A191)</f>
        <v>0.92971541249002598</v>
      </c>
      <c r="G191" s="40">
        <v>1</v>
      </c>
      <c r="H191" s="40">
        <v>0</v>
      </c>
      <c r="I191" s="40">
        <v>0</v>
      </c>
      <c r="J191" s="41"/>
      <c r="K191" s="41"/>
    </row>
    <row r="192" spans="1:11" x14ac:dyDescent="0.2">
      <c r="A192" s="29" t="s">
        <v>21</v>
      </c>
      <c r="C192" s="29" t="s">
        <v>108</v>
      </c>
      <c r="E192" s="34" t="s">
        <v>108</v>
      </c>
      <c r="F192" s="40">
        <f>SUMIFS(input_enduse!D:D,input_enduse!A:A,C192,input_enduse!B:B,$A$2,input_enduse!C:C,$A192)</f>
        <v>2.1443155913642101E-2</v>
      </c>
      <c r="G192" s="40">
        <v>1</v>
      </c>
      <c r="H192" s="40">
        <v>0</v>
      </c>
      <c r="I192" s="40">
        <v>0</v>
      </c>
      <c r="J192" s="41"/>
      <c r="K192" s="41"/>
    </row>
    <row r="193" spans="1:11" x14ac:dyDescent="0.2">
      <c r="A193" s="29" t="s">
        <v>21</v>
      </c>
      <c r="C193" s="29" t="s">
        <v>107</v>
      </c>
      <c r="E193" s="34" t="s">
        <v>107</v>
      </c>
      <c r="F193" s="40">
        <f>SUMIFS(input_enduse!D:D,input_enduse!A:A,C193,input_enduse!B:B,$A$2,input_enduse!C:C,$A193)</f>
        <v>1.3938901991730699E-2</v>
      </c>
      <c r="G193" s="40">
        <v>1</v>
      </c>
      <c r="H193" s="40">
        <v>0</v>
      </c>
      <c r="I193" s="40">
        <v>0</v>
      </c>
      <c r="J193" s="41"/>
      <c r="K193" s="41"/>
    </row>
    <row r="194" spans="1:11" x14ac:dyDescent="0.2">
      <c r="A194" s="29" t="s">
        <v>21</v>
      </c>
      <c r="C194" s="29" t="s">
        <v>5</v>
      </c>
      <c r="E194" s="34" t="s">
        <v>99</v>
      </c>
      <c r="F194" s="40">
        <f>SUMIFS(input_enduse!D:D,input_enduse!A:A,C194,input_enduse!B:B,$A$2,input_enduse!C:C,$A194)</f>
        <v>1</v>
      </c>
      <c r="G194" s="40">
        <f>SUMIFS(input_enduse!E:E,input_enduse!A:A,C194,input_enduse!B:B,$A$2,input_enduse!C:C,$A194)</f>
        <v>0.27384063489764299</v>
      </c>
      <c r="H194" s="40">
        <f>SUMIFS(input_enduse!F:F,input_enduse!A:A,C194,input_enduse!B:B,$A$2,input_enduse!C:C,$A194)</f>
        <v>0.70996197923318205</v>
      </c>
      <c r="I194" s="40">
        <f>SUMIFS(input_enduse!G:G,input_enduse!A:A,C194,input_enduse!B:B,$A$2,input_enduse!C:C,$A194)</f>
        <v>1.6197385869175299E-2</v>
      </c>
      <c r="J194" s="41"/>
      <c r="K194" s="41"/>
    </row>
    <row r="195" spans="1:11" x14ac:dyDescent="0.2">
      <c r="A195" s="29" t="s">
        <v>21</v>
      </c>
      <c r="C195" s="29" t="s">
        <v>14</v>
      </c>
      <c r="E195" s="34" t="s">
        <v>14</v>
      </c>
      <c r="F195" s="40">
        <f>SUMIFS(input_enduse!D:D,input_enduse!A:A,C195,input_enduse!B:B,$A$2,input_enduse!C:C,$A195)</f>
        <v>0.99978967630925697</v>
      </c>
      <c r="G195" s="40">
        <f>SUMIFS(input_enduse!E:E,input_enduse!A:A,C195,input_enduse!B:B,$A$2,input_enduse!C:C,$A195)</f>
        <v>0.19184981090339601</v>
      </c>
      <c r="H195" s="40">
        <f>SUMIFS(input_enduse!F:F,input_enduse!A:A,C195,input_enduse!B:B,$A$2,input_enduse!C:C,$A195)</f>
        <v>0.79235654984051496</v>
      </c>
      <c r="I195" s="40">
        <f>SUMIFS(input_enduse!G:G,input_enduse!A:A,C195,input_enduse!B:B,$A$2,input_enduse!C:C,$A195)</f>
        <v>1.57936392560892E-2</v>
      </c>
      <c r="J195" s="41"/>
      <c r="K195" s="41"/>
    </row>
    <row r="196" spans="1:11" x14ac:dyDescent="0.2">
      <c r="A196" s="29" t="s">
        <v>21</v>
      </c>
      <c r="E196" s="27" t="s">
        <v>43</v>
      </c>
      <c r="F196" s="27" t="s">
        <v>101</v>
      </c>
      <c r="G196" s="27" t="s">
        <v>40</v>
      </c>
      <c r="H196" s="27" t="s">
        <v>41</v>
      </c>
      <c r="I196" s="27" t="s">
        <v>42</v>
      </c>
      <c r="J196" s="32"/>
      <c r="K196" s="32"/>
    </row>
    <row r="197" spans="1:11" x14ac:dyDescent="0.2">
      <c r="A197" s="29" t="s">
        <v>21</v>
      </c>
      <c r="C197" s="29" t="s">
        <v>98</v>
      </c>
      <c r="E197" s="34" t="s">
        <v>98</v>
      </c>
      <c r="F197" s="40">
        <v>1</v>
      </c>
      <c r="G197" s="40">
        <v>1</v>
      </c>
      <c r="H197" s="40">
        <v>0</v>
      </c>
      <c r="I197" s="40">
        <v>0</v>
      </c>
      <c r="J197" s="41"/>
      <c r="K197" s="41"/>
    </row>
    <row r="198" spans="1:11" x14ac:dyDescent="0.2">
      <c r="A198" s="29" t="s">
        <v>21</v>
      </c>
      <c r="C198" s="29" t="s">
        <v>8</v>
      </c>
      <c r="E198" s="34" t="s">
        <v>8</v>
      </c>
      <c r="F198" s="40">
        <f>SUMIFS(input_enduse!D:D,input_enduse!A:A,C198,input_enduse!B:B,$A$2,input_enduse!C:C,$A198)</f>
        <v>0.84461549937079805</v>
      </c>
      <c r="G198" s="40">
        <v>1</v>
      </c>
      <c r="H198" s="40">
        <v>0</v>
      </c>
      <c r="I198" s="40">
        <v>0</v>
      </c>
      <c r="J198" s="41"/>
      <c r="K198" s="41"/>
    </row>
    <row r="199" spans="1:11" x14ac:dyDescent="0.2">
      <c r="A199" s="29" t="s">
        <v>21</v>
      </c>
      <c r="C199" s="29" t="s">
        <v>12</v>
      </c>
      <c r="E199" s="34" t="s">
        <v>12</v>
      </c>
      <c r="F199" s="40">
        <f>SUMIFS(input_enduse!D:D,input_enduse!A:A,C199,input_enduse!B:B,$A$2,input_enduse!C:C,$A199)</f>
        <v>1</v>
      </c>
      <c r="G199" s="40">
        <v>1</v>
      </c>
      <c r="H199" s="40">
        <v>0</v>
      </c>
      <c r="I199" s="40">
        <v>0</v>
      </c>
      <c r="J199" s="41"/>
      <c r="K199" s="41"/>
    </row>
    <row r="200" spans="1:11" x14ac:dyDescent="0.2">
      <c r="A200" s="29" t="s">
        <v>21</v>
      </c>
      <c r="C200" s="29" t="s">
        <v>6</v>
      </c>
      <c r="E200" s="34" t="s">
        <v>109</v>
      </c>
      <c r="F200" s="40">
        <f>SUMIFS(input_enduse!D:D,input_enduse!A:A,C200,input_enduse!B:B,$A$2,input_enduse!C:C,$A200)</f>
        <v>1</v>
      </c>
      <c r="G200" s="40">
        <f>SUMIFS(input_enduse!E:E,input_enduse!A:A,C200,input_enduse!B:B,$A$2,input_enduse!C:C,$A200)</f>
        <v>0.97762420983501497</v>
      </c>
      <c r="H200" s="40">
        <f>SUMIFS(input_enduse!F:F,input_enduse!A:A,C200,input_enduse!B:B,$A$2,input_enduse!C:C,$A200)</f>
        <v>2.23757901649849E-2</v>
      </c>
      <c r="I200" s="40">
        <f>SUMIFS(input_enduse!G:G,input_enduse!A:A,C200,input_enduse!B:B,$A$2,input_enduse!C:C,$A200)</f>
        <v>0</v>
      </c>
      <c r="J200" s="41"/>
      <c r="K200" s="41"/>
    </row>
    <row r="201" spans="1:11" x14ac:dyDescent="0.2">
      <c r="A201" s="29" t="s">
        <v>21</v>
      </c>
      <c r="C201" s="29" t="s">
        <v>104</v>
      </c>
      <c r="E201" s="34" t="s">
        <v>110</v>
      </c>
      <c r="F201" s="40">
        <f>SUMIFS(input_enduse!D:D,input_enduse!A:A,C201,input_enduse!B:B,$A$2,input_enduse!C:C,$A201)</f>
        <v>0.91587291816849004</v>
      </c>
      <c r="G201" s="40">
        <v>1</v>
      </c>
      <c r="H201" s="40">
        <v>0</v>
      </c>
      <c r="I201" s="40">
        <v>0</v>
      </c>
      <c r="J201" s="41"/>
      <c r="K201" s="41"/>
    </row>
    <row r="202" spans="1:11" x14ac:dyDescent="0.2">
      <c r="A202" s="29" t="s">
        <v>21</v>
      </c>
      <c r="C202" s="29" t="s">
        <v>106</v>
      </c>
      <c r="E202" s="34" t="s">
        <v>111</v>
      </c>
      <c r="F202" s="40">
        <f>SUMIFS(input_enduse!D:D,input_enduse!A:A,C202,input_enduse!B:B,$A$2,input_enduse!C:C,$A202)</f>
        <v>0.99421152858098105</v>
      </c>
      <c r="G202" s="40">
        <v>1</v>
      </c>
      <c r="H202" s="40">
        <v>0</v>
      </c>
      <c r="I202" s="40">
        <v>0</v>
      </c>
      <c r="J202" s="41"/>
      <c r="K202" s="41"/>
    </row>
    <row r="203" spans="1:11" x14ac:dyDescent="0.2">
      <c r="A203" s="29" t="s">
        <v>21</v>
      </c>
      <c r="C203" s="29" t="s">
        <v>105</v>
      </c>
      <c r="E203" s="34" t="s">
        <v>112</v>
      </c>
      <c r="F203" s="40">
        <f>SUMIFS(input_enduse!D:D,input_enduse!A:A,C203,input_enduse!B:B,$A$2,input_enduse!C:C,$A203)</f>
        <v>0.24707805327964699</v>
      </c>
      <c r="G203" s="40">
        <v>1</v>
      </c>
      <c r="H203" s="40">
        <v>0</v>
      </c>
      <c r="I203" s="40">
        <v>0</v>
      </c>
      <c r="J203" s="41"/>
      <c r="K203" s="41"/>
    </row>
    <row r="204" spans="1:11" x14ac:dyDescent="0.2">
      <c r="A204" s="29" t="s">
        <v>21</v>
      </c>
      <c r="C204" s="29" t="s">
        <v>10</v>
      </c>
      <c r="E204" s="34" t="s">
        <v>114</v>
      </c>
      <c r="F204" s="40">
        <f>SUMIFS(input_enduse!D:D,input_enduse!A:A,C204,input_enduse!B:B,$A$2,input_enduse!C:C,$A204)</f>
        <v>0.98292457728919103</v>
      </c>
      <c r="G204" s="40">
        <v>1</v>
      </c>
      <c r="H204" s="40">
        <v>0</v>
      </c>
      <c r="I204" s="40">
        <v>0</v>
      </c>
      <c r="J204" s="41"/>
      <c r="K204" s="41"/>
    </row>
    <row r="205" spans="1:11" x14ac:dyDescent="0.2">
      <c r="A205" s="29" t="s">
        <v>21</v>
      </c>
      <c r="C205" s="29" t="s">
        <v>11</v>
      </c>
      <c r="E205" s="34" t="s">
        <v>11</v>
      </c>
      <c r="F205" s="40">
        <f>SUMIFS(input_enduse!D:D,input_enduse!A:A,C205,input_enduse!B:B,$A$2,input_enduse!C:C,$A205)</f>
        <v>6.1366336242688398E-2</v>
      </c>
      <c r="G205" s="40">
        <v>1</v>
      </c>
      <c r="H205" s="40">
        <v>0</v>
      </c>
      <c r="I205" s="40">
        <v>0</v>
      </c>
      <c r="J205" s="41"/>
      <c r="K205" s="41"/>
    </row>
    <row r="206" spans="1:11" x14ac:dyDescent="0.2">
      <c r="A206" s="29" t="s">
        <v>21</v>
      </c>
      <c r="C206" s="29" t="s">
        <v>1</v>
      </c>
      <c r="E206" s="34" t="s">
        <v>1</v>
      </c>
      <c r="F206" s="40">
        <f>SUMIFS(input_enduse!D:D,input_enduse!A:A,C206,input_enduse!B:B,$A$2,input_enduse!C:C,$A206)</f>
        <v>5.5316943410432001E-2</v>
      </c>
      <c r="G206" s="40">
        <v>1</v>
      </c>
      <c r="H206" s="40">
        <v>0</v>
      </c>
      <c r="I206" s="40">
        <v>0</v>
      </c>
      <c r="J206" s="41"/>
      <c r="K206" s="41"/>
    </row>
    <row r="208" spans="1:11" x14ac:dyDescent="0.2">
      <c r="E208" s="88" t="s">
        <v>55</v>
      </c>
      <c r="F208" s="89"/>
      <c r="G208" s="89"/>
      <c r="H208" s="89"/>
      <c r="I208" s="90"/>
      <c r="J208" s="39"/>
      <c r="K208" s="39"/>
    </row>
    <row r="209" spans="1:11" x14ac:dyDescent="0.2">
      <c r="C209" s="29" t="s">
        <v>43</v>
      </c>
      <c r="E209" s="27" t="s">
        <v>43</v>
      </c>
      <c r="F209" s="27" t="s">
        <v>44</v>
      </c>
      <c r="G209" s="27" t="s">
        <v>40</v>
      </c>
      <c r="H209" s="27" t="s">
        <v>41</v>
      </c>
      <c r="I209" s="27" t="s">
        <v>42</v>
      </c>
      <c r="J209" s="32"/>
      <c r="K209" s="32"/>
    </row>
    <row r="210" spans="1:11" x14ac:dyDescent="0.2">
      <c r="A210" s="29" t="s">
        <v>22</v>
      </c>
      <c r="C210" s="29" t="s">
        <v>9</v>
      </c>
      <c r="E210" s="34" t="s">
        <v>9</v>
      </c>
      <c r="F210" s="40">
        <f>SUMIFS(input_enduse!D:D,input_enduse!A:A,C210,input_enduse!B:B,$A$2,input_enduse!C:C,$A210)</f>
        <v>0.79245020975336899</v>
      </c>
      <c r="G210" s="40">
        <f>SUMIFS(input_enduse!E:E,input_enduse!A:A,C210,input_enduse!B:B,$A$2,input_enduse!C:C,$A210)</f>
        <v>0.401745043208391</v>
      </c>
      <c r="H210" s="40">
        <f>SUMIFS(input_enduse!F:F,input_enduse!A:A,C210,input_enduse!B:B,$A$2,input_enduse!C:C,$A210)</f>
        <v>0.59368710800687297</v>
      </c>
      <c r="I210" s="40">
        <f>SUMIFS(input_enduse!G:G,input_enduse!A:A,C210,input_enduse!B:B,$A$2,input_enduse!C:C,$A210)</f>
        <v>4.5678487847355797E-3</v>
      </c>
      <c r="J210" s="41"/>
      <c r="K210" s="41"/>
    </row>
    <row r="211" spans="1:11" x14ac:dyDescent="0.2">
      <c r="A211" s="29" t="s">
        <v>22</v>
      </c>
      <c r="C211" s="29" t="s">
        <v>7</v>
      </c>
      <c r="E211" s="34" t="s">
        <v>7</v>
      </c>
      <c r="F211" s="40">
        <f>SUMIFS(input_enduse!D:D,input_enduse!A:A,C211,input_enduse!B:B,$A$2,input_enduse!C:C,$A211)</f>
        <v>0.80192854430384097</v>
      </c>
      <c r="G211" s="40">
        <f>SUMIFS(input_enduse!E:E,input_enduse!A:A,C211,input_enduse!B:B,$A$2,input_enduse!C:C,$A211)</f>
        <v>0.99997859183323601</v>
      </c>
      <c r="H211" s="40">
        <f>SUMIFS(input_enduse!F:F,input_enduse!A:A,C211,input_enduse!B:B,$A$2,input_enduse!C:C,$A211)</f>
        <v>0</v>
      </c>
      <c r="I211" s="40">
        <f>SUMIFS(input_enduse!G:G,input_enduse!A:A,C211,input_enduse!B:B,$A$2,input_enduse!C:C,$A211)</f>
        <v>2.1408166763950301E-5</v>
      </c>
      <c r="J211" s="41"/>
      <c r="K211" s="41"/>
    </row>
    <row r="212" spans="1:11" x14ac:dyDescent="0.2">
      <c r="A212" s="29" t="s">
        <v>22</v>
      </c>
      <c r="C212" s="29" t="s">
        <v>13</v>
      </c>
      <c r="E212" s="34" t="s">
        <v>13</v>
      </c>
      <c r="F212" s="40">
        <f>SUMIFS(input_enduse!D:D,input_enduse!A:A,C212,input_enduse!B:B,$A$2,input_enduse!C:C,$A212)</f>
        <v>0.83559944156031496</v>
      </c>
      <c r="G212" s="40">
        <v>1</v>
      </c>
      <c r="H212" s="40">
        <v>0</v>
      </c>
      <c r="I212" s="40">
        <v>0</v>
      </c>
      <c r="J212" s="41"/>
      <c r="K212" s="41"/>
    </row>
    <row r="213" spans="1:11" x14ac:dyDescent="0.2">
      <c r="A213" s="29" t="s">
        <v>22</v>
      </c>
      <c r="C213" s="29" t="s">
        <v>108</v>
      </c>
      <c r="E213" s="34" t="s">
        <v>108</v>
      </c>
      <c r="F213" s="40">
        <f>SUMIFS(input_enduse!D:D,input_enduse!A:A,C213,input_enduse!B:B,$A$2,input_enduse!C:C,$A213)</f>
        <v>5.54210912813367E-5</v>
      </c>
      <c r="G213" s="40">
        <v>1</v>
      </c>
      <c r="H213" s="40">
        <v>0</v>
      </c>
      <c r="I213" s="40">
        <v>0</v>
      </c>
      <c r="J213" s="41"/>
      <c r="K213" s="41"/>
    </row>
    <row r="214" spans="1:11" x14ac:dyDescent="0.2">
      <c r="A214" s="29" t="s">
        <v>22</v>
      </c>
      <c r="C214" s="29" t="s">
        <v>107</v>
      </c>
      <c r="E214" s="34" t="s">
        <v>107</v>
      </c>
      <c r="F214" s="40">
        <f>SUMIFS(input_enduse!D:D,input_enduse!A:A,C214,input_enduse!B:B,$A$2,input_enduse!C:C,$A214)</f>
        <v>0</v>
      </c>
      <c r="G214" s="40">
        <v>1</v>
      </c>
      <c r="H214" s="40">
        <v>0</v>
      </c>
      <c r="I214" s="40">
        <v>0</v>
      </c>
      <c r="J214" s="41"/>
      <c r="K214" s="41"/>
    </row>
    <row r="215" spans="1:11" x14ac:dyDescent="0.2">
      <c r="A215" s="29" t="s">
        <v>22</v>
      </c>
      <c r="C215" s="29" t="s">
        <v>5</v>
      </c>
      <c r="E215" s="34" t="s">
        <v>99</v>
      </c>
      <c r="F215" s="40">
        <f>SUMIFS(input_enduse!D:D,input_enduse!A:A,C215,input_enduse!B:B,$A$2,input_enduse!C:C,$A215)</f>
        <v>1.00293583434025E-3</v>
      </c>
      <c r="G215" s="40">
        <f>SUMIFS(input_enduse!E:E,input_enduse!A:A,C215,input_enduse!B:B,$A$2,input_enduse!C:C,$A215)</f>
        <v>0.64903707377367104</v>
      </c>
      <c r="H215" s="40">
        <f>SUMIFS(input_enduse!F:F,input_enduse!A:A,C215,input_enduse!B:B,$A$2,input_enduse!C:C,$A215)</f>
        <v>0.347402507392572</v>
      </c>
      <c r="I215" s="40">
        <f>SUMIFS(input_enduse!G:G,input_enduse!A:A,C215,input_enduse!B:B,$A$2,input_enduse!C:C,$A215)</f>
        <v>3.5604188337564199E-3</v>
      </c>
      <c r="J215" s="41"/>
      <c r="K215" s="41"/>
    </row>
    <row r="216" spans="1:11" x14ac:dyDescent="0.2">
      <c r="A216" s="29" t="s">
        <v>22</v>
      </c>
      <c r="C216" s="29" t="s">
        <v>14</v>
      </c>
      <c r="E216" s="34" t="s">
        <v>14</v>
      </c>
      <c r="F216" s="40">
        <f>SUMIFS(input_enduse!D:D,input_enduse!A:A,C216,input_enduse!B:B,$A$2,input_enduse!C:C,$A216)</f>
        <v>0.89338290482298299</v>
      </c>
      <c r="G216" s="40">
        <f>SUMIFS(input_enduse!E:E,input_enduse!A:A,C216,input_enduse!B:B,$A$2,input_enduse!C:C,$A216)</f>
        <v>0.58818711711534399</v>
      </c>
      <c r="H216" s="40">
        <f>SUMIFS(input_enduse!F:F,input_enduse!A:A,C216,input_enduse!B:B,$A$2,input_enduse!C:C,$A216)</f>
        <v>0.40884186887431301</v>
      </c>
      <c r="I216" s="40">
        <f>SUMIFS(input_enduse!G:G,input_enduse!A:A,C216,input_enduse!B:B,$A$2,input_enduse!C:C,$A216)</f>
        <v>2.9710140103432199E-3</v>
      </c>
      <c r="J216" s="41"/>
      <c r="K216" s="41"/>
    </row>
    <row r="217" spans="1:11" x14ac:dyDescent="0.2">
      <c r="A217" s="29" t="s">
        <v>22</v>
      </c>
      <c r="E217" s="27" t="s">
        <v>43</v>
      </c>
      <c r="F217" s="27" t="s">
        <v>101</v>
      </c>
      <c r="G217" s="27" t="s">
        <v>40</v>
      </c>
      <c r="H217" s="27" t="s">
        <v>41</v>
      </c>
      <c r="I217" s="27" t="s">
        <v>42</v>
      </c>
      <c r="J217" s="32"/>
      <c r="K217" s="32"/>
    </row>
    <row r="218" spans="1:11" x14ac:dyDescent="0.2">
      <c r="A218" s="29" t="s">
        <v>22</v>
      </c>
      <c r="C218" s="29" t="s">
        <v>98</v>
      </c>
      <c r="E218" s="34" t="s">
        <v>98</v>
      </c>
      <c r="F218" s="40">
        <v>1</v>
      </c>
      <c r="G218" s="40">
        <v>1</v>
      </c>
      <c r="H218" s="40">
        <v>0</v>
      </c>
      <c r="I218" s="40">
        <v>0</v>
      </c>
      <c r="J218" s="41"/>
      <c r="K218" s="41"/>
    </row>
    <row r="219" spans="1:11" x14ac:dyDescent="0.2">
      <c r="A219" s="29" t="s">
        <v>22</v>
      </c>
      <c r="C219" s="29" t="s">
        <v>8</v>
      </c>
      <c r="E219" s="34" t="s">
        <v>8</v>
      </c>
      <c r="F219" s="40">
        <f>SUMIFS(input_enduse!D:D,input_enduse!A:A,C219,input_enduse!B:B,$A$2,input_enduse!C:C,$A219)</f>
        <v>0.72487319096534497</v>
      </c>
      <c r="G219" s="40">
        <v>1</v>
      </c>
      <c r="H219" s="40">
        <v>0</v>
      </c>
      <c r="I219" s="40">
        <v>0</v>
      </c>
      <c r="J219" s="41"/>
      <c r="K219" s="41"/>
    </row>
    <row r="220" spans="1:11" x14ac:dyDescent="0.2">
      <c r="A220" s="29" t="s">
        <v>22</v>
      </c>
      <c r="C220" s="29" t="s">
        <v>12</v>
      </c>
      <c r="E220" s="34" t="s">
        <v>12</v>
      </c>
      <c r="F220" s="40">
        <f>SUMIFS(input_enduse!D:D,input_enduse!A:A,C220,input_enduse!B:B,$A$2,input_enduse!C:C,$A220)</f>
        <v>1</v>
      </c>
      <c r="G220" s="40">
        <v>1</v>
      </c>
      <c r="H220" s="40">
        <v>0</v>
      </c>
      <c r="I220" s="40">
        <v>0</v>
      </c>
      <c r="J220" s="41"/>
      <c r="K220" s="41"/>
    </row>
    <row r="221" spans="1:11" x14ac:dyDescent="0.2">
      <c r="A221" s="29" t="s">
        <v>22</v>
      </c>
      <c r="C221" s="29" t="s">
        <v>6</v>
      </c>
      <c r="E221" s="34" t="s">
        <v>109</v>
      </c>
      <c r="F221" s="40">
        <f>SUMIFS(input_enduse!D:D,input_enduse!A:A,C221,input_enduse!B:B,$A$2,input_enduse!C:C,$A221)</f>
        <v>0.94382838513545797</v>
      </c>
      <c r="G221" s="40">
        <f>SUMIFS(input_enduse!E:E,input_enduse!A:A,C221,input_enduse!B:B,$A$2,input_enduse!C:C,$A221)</f>
        <v>0.99830790714551099</v>
      </c>
      <c r="H221" s="40">
        <f>SUMIFS(input_enduse!F:F,input_enduse!A:A,C221,input_enduse!B:B,$A$2,input_enduse!C:C,$A221)</f>
        <v>1.6920928544889001E-3</v>
      </c>
      <c r="I221" s="40">
        <f>SUMIFS(input_enduse!G:G,input_enduse!A:A,C221,input_enduse!B:B,$A$2,input_enduse!C:C,$A221)</f>
        <v>0</v>
      </c>
      <c r="J221" s="41"/>
      <c r="K221" s="41"/>
    </row>
    <row r="222" spans="1:11" x14ac:dyDescent="0.2">
      <c r="A222" s="29" t="s">
        <v>22</v>
      </c>
      <c r="C222" s="29" t="s">
        <v>104</v>
      </c>
      <c r="E222" s="34" t="s">
        <v>110</v>
      </c>
      <c r="F222" s="40">
        <f>SUMIFS(input_enduse!D:D,input_enduse!A:A,C222,input_enduse!B:B,$A$2,input_enduse!C:C,$A222)</f>
        <v>7.45459596065986E-2</v>
      </c>
      <c r="G222" s="40">
        <v>1</v>
      </c>
      <c r="H222" s="40">
        <v>0</v>
      </c>
      <c r="I222" s="40">
        <v>0</v>
      </c>
      <c r="J222" s="41"/>
      <c r="K222" s="41"/>
    </row>
    <row r="223" spans="1:11" x14ac:dyDescent="0.2">
      <c r="A223" s="29" t="s">
        <v>22</v>
      </c>
      <c r="C223" s="29" t="s">
        <v>106</v>
      </c>
      <c r="E223" s="34" t="s">
        <v>111</v>
      </c>
      <c r="F223" s="40">
        <f>SUMIFS(input_enduse!D:D,input_enduse!A:A,C223,input_enduse!B:B,$A$2,input_enduse!C:C,$A223)</f>
        <v>0.86704103628357898</v>
      </c>
      <c r="G223" s="40">
        <v>1</v>
      </c>
      <c r="H223" s="40">
        <v>0</v>
      </c>
      <c r="I223" s="40">
        <v>0</v>
      </c>
      <c r="J223" s="41"/>
      <c r="K223" s="41"/>
    </row>
    <row r="224" spans="1:11" x14ac:dyDescent="0.2">
      <c r="A224" s="29" t="s">
        <v>22</v>
      </c>
      <c r="C224" s="29" t="s">
        <v>105</v>
      </c>
      <c r="E224" s="34" t="s">
        <v>112</v>
      </c>
      <c r="F224" s="40">
        <f>SUMIFS(input_enduse!D:D,input_enduse!A:A,C224,input_enduse!B:B,$A$2,input_enduse!C:C,$A224)</f>
        <v>0.90664935845607697</v>
      </c>
      <c r="G224" s="40">
        <v>1</v>
      </c>
      <c r="H224" s="40">
        <v>0</v>
      </c>
      <c r="I224" s="40">
        <v>0</v>
      </c>
      <c r="J224" s="41"/>
      <c r="K224" s="41"/>
    </row>
    <row r="225" spans="1:11" x14ac:dyDescent="0.2">
      <c r="A225" s="29" t="s">
        <v>22</v>
      </c>
      <c r="C225" s="29" t="s">
        <v>10</v>
      </c>
      <c r="E225" s="34" t="s">
        <v>114</v>
      </c>
      <c r="F225" s="40">
        <f>SUMIFS(input_enduse!D:D,input_enduse!A:A,C225,input_enduse!B:B,$A$2,input_enduse!C:C,$A225)</f>
        <v>0.97517484889876904</v>
      </c>
      <c r="G225" s="40">
        <v>1</v>
      </c>
      <c r="H225" s="40">
        <v>0</v>
      </c>
      <c r="I225" s="40">
        <v>0</v>
      </c>
      <c r="J225" s="41"/>
      <c r="K225" s="41"/>
    </row>
    <row r="226" spans="1:11" x14ac:dyDescent="0.2">
      <c r="A226" s="29" t="s">
        <v>22</v>
      </c>
      <c r="C226" s="29" t="s">
        <v>11</v>
      </c>
      <c r="E226" s="34" t="s">
        <v>11</v>
      </c>
      <c r="F226" s="40">
        <f>SUMIFS(input_enduse!D:D,input_enduse!A:A,C226,input_enduse!B:B,$A$2,input_enduse!C:C,$A226)</f>
        <v>0.11774925872466301</v>
      </c>
      <c r="G226" s="40">
        <v>1</v>
      </c>
      <c r="H226" s="40">
        <v>0</v>
      </c>
      <c r="I226" s="40">
        <v>0</v>
      </c>
      <c r="J226" s="41"/>
      <c r="K226" s="41"/>
    </row>
    <row r="227" spans="1:11" x14ac:dyDescent="0.2">
      <c r="A227" s="29" t="s">
        <v>22</v>
      </c>
      <c r="C227" s="29" t="s">
        <v>1</v>
      </c>
      <c r="E227" s="34" t="s">
        <v>1</v>
      </c>
      <c r="F227" s="40">
        <f>SUMIFS(input_enduse!D:D,input_enduse!A:A,C227,input_enduse!B:B,$A$2,input_enduse!C:C,$A227)</f>
        <v>0.17537049027152801</v>
      </c>
      <c r="G227" s="40">
        <v>1</v>
      </c>
      <c r="H227" s="40">
        <v>0</v>
      </c>
      <c r="I227" s="40">
        <v>0</v>
      </c>
      <c r="J227" s="41"/>
      <c r="K227" s="41"/>
    </row>
    <row r="229" spans="1:11" x14ac:dyDescent="0.2">
      <c r="E229" s="88" t="s">
        <v>54</v>
      </c>
      <c r="F229" s="89"/>
      <c r="G229" s="89"/>
      <c r="H229" s="89"/>
      <c r="I229" s="90"/>
      <c r="J229" s="39"/>
      <c r="K229" s="39"/>
    </row>
    <row r="230" spans="1:11" x14ac:dyDescent="0.2">
      <c r="C230" s="29" t="s">
        <v>43</v>
      </c>
      <c r="E230" s="27" t="s">
        <v>43</v>
      </c>
      <c r="F230" s="27" t="s">
        <v>44</v>
      </c>
      <c r="G230" s="27" t="s">
        <v>40</v>
      </c>
      <c r="H230" s="27" t="s">
        <v>41</v>
      </c>
      <c r="I230" s="27" t="s">
        <v>42</v>
      </c>
      <c r="J230" s="32"/>
      <c r="K230" s="32"/>
    </row>
    <row r="231" spans="1:11" x14ac:dyDescent="0.2">
      <c r="A231" s="29" t="s">
        <v>23</v>
      </c>
      <c r="C231" s="29" t="s">
        <v>9</v>
      </c>
      <c r="E231" s="34" t="s">
        <v>9</v>
      </c>
      <c r="F231" s="40">
        <f>SUMIFS(input_enduse!D:D,input_enduse!A:A,C231,input_enduse!B:B,$A$2,input_enduse!C:C,$A231)</f>
        <v>0.97789171824295695</v>
      </c>
      <c r="G231" s="40">
        <f>SUMIFS(input_enduse!E:E,input_enduse!A:A,C231,input_enduse!B:B,$A$2,input_enduse!C:C,$A231)</f>
        <v>0.235013089868157</v>
      </c>
      <c r="H231" s="40">
        <f>SUMIFS(input_enduse!F:F,input_enduse!A:A,C231,input_enduse!B:B,$A$2,input_enduse!C:C,$A231)</f>
        <v>0.74132440639285802</v>
      </c>
      <c r="I231" s="40">
        <f>SUMIFS(input_enduse!G:G,input_enduse!A:A,C231,input_enduse!B:B,$A$2,input_enduse!C:C,$A231)</f>
        <v>2.3662503738984601E-2</v>
      </c>
      <c r="J231" s="41"/>
      <c r="K231" s="41"/>
    </row>
    <row r="232" spans="1:11" x14ac:dyDescent="0.2">
      <c r="A232" s="29" t="s">
        <v>23</v>
      </c>
      <c r="C232" s="29" t="s">
        <v>7</v>
      </c>
      <c r="E232" s="34" t="s">
        <v>7</v>
      </c>
      <c r="F232" s="40">
        <f>SUMIFS(input_enduse!D:D,input_enduse!A:A,C232,input_enduse!B:B,$A$2,input_enduse!C:C,$A232)</f>
        <v>0.96296156468527605</v>
      </c>
      <c r="G232" s="40">
        <f>SUMIFS(input_enduse!E:E,input_enduse!A:A,C232,input_enduse!B:B,$A$2,input_enduse!C:C,$A232)</f>
        <v>0.99529779665651696</v>
      </c>
      <c r="H232" s="40">
        <f>SUMIFS(input_enduse!F:F,input_enduse!A:A,C232,input_enduse!B:B,$A$2,input_enduse!C:C,$A232)</f>
        <v>4.70220334348255E-3</v>
      </c>
      <c r="I232" s="40">
        <f>SUMIFS(input_enduse!G:G,input_enduse!A:A,C232,input_enduse!B:B,$A$2,input_enduse!C:C,$A232)</f>
        <v>0</v>
      </c>
      <c r="J232" s="41"/>
      <c r="K232" s="41"/>
    </row>
    <row r="233" spans="1:11" x14ac:dyDescent="0.2">
      <c r="A233" s="29" t="s">
        <v>23</v>
      </c>
      <c r="C233" s="29" t="s">
        <v>13</v>
      </c>
      <c r="E233" s="34" t="s">
        <v>13</v>
      </c>
      <c r="F233" s="40">
        <f>SUMIFS(input_enduse!D:D,input_enduse!A:A,C233,input_enduse!B:B,$A$2,input_enduse!C:C,$A233)</f>
        <v>0.98194286382639795</v>
      </c>
      <c r="G233" s="40">
        <v>1</v>
      </c>
      <c r="H233" s="40">
        <v>0</v>
      </c>
      <c r="I233" s="40">
        <v>0</v>
      </c>
      <c r="J233" s="41"/>
      <c r="K233" s="41"/>
    </row>
    <row r="234" spans="1:11" x14ac:dyDescent="0.2">
      <c r="A234" s="29" t="s">
        <v>23</v>
      </c>
      <c r="C234" s="29" t="s">
        <v>108</v>
      </c>
      <c r="E234" s="34" t="s">
        <v>108</v>
      </c>
      <c r="F234" s="40">
        <f>SUMIFS(input_enduse!D:D,input_enduse!A:A,C234,input_enduse!B:B,$A$2,input_enduse!C:C,$A234)</f>
        <v>6.3688991278976203E-6</v>
      </c>
      <c r="G234" s="40">
        <v>1</v>
      </c>
      <c r="H234" s="40">
        <v>0</v>
      </c>
      <c r="I234" s="40">
        <v>0</v>
      </c>
      <c r="J234" s="41"/>
      <c r="K234" s="41"/>
    </row>
    <row r="235" spans="1:11" x14ac:dyDescent="0.2">
      <c r="A235" s="29" t="s">
        <v>23</v>
      </c>
      <c r="C235" s="29" t="s">
        <v>107</v>
      </c>
      <c r="E235" s="34" t="s">
        <v>107</v>
      </c>
      <c r="F235" s="40">
        <f>SUMIFS(input_enduse!D:D,input_enduse!A:A,C235,input_enduse!B:B,$A$2,input_enduse!C:C,$A235)</f>
        <v>6.3688991278976203E-6</v>
      </c>
      <c r="G235" s="40">
        <v>1</v>
      </c>
      <c r="H235" s="40">
        <v>0</v>
      </c>
      <c r="I235" s="40">
        <v>0</v>
      </c>
      <c r="J235" s="41"/>
      <c r="K235" s="41"/>
    </row>
    <row r="236" spans="1:11" x14ac:dyDescent="0.2">
      <c r="A236" s="29" t="s">
        <v>23</v>
      </c>
      <c r="C236" s="29" t="s">
        <v>5</v>
      </c>
      <c r="E236" s="34" t="s">
        <v>99</v>
      </c>
      <c r="F236" s="40">
        <f>SUMIFS(input_enduse!D:D,input_enduse!A:A,C236,input_enduse!B:B,$A$2,input_enduse!C:C,$A236)</f>
        <v>3.8069268815770899E-2</v>
      </c>
      <c r="G236" s="40">
        <f>SUMIFS(input_enduse!E:E,input_enduse!A:A,C236,input_enduse!B:B,$A$2,input_enduse!C:C,$A236)</f>
        <v>0.37060194652110401</v>
      </c>
      <c r="H236" s="40">
        <f>SUMIFS(input_enduse!F:F,input_enduse!A:A,C236,input_enduse!B:B,$A$2,input_enduse!C:C,$A236)</f>
        <v>0.60582471640739999</v>
      </c>
      <c r="I236" s="40">
        <f>SUMIFS(input_enduse!G:G,input_enduse!A:A,C236,input_enduse!B:B,$A$2,input_enduse!C:C,$A236)</f>
        <v>2.3573337071496499E-2</v>
      </c>
      <c r="J236" s="41"/>
      <c r="K236" s="41"/>
    </row>
    <row r="237" spans="1:11" x14ac:dyDescent="0.2">
      <c r="A237" s="29" t="s">
        <v>23</v>
      </c>
      <c r="C237" s="29" t="s">
        <v>14</v>
      </c>
      <c r="E237" s="34" t="s">
        <v>14</v>
      </c>
      <c r="F237" s="40">
        <f>SUMIFS(input_enduse!D:D,input_enduse!A:A,C237,input_enduse!B:B,$A$2,input_enduse!C:C,$A237)</f>
        <v>0.99667349611053202</v>
      </c>
      <c r="G237" s="40">
        <f>SUMIFS(input_enduse!E:E,input_enduse!A:A,C237,input_enduse!B:B,$A$2,input_enduse!C:C,$A237)</f>
        <v>0.26106259515499403</v>
      </c>
      <c r="H237" s="40">
        <f>SUMIFS(input_enduse!F:F,input_enduse!A:A,C237,input_enduse!B:B,$A$2,input_enduse!C:C,$A237)</f>
        <v>0.719516674506535</v>
      </c>
      <c r="I237" s="40">
        <f>SUMIFS(input_enduse!G:G,input_enduse!A:A,C237,input_enduse!B:B,$A$2,input_enduse!C:C,$A237)</f>
        <v>1.9420730338470402E-2</v>
      </c>
      <c r="J237" s="41"/>
      <c r="K237" s="41"/>
    </row>
    <row r="238" spans="1:11" x14ac:dyDescent="0.2">
      <c r="A238" s="29" t="s">
        <v>23</v>
      </c>
      <c r="E238" s="27" t="s">
        <v>43</v>
      </c>
      <c r="F238" s="27" t="s">
        <v>101</v>
      </c>
      <c r="G238" s="27" t="s">
        <v>40</v>
      </c>
      <c r="H238" s="27" t="s">
        <v>41</v>
      </c>
      <c r="I238" s="27" t="s">
        <v>42</v>
      </c>
      <c r="J238" s="32"/>
      <c r="K238" s="32"/>
    </row>
    <row r="239" spans="1:11" x14ac:dyDescent="0.2">
      <c r="A239" s="29" t="s">
        <v>23</v>
      </c>
      <c r="C239" s="29" t="s">
        <v>98</v>
      </c>
      <c r="E239" s="34" t="s">
        <v>98</v>
      </c>
      <c r="F239" s="40">
        <v>1</v>
      </c>
      <c r="G239" s="40">
        <v>1</v>
      </c>
      <c r="H239" s="40">
        <v>0</v>
      </c>
      <c r="I239" s="40">
        <v>0</v>
      </c>
      <c r="J239" s="41"/>
      <c r="K239" s="41"/>
    </row>
    <row r="240" spans="1:11" x14ac:dyDescent="0.2">
      <c r="A240" s="29" t="s">
        <v>23</v>
      </c>
      <c r="C240" s="29" t="s">
        <v>8</v>
      </c>
      <c r="E240" s="34" t="s">
        <v>8</v>
      </c>
      <c r="F240" s="40">
        <f>SUMIFS(input_enduse!D:D,input_enduse!A:A,C240,input_enduse!B:B,$A$2,input_enduse!C:C,$A240)</f>
        <v>0.95432207775042099</v>
      </c>
      <c r="G240" s="40">
        <v>1</v>
      </c>
      <c r="H240" s="40">
        <v>0</v>
      </c>
      <c r="I240" s="40">
        <v>0</v>
      </c>
      <c r="J240" s="41"/>
      <c r="K240" s="41"/>
    </row>
    <row r="241" spans="1:11" x14ac:dyDescent="0.2">
      <c r="A241" s="29" t="s">
        <v>23</v>
      </c>
      <c r="C241" s="29" t="s">
        <v>12</v>
      </c>
      <c r="E241" s="34" t="s">
        <v>12</v>
      </c>
      <c r="F241" s="40">
        <f>SUMIFS(input_enduse!D:D,input_enduse!A:A,C241,input_enduse!B:B,$A$2,input_enduse!C:C,$A241)</f>
        <v>1</v>
      </c>
      <c r="G241" s="40">
        <v>1</v>
      </c>
      <c r="H241" s="40">
        <v>0</v>
      </c>
      <c r="I241" s="40">
        <v>0</v>
      </c>
      <c r="J241" s="41"/>
      <c r="K241" s="41"/>
    </row>
    <row r="242" spans="1:11" x14ac:dyDescent="0.2">
      <c r="A242" s="29" t="s">
        <v>23</v>
      </c>
      <c r="C242" s="29" t="s">
        <v>6</v>
      </c>
      <c r="E242" s="34" t="s">
        <v>109</v>
      </c>
      <c r="F242" s="40">
        <f>SUMIFS(input_enduse!D:D,input_enduse!A:A,C242,input_enduse!B:B,$A$2,input_enduse!C:C,$A242)</f>
        <v>0.99971179326302495</v>
      </c>
      <c r="G242" s="40">
        <f>SUMIFS(input_enduse!E:E,input_enduse!A:A,C242,input_enduse!B:B,$A$2,input_enduse!C:C,$A242)</f>
        <v>0.95764410318392401</v>
      </c>
      <c r="H242" s="40">
        <f>SUMIFS(input_enduse!F:F,input_enduse!A:A,C242,input_enduse!B:B,$A$2,input_enduse!C:C,$A242)</f>
        <v>4.2355896816076398E-2</v>
      </c>
      <c r="I242" s="40">
        <f>SUMIFS(input_enduse!G:G,input_enduse!A:A,C242,input_enduse!B:B,$A$2,input_enduse!C:C,$A242)</f>
        <v>0</v>
      </c>
      <c r="J242" s="41"/>
      <c r="K242" s="41"/>
    </row>
    <row r="243" spans="1:11" x14ac:dyDescent="0.2">
      <c r="A243" s="29" t="s">
        <v>23</v>
      </c>
      <c r="C243" s="29" t="s">
        <v>104</v>
      </c>
      <c r="E243" s="34" t="s">
        <v>110</v>
      </c>
      <c r="F243" s="40">
        <f>SUMIFS(input_enduse!D:D,input_enduse!A:A,C243,input_enduse!B:B,$A$2,input_enduse!C:C,$A243)</f>
        <v>0.492845063949715</v>
      </c>
      <c r="G243" s="40">
        <v>1</v>
      </c>
      <c r="H243" s="40">
        <v>0</v>
      </c>
      <c r="I243" s="40">
        <v>0</v>
      </c>
      <c r="J243" s="41"/>
      <c r="K243" s="41"/>
    </row>
    <row r="244" spans="1:11" x14ac:dyDescent="0.2">
      <c r="A244" s="29" t="s">
        <v>23</v>
      </c>
      <c r="C244" s="29" t="s">
        <v>106</v>
      </c>
      <c r="E244" s="34" t="s">
        <v>111</v>
      </c>
      <c r="F244" s="40">
        <f>SUMIFS(input_enduse!D:D,input_enduse!A:A,C244,input_enduse!B:B,$A$2,input_enduse!C:C,$A244)</f>
        <v>0.98024021097800496</v>
      </c>
      <c r="G244" s="40">
        <v>1</v>
      </c>
      <c r="H244" s="40">
        <v>0</v>
      </c>
      <c r="I244" s="40">
        <v>0</v>
      </c>
      <c r="J244" s="41"/>
      <c r="K244" s="41"/>
    </row>
    <row r="245" spans="1:11" x14ac:dyDescent="0.2">
      <c r="A245" s="29" t="s">
        <v>23</v>
      </c>
      <c r="C245" s="29" t="s">
        <v>105</v>
      </c>
      <c r="E245" s="34" t="s">
        <v>112</v>
      </c>
      <c r="F245" s="40">
        <f>SUMIFS(input_enduse!D:D,input_enduse!A:A,C245,input_enduse!B:B,$A$2,input_enduse!C:C,$A245)</f>
        <v>0.995079887916682</v>
      </c>
      <c r="G245" s="40">
        <v>1</v>
      </c>
      <c r="H245" s="40">
        <v>0</v>
      </c>
      <c r="I245" s="40">
        <v>0</v>
      </c>
      <c r="J245" s="41"/>
      <c r="K245" s="41"/>
    </row>
    <row r="246" spans="1:11" x14ac:dyDescent="0.2">
      <c r="A246" s="29" t="s">
        <v>23</v>
      </c>
      <c r="C246" s="29" t="s">
        <v>10</v>
      </c>
      <c r="E246" s="34" t="s">
        <v>114</v>
      </c>
      <c r="F246" s="40">
        <f>SUMIFS(input_enduse!D:D,input_enduse!A:A,C246,input_enduse!B:B,$A$2,input_enduse!C:C,$A246)</f>
        <v>0.98637048243622105</v>
      </c>
      <c r="G246" s="40">
        <v>1</v>
      </c>
      <c r="H246" s="40">
        <v>0</v>
      </c>
      <c r="I246" s="40">
        <v>0</v>
      </c>
      <c r="J246" s="41"/>
      <c r="K246" s="41"/>
    </row>
    <row r="247" spans="1:11" x14ac:dyDescent="0.2">
      <c r="A247" s="29" t="s">
        <v>23</v>
      </c>
      <c r="C247" s="29" t="s">
        <v>11</v>
      </c>
      <c r="E247" s="34" t="s">
        <v>11</v>
      </c>
      <c r="F247" s="40">
        <f>SUMIFS(input_enduse!D:D,input_enduse!A:A,C247,input_enduse!B:B,$A$2,input_enduse!C:C,$A247)</f>
        <v>0.22014573160652601</v>
      </c>
      <c r="G247" s="40">
        <v>1</v>
      </c>
      <c r="H247" s="40">
        <v>0</v>
      </c>
      <c r="I247" s="40">
        <v>0</v>
      </c>
      <c r="J247" s="41"/>
      <c r="K247" s="41"/>
    </row>
    <row r="248" spans="1:11" x14ac:dyDescent="0.2">
      <c r="A248" s="29" t="s">
        <v>23</v>
      </c>
      <c r="C248" s="29" t="s">
        <v>1</v>
      </c>
      <c r="E248" s="34" t="s">
        <v>1</v>
      </c>
      <c r="F248" s="40">
        <f>SUMIFS(input_enduse!D:D,input_enduse!A:A,C248,input_enduse!B:B,$A$2,input_enduse!C:C,$A248)</f>
        <v>8.7234944812842705E-2</v>
      </c>
      <c r="G248" s="40">
        <v>1</v>
      </c>
      <c r="H248" s="40">
        <v>0</v>
      </c>
      <c r="I248" s="40">
        <v>0</v>
      </c>
      <c r="J248" s="41"/>
      <c r="K248" s="41"/>
    </row>
    <row r="250" spans="1:11" x14ac:dyDescent="0.2">
      <c r="E250" s="88" t="s">
        <v>56</v>
      </c>
      <c r="F250" s="89"/>
      <c r="G250" s="89"/>
      <c r="H250" s="89"/>
      <c r="I250" s="90"/>
      <c r="J250" s="39"/>
      <c r="K250" s="39"/>
    </row>
    <row r="251" spans="1:11" x14ac:dyDescent="0.2">
      <c r="C251" s="29" t="s">
        <v>43</v>
      </c>
      <c r="E251" s="27" t="s">
        <v>43</v>
      </c>
      <c r="F251" s="27" t="s">
        <v>44</v>
      </c>
      <c r="G251" s="27" t="s">
        <v>40</v>
      </c>
      <c r="H251" s="27" t="s">
        <v>41</v>
      </c>
      <c r="I251" s="27" t="s">
        <v>42</v>
      </c>
      <c r="J251" s="32"/>
      <c r="K251" s="32"/>
    </row>
    <row r="252" spans="1:11" x14ac:dyDescent="0.2">
      <c r="A252" s="29" t="s">
        <v>115</v>
      </c>
      <c r="C252" s="29" t="s">
        <v>9</v>
      </c>
      <c r="E252" s="34" t="s">
        <v>9</v>
      </c>
      <c r="F252" s="40">
        <f>SUMIFS(input_enduse!D:D,input_enduse!A:A,C252,input_enduse!B:B,$A$2,input_enduse!C:C,$A252)</f>
        <v>0.17507876182405999</v>
      </c>
      <c r="G252" s="40">
        <f>SUMIFS(input_enduse!E:E,input_enduse!A:A,C252,input_enduse!B:B,$A$2,input_enduse!C:C,$A252)</f>
        <v>0.70199996251489405</v>
      </c>
      <c r="H252" s="40">
        <f>SUMIFS(input_enduse!F:F,input_enduse!A:A,C252,input_enduse!B:B,$A$2,input_enduse!C:C,$A252)</f>
        <v>0.24711127770963301</v>
      </c>
      <c r="I252" s="40">
        <f>SUMIFS(input_enduse!G:G,input_enduse!A:A,C252,input_enduse!B:B,$A$2,input_enduse!C:C,$A252)</f>
        <v>5.08887597754724E-2</v>
      </c>
      <c r="J252" s="41"/>
      <c r="K252" s="41"/>
    </row>
    <row r="253" spans="1:11" x14ac:dyDescent="0.2">
      <c r="A253" s="29" t="s">
        <v>115</v>
      </c>
      <c r="C253" s="29" t="s">
        <v>7</v>
      </c>
      <c r="E253" s="34" t="s">
        <v>7</v>
      </c>
      <c r="F253" s="40">
        <f>SUMIFS(input_enduse!D:D,input_enduse!A:A,C253,input_enduse!B:B,$A$2,input_enduse!C:C,$A253)</f>
        <v>0.190794682580219</v>
      </c>
      <c r="G253" s="40">
        <f>SUMIFS(input_enduse!E:E,input_enduse!A:A,C253,input_enduse!B:B,$A$2,input_enduse!C:C,$A253)</f>
        <v>1</v>
      </c>
      <c r="H253" s="40">
        <f>SUMIFS(input_enduse!F:F,input_enduse!A:A,C253,input_enduse!B:B,$A$2,input_enduse!C:C,$A253)</f>
        <v>0</v>
      </c>
      <c r="I253" s="40">
        <f>SUMIFS(input_enduse!G:G,input_enduse!A:A,C253,input_enduse!B:B,$A$2,input_enduse!C:C,$A253)</f>
        <v>0</v>
      </c>
      <c r="J253" s="41"/>
      <c r="K253" s="41"/>
    </row>
    <row r="254" spans="1:11" x14ac:dyDescent="0.2">
      <c r="A254" s="29" t="s">
        <v>115</v>
      </c>
      <c r="C254" s="29" t="s">
        <v>13</v>
      </c>
      <c r="E254" s="34" t="s">
        <v>13</v>
      </c>
      <c r="F254" s="40">
        <f>SUMIFS(input_enduse!D:D,input_enduse!A:A,C254,input_enduse!B:B,$A$2,input_enduse!C:C,$A254)</f>
        <v>0.331493877939677</v>
      </c>
      <c r="G254" s="40">
        <v>1</v>
      </c>
      <c r="H254" s="40">
        <v>0</v>
      </c>
      <c r="I254" s="40">
        <v>0</v>
      </c>
      <c r="J254" s="41"/>
      <c r="K254" s="41"/>
    </row>
    <row r="255" spans="1:11" x14ac:dyDescent="0.2">
      <c r="A255" s="29" t="s">
        <v>115</v>
      </c>
      <c r="C255" s="29" t="s">
        <v>108</v>
      </c>
      <c r="E255" s="34" t="s">
        <v>108</v>
      </c>
      <c r="F255" s="40">
        <f>SUMIFS(input_enduse!D:D,input_enduse!A:A,C255,input_enduse!B:B,$A$2,input_enduse!C:C,$A255)</f>
        <v>0.44508282618230299</v>
      </c>
      <c r="G255" s="40">
        <v>1</v>
      </c>
      <c r="H255" s="40">
        <v>0</v>
      </c>
      <c r="I255" s="40">
        <v>0</v>
      </c>
      <c r="J255" s="41"/>
      <c r="K255" s="41"/>
    </row>
    <row r="256" spans="1:11" x14ac:dyDescent="0.2">
      <c r="A256" s="29" t="s">
        <v>115</v>
      </c>
      <c r="C256" s="29" t="s">
        <v>107</v>
      </c>
      <c r="E256" s="34" t="s">
        <v>107</v>
      </c>
      <c r="F256" s="40">
        <f>SUMIFS(input_enduse!D:D,input_enduse!A:A,C256,input_enduse!B:B,$A$2,input_enduse!C:C,$A256)</f>
        <v>0.14166626000545099</v>
      </c>
      <c r="G256" s="40">
        <v>1</v>
      </c>
      <c r="H256" s="40">
        <v>0</v>
      </c>
      <c r="I256" s="40">
        <v>0</v>
      </c>
      <c r="J256" s="41"/>
      <c r="K256" s="41"/>
    </row>
    <row r="257" spans="1:11" x14ac:dyDescent="0.2">
      <c r="A257" s="29" t="s">
        <v>115</v>
      </c>
      <c r="C257" s="29" t="s">
        <v>5</v>
      </c>
      <c r="E257" s="34" t="s">
        <v>99</v>
      </c>
      <c r="F257" s="40">
        <f>SUMIFS(input_enduse!D:D,input_enduse!A:A,C257,input_enduse!B:B,$A$2,input_enduse!C:C,$A257)</f>
        <v>1.42995753879966E-3</v>
      </c>
      <c r="G257" s="40">
        <f>SUMIFS(input_enduse!E:E,input_enduse!A:A,C257,input_enduse!B:B,$A$2,input_enduse!C:C,$A257)</f>
        <v>0.40383258614238599</v>
      </c>
      <c r="H257" s="40">
        <f>SUMIFS(input_enduse!F:F,input_enduse!A:A,C257,input_enduse!B:B,$A$2,input_enduse!C:C,$A257)</f>
        <v>0.55430999892999799</v>
      </c>
      <c r="I257" s="40">
        <f>SUMIFS(input_enduse!G:G,input_enduse!A:A,C257,input_enduse!B:B,$A$2,input_enduse!C:C,$A257)</f>
        <v>4.1857414927615903E-2</v>
      </c>
      <c r="J257" s="41"/>
      <c r="K257" s="41"/>
    </row>
    <row r="258" spans="1:11" x14ac:dyDescent="0.2">
      <c r="A258" s="29" t="s">
        <v>115</v>
      </c>
      <c r="C258" s="29" t="s">
        <v>14</v>
      </c>
      <c r="E258" s="34" t="s">
        <v>14</v>
      </c>
      <c r="F258" s="40">
        <f>SUMIFS(input_enduse!D:D,input_enduse!A:A,C258,input_enduse!B:B,$A$2,input_enduse!C:C,$A258)</f>
        <v>0.97569490114062896</v>
      </c>
      <c r="G258" s="40">
        <f>SUMIFS(input_enduse!E:E,input_enduse!A:A,C258,input_enduse!B:B,$A$2,input_enduse!C:C,$A258)</f>
        <v>0.69824766818327599</v>
      </c>
      <c r="H258" s="40">
        <f>SUMIFS(input_enduse!F:F,input_enduse!A:A,C258,input_enduse!B:B,$A$2,input_enduse!C:C,$A258)</f>
        <v>0.29209636454421301</v>
      </c>
      <c r="I258" s="40">
        <f>SUMIFS(input_enduse!G:G,input_enduse!A:A,C258,input_enduse!B:B,$A$2,input_enduse!C:C,$A258)</f>
        <v>9.6559672725111401E-3</v>
      </c>
      <c r="J258" s="41"/>
      <c r="K258" s="41"/>
    </row>
    <row r="259" spans="1:11" x14ac:dyDescent="0.2">
      <c r="A259" s="29" t="s">
        <v>115</v>
      </c>
      <c r="E259" s="27" t="s">
        <v>43</v>
      </c>
      <c r="F259" s="27" t="s">
        <v>101</v>
      </c>
      <c r="G259" s="27" t="s">
        <v>40</v>
      </c>
      <c r="H259" s="27" t="s">
        <v>41</v>
      </c>
      <c r="I259" s="27" t="s">
        <v>42</v>
      </c>
      <c r="J259" s="32"/>
      <c r="K259" s="32"/>
    </row>
    <row r="260" spans="1:11" x14ac:dyDescent="0.2">
      <c r="A260" s="29" t="s">
        <v>115</v>
      </c>
      <c r="C260" s="29" t="s">
        <v>98</v>
      </c>
      <c r="E260" s="34" t="s">
        <v>98</v>
      </c>
      <c r="F260" s="40">
        <v>1</v>
      </c>
      <c r="G260" s="40">
        <v>1</v>
      </c>
      <c r="H260" s="40">
        <v>0</v>
      </c>
      <c r="I260" s="40">
        <v>0</v>
      </c>
      <c r="J260" s="41"/>
      <c r="K260" s="41"/>
    </row>
    <row r="261" spans="1:11" x14ac:dyDescent="0.2">
      <c r="A261" s="29" t="s">
        <v>115</v>
      </c>
      <c r="C261" s="29" t="s">
        <v>8</v>
      </c>
      <c r="E261" s="34" t="s">
        <v>8</v>
      </c>
      <c r="F261" s="40">
        <f>SUMIFS(input_enduse!D:D,input_enduse!A:A,C261,input_enduse!B:B,$A$2,input_enduse!C:C,$A261)</f>
        <v>0.95054711735141995</v>
      </c>
      <c r="G261" s="40">
        <v>1</v>
      </c>
      <c r="H261" s="40">
        <v>0</v>
      </c>
      <c r="I261" s="40">
        <v>0</v>
      </c>
      <c r="J261" s="41"/>
      <c r="K261" s="41"/>
    </row>
    <row r="262" spans="1:11" x14ac:dyDescent="0.2">
      <c r="A262" s="29" t="s">
        <v>115</v>
      </c>
      <c r="C262" s="29" t="s">
        <v>12</v>
      </c>
      <c r="E262" s="34" t="s">
        <v>12</v>
      </c>
      <c r="F262" s="40">
        <f>SUMIFS(input_enduse!D:D,input_enduse!A:A,C262,input_enduse!B:B,$A$2,input_enduse!C:C,$A262)</f>
        <v>1</v>
      </c>
      <c r="G262" s="40">
        <v>1</v>
      </c>
      <c r="H262" s="40">
        <v>0</v>
      </c>
      <c r="I262" s="40">
        <v>0</v>
      </c>
      <c r="J262" s="41"/>
      <c r="K262" s="41"/>
    </row>
    <row r="263" spans="1:11" x14ac:dyDescent="0.2">
      <c r="A263" s="29" t="s">
        <v>115</v>
      </c>
      <c r="C263" s="29" t="s">
        <v>6</v>
      </c>
      <c r="E263" s="34" t="s">
        <v>109</v>
      </c>
      <c r="F263" s="40">
        <f>SUMIFS(input_enduse!D:D,input_enduse!A:A,C263,input_enduse!B:B,$A$2,input_enduse!C:C,$A263)</f>
        <v>0.99821170736447395</v>
      </c>
      <c r="G263" s="40">
        <f>SUMIFS(input_enduse!E:E,input_enduse!A:A,C263,input_enduse!B:B,$A$2,input_enduse!C:C,$A263)</f>
        <v>0.99687565984525095</v>
      </c>
      <c r="H263" s="40">
        <f>SUMIFS(input_enduse!F:F,input_enduse!A:A,C263,input_enduse!B:B,$A$2,input_enduse!C:C,$A263)</f>
        <v>3.1243401547494999E-3</v>
      </c>
      <c r="I263" s="40">
        <f>SUMIFS(input_enduse!G:G,input_enduse!A:A,C263,input_enduse!B:B,$A$2,input_enduse!C:C,$A263)</f>
        <v>0</v>
      </c>
      <c r="J263" s="41"/>
      <c r="K263" s="41"/>
    </row>
    <row r="264" spans="1:11" x14ac:dyDescent="0.2">
      <c r="A264" s="29" t="s">
        <v>115</v>
      </c>
      <c r="C264" s="29" t="s">
        <v>104</v>
      </c>
      <c r="E264" s="34" t="s">
        <v>110</v>
      </c>
      <c r="F264" s="40">
        <f>SUMIFS(input_enduse!D:D,input_enduse!A:A,C264,input_enduse!B:B,$A$2,input_enduse!C:C,$A264)</f>
        <v>0.38911419346223602</v>
      </c>
      <c r="G264" s="40">
        <v>1</v>
      </c>
      <c r="H264" s="40">
        <v>0</v>
      </c>
      <c r="I264" s="40">
        <v>0</v>
      </c>
      <c r="J264" s="41"/>
      <c r="K264" s="41"/>
    </row>
    <row r="265" spans="1:11" x14ac:dyDescent="0.2">
      <c r="A265" s="29" t="s">
        <v>115</v>
      </c>
      <c r="C265" s="29" t="s">
        <v>106</v>
      </c>
      <c r="E265" s="34" t="s">
        <v>111</v>
      </c>
      <c r="F265" s="40">
        <f>SUMIFS(input_enduse!D:D,input_enduse!A:A,C265,input_enduse!B:B,$A$2,input_enduse!C:C,$A265)</f>
        <v>1</v>
      </c>
      <c r="G265" s="40">
        <v>1</v>
      </c>
      <c r="H265" s="40">
        <v>0</v>
      </c>
      <c r="I265" s="40">
        <v>0</v>
      </c>
      <c r="J265" s="41"/>
      <c r="K265" s="41"/>
    </row>
    <row r="266" spans="1:11" x14ac:dyDescent="0.2">
      <c r="A266" s="29" t="s">
        <v>115</v>
      </c>
      <c r="C266" s="29" t="s">
        <v>105</v>
      </c>
      <c r="E266" s="34" t="s">
        <v>112</v>
      </c>
      <c r="F266" s="40">
        <f>SUMIFS(input_enduse!D:D,input_enduse!A:A,C266,input_enduse!B:B,$A$2,input_enduse!C:C,$A266)</f>
        <v>1</v>
      </c>
      <c r="G266" s="40">
        <v>1</v>
      </c>
      <c r="H266" s="40">
        <v>0</v>
      </c>
      <c r="I266" s="40">
        <v>0</v>
      </c>
      <c r="J266" s="41"/>
      <c r="K266" s="41"/>
    </row>
    <row r="267" spans="1:11" x14ac:dyDescent="0.2">
      <c r="A267" s="29" t="s">
        <v>115</v>
      </c>
      <c r="C267" s="29" t="s">
        <v>10</v>
      </c>
      <c r="E267" s="34" t="s">
        <v>114</v>
      </c>
      <c r="F267" s="40">
        <f>SUMIFS(input_enduse!D:D,input_enduse!A:A,C267,input_enduse!B:B,$A$2,input_enduse!C:C,$A267)</f>
        <v>0.972857622496062</v>
      </c>
      <c r="G267" s="40">
        <v>1</v>
      </c>
      <c r="H267" s="40">
        <v>0</v>
      </c>
      <c r="I267" s="40">
        <v>0</v>
      </c>
      <c r="J267" s="41"/>
      <c r="K267" s="41"/>
    </row>
    <row r="268" spans="1:11" x14ac:dyDescent="0.2">
      <c r="A268" s="29" t="s">
        <v>115</v>
      </c>
      <c r="C268" s="29" t="s">
        <v>11</v>
      </c>
      <c r="E268" s="34" t="s">
        <v>11</v>
      </c>
      <c r="F268" s="40">
        <f>SUMIFS(input_enduse!D:D,input_enduse!A:A,C268,input_enduse!B:B,$A$2,input_enduse!C:C,$A268)</f>
        <v>0.46586176119772998</v>
      </c>
      <c r="G268" s="40">
        <v>1</v>
      </c>
      <c r="H268" s="40">
        <v>0</v>
      </c>
      <c r="I268" s="40">
        <v>0</v>
      </c>
      <c r="J268" s="41"/>
      <c r="K268" s="41"/>
    </row>
    <row r="269" spans="1:11" x14ac:dyDescent="0.2">
      <c r="A269" s="29" t="s">
        <v>115</v>
      </c>
      <c r="C269" s="29" t="s">
        <v>1</v>
      </c>
      <c r="E269" s="34" t="s">
        <v>1</v>
      </c>
      <c r="F269" s="40">
        <f>SUMIFS(input_enduse!D:D,input_enduse!A:A,C269,input_enduse!B:B,$A$2,input_enduse!C:C,$A269)</f>
        <v>0.38027787450707401</v>
      </c>
      <c r="G269" s="40">
        <v>1</v>
      </c>
      <c r="H269" s="40">
        <v>0</v>
      </c>
      <c r="I269" s="40">
        <v>0</v>
      </c>
      <c r="J269" s="41"/>
      <c r="K269" s="41"/>
    </row>
    <row r="271" spans="1:11" x14ac:dyDescent="0.2">
      <c r="E271" s="88" t="s">
        <v>97</v>
      </c>
      <c r="F271" s="89"/>
      <c r="G271" s="89"/>
      <c r="H271" s="89"/>
      <c r="I271" s="90"/>
      <c r="J271" s="39"/>
      <c r="K271" s="39"/>
    </row>
    <row r="272" spans="1:11" x14ac:dyDescent="0.2">
      <c r="C272" s="29" t="s">
        <v>43</v>
      </c>
      <c r="E272" s="27" t="s">
        <v>43</v>
      </c>
      <c r="F272" s="27" t="s">
        <v>44</v>
      </c>
      <c r="G272" s="27" t="s">
        <v>40</v>
      </c>
      <c r="H272" s="27" t="s">
        <v>41</v>
      </c>
      <c r="I272" s="27" t="s">
        <v>42</v>
      </c>
      <c r="J272" s="32"/>
      <c r="K272" s="32"/>
    </row>
    <row r="273" spans="1:11" x14ac:dyDescent="0.2">
      <c r="A273" s="29" t="s">
        <v>24</v>
      </c>
      <c r="C273" s="29" t="s">
        <v>9</v>
      </c>
      <c r="E273" s="34" t="s">
        <v>9</v>
      </c>
      <c r="F273" s="40">
        <f>SUMIFS(input_enduse!D:D,input_enduse!A:A,C273,input_enduse!B:B,$A$2,input_enduse!C:C,$A273)</f>
        <v>0.29814624603349998</v>
      </c>
      <c r="G273" s="40">
        <f>SUMIFS(input_enduse!E:E,input_enduse!A:A,C273,input_enduse!B:B,$A$2,input_enduse!C:C,$A273)</f>
        <v>0.471658345722554</v>
      </c>
      <c r="H273" s="40">
        <f>SUMIFS(input_enduse!F:F,input_enduse!A:A,C273,input_enduse!B:B,$A$2,input_enduse!C:C,$A273)</f>
        <v>0.52429994248952305</v>
      </c>
      <c r="I273" s="40">
        <f>SUMIFS(input_enduse!G:G,input_enduse!A:A,C273,input_enduse!B:B,$A$2,input_enduse!C:C,$A273)</f>
        <v>4.0417117879229204E-3</v>
      </c>
      <c r="J273" s="41"/>
      <c r="K273" s="41"/>
    </row>
    <row r="274" spans="1:11" x14ac:dyDescent="0.2">
      <c r="A274" s="29" t="s">
        <v>24</v>
      </c>
      <c r="C274" s="29" t="s">
        <v>7</v>
      </c>
      <c r="E274" s="34" t="s">
        <v>7</v>
      </c>
      <c r="F274" s="40">
        <f>SUMIFS(input_enduse!D:D,input_enduse!A:A,C274,input_enduse!B:B,$A$2,input_enduse!C:C,$A274)</f>
        <v>0.303146621508813</v>
      </c>
      <c r="G274" s="40">
        <f>SUMIFS(input_enduse!E:E,input_enduse!A:A,C274,input_enduse!B:B,$A$2,input_enduse!C:C,$A274)</f>
        <v>1</v>
      </c>
      <c r="H274" s="40">
        <f>SUMIFS(input_enduse!F:F,input_enduse!A:A,C274,input_enduse!B:B,$A$2,input_enduse!C:C,$A274)</f>
        <v>0</v>
      </c>
      <c r="I274" s="40">
        <f>SUMIFS(input_enduse!G:G,input_enduse!A:A,C274,input_enduse!B:B,$A$2,input_enduse!C:C,$A274)</f>
        <v>0</v>
      </c>
      <c r="J274" s="41"/>
      <c r="K274" s="41"/>
    </row>
    <row r="275" spans="1:11" x14ac:dyDescent="0.2">
      <c r="A275" s="29" t="s">
        <v>24</v>
      </c>
      <c r="C275" s="29" t="s">
        <v>13</v>
      </c>
      <c r="E275" s="34" t="s">
        <v>13</v>
      </c>
      <c r="F275" s="40">
        <f>SUMIFS(input_enduse!D:D,input_enduse!A:A,C275,input_enduse!B:B,$A$2,input_enduse!C:C,$A275)</f>
        <v>0.35592042735664903</v>
      </c>
      <c r="G275" s="40">
        <v>1</v>
      </c>
      <c r="H275" s="40">
        <v>0</v>
      </c>
      <c r="I275" s="40">
        <v>0</v>
      </c>
      <c r="J275" s="41"/>
      <c r="K275" s="41"/>
    </row>
    <row r="276" spans="1:11" x14ac:dyDescent="0.2">
      <c r="A276" s="29" t="s">
        <v>24</v>
      </c>
      <c r="C276" s="29" t="s">
        <v>108</v>
      </c>
      <c r="E276" s="34" t="s">
        <v>108</v>
      </c>
      <c r="F276" s="40">
        <f>SUMIFS(input_enduse!D:D,input_enduse!A:A,C276,input_enduse!B:B,$A$2,input_enduse!C:C,$A276)</f>
        <v>1.8973839678433298E-2</v>
      </c>
      <c r="G276" s="40">
        <v>1</v>
      </c>
      <c r="H276" s="40">
        <v>0</v>
      </c>
      <c r="I276" s="40">
        <v>0</v>
      </c>
      <c r="J276" s="41"/>
      <c r="K276" s="41"/>
    </row>
    <row r="277" spans="1:11" x14ac:dyDescent="0.2">
      <c r="A277" s="29" t="s">
        <v>24</v>
      </c>
      <c r="C277" s="29" t="s">
        <v>107</v>
      </c>
      <c r="E277" s="34" t="s">
        <v>107</v>
      </c>
      <c r="F277" s="40">
        <f>SUMIFS(input_enduse!D:D,input_enduse!A:A,C277,input_enduse!B:B,$A$2,input_enduse!C:C,$A277)</f>
        <v>6.9378614936455897E-3</v>
      </c>
      <c r="G277" s="40">
        <v>1</v>
      </c>
      <c r="H277" s="40">
        <v>0</v>
      </c>
      <c r="I277" s="40">
        <v>0</v>
      </c>
      <c r="J277" s="41"/>
      <c r="K277" s="41"/>
    </row>
    <row r="278" spans="1:11" x14ac:dyDescent="0.2">
      <c r="A278" s="29" t="s">
        <v>24</v>
      </c>
      <c r="C278" s="29" t="s">
        <v>5</v>
      </c>
      <c r="E278" s="34" t="s">
        <v>99</v>
      </c>
      <c r="F278" s="40">
        <f>SUMIFS(input_enduse!D:D,input_enduse!A:A,C278,input_enduse!B:B,$A$2,input_enduse!C:C,$A278)</f>
        <v>4.3642580319254199E-4</v>
      </c>
      <c r="G278" s="40">
        <f>SUMIFS(input_enduse!E:E,input_enduse!A:A,C278,input_enduse!B:B,$A$2,input_enduse!C:C,$A278)</f>
        <v>0.24818464698201601</v>
      </c>
      <c r="H278" s="40">
        <f>SUMIFS(input_enduse!F:F,input_enduse!A:A,C278,input_enduse!B:B,$A$2,input_enduse!C:C,$A278)</f>
        <v>0.65878991396083897</v>
      </c>
      <c r="I278" s="40">
        <f>SUMIFS(input_enduse!G:G,input_enduse!A:A,C278,input_enduse!B:B,$A$2,input_enduse!C:C,$A278)</f>
        <v>9.3025439057145304E-2</v>
      </c>
      <c r="J278" s="41"/>
      <c r="K278" s="41"/>
    </row>
    <row r="279" spans="1:11" x14ac:dyDescent="0.2">
      <c r="A279" s="29" t="s">
        <v>24</v>
      </c>
      <c r="C279" s="29" t="s">
        <v>14</v>
      </c>
      <c r="E279" s="34" t="s">
        <v>14</v>
      </c>
      <c r="F279" s="40">
        <f>SUMIFS(input_enduse!D:D,input_enduse!A:A,C279,input_enduse!B:B,$A$2,input_enduse!C:C,$A279)</f>
        <v>0.92047723619109301</v>
      </c>
      <c r="G279" s="40">
        <f>SUMIFS(input_enduse!E:E,input_enduse!A:A,C279,input_enduse!B:B,$A$2,input_enduse!C:C,$A279)</f>
        <v>0.690950798332574</v>
      </c>
      <c r="H279" s="40">
        <f>SUMIFS(input_enduse!F:F,input_enduse!A:A,C279,input_enduse!B:B,$A$2,input_enduse!C:C,$A279)</f>
        <v>0.30665943126018202</v>
      </c>
      <c r="I279" s="40">
        <f>SUMIFS(input_enduse!G:G,input_enduse!A:A,C279,input_enduse!B:B,$A$2,input_enduse!C:C,$A279)</f>
        <v>2.3897704072437E-3</v>
      </c>
      <c r="J279" s="41"/>
      <c r="K279" s="41"/>
    </row>
    <row r="280" spans="1:11" x14ac:dyDescent="0.2">
      <c r="A280" s="29" t="s">
        <v>24</v>
      </c>
      <c r="E280" s="27" t="s">
        <v>43</v>
      </c>
      <c r="F280" s="27" t="s">
        <v>101</v>
      </c>
      <c r="G280" s="27" t="s">
        <v>40</v>
      </c>
      <c r="H280" s="27" t="s">
        <v>41</v>
      </c>
      <c r="I280" s="27" t="s">
        <v>42</v>
      </c>
      <c r="J280" s="32"/>
      <c r="K280" s="32"/>
    </row>
    <row r="281" spans="1:11" x14ac:dyDescent="0.2">
      <c r="A281" s="29" t="s">
        <v>24</v>
      </c>
      <c r="C281" s="29" t="s">
        <v>98</v>
      </c>
      <c r="E281" s="34" t="s">
        <v>98</v>
      </c>
      <c r="F281" s="40">
        <v>1</v>
      </c>
      <c r="G281" s="40">
        <v>1</v>
      </c>
      <c r="H281" s="40">
        <v>0</v>
      </c>
      <c r="I281" s="40">
        <v>0</v>
      </c>
      <c r="J281" s="41"/>
      <c r="K281" s="41"/>
    </row>
    <row r="282" spans="1:11" x14ac:dyDescent="0.2">
      <c r="A282" s="29" t="s">
        <v>24</v>
      </c>
      <c r="C282" s="29" t="s">
        <v>8</v>
      </c>
      <c r="E282" s="34" t="s">
        <v>8</v>
      </c>
      <c r="F282" s="40">
        <f>SUMIFS(input_enduse!D:D,input_enduse!A:A,C282,input_enduse!B:B,$A$2,input_enduse!C:C,$A282)</f>
        <v>0.77932742427470603</v>
      </c>
      <c r="G282" s="40">
        <v>1</v>
      </c>
      <c r="H282" s="40">
        <v>0</v>
      </c>
      <c r="I282" s="40">
        <v>0</v>
      </c>
      <c r="J282" s="41"/>
      <c r="K282" s="41"/>
    </row>
    <row r="283" spans="1:11" x14ac:dyDescent="0.2">
      <c r="A283" s="29" t="s">
        <v>24</v>
      </c>
      <c r="C283" s="29" t="s">
        <v>12</v>
      </c>
      <c r="E283" s="34" t="s">
        <v>12</v>
      </c>
      <c r="F283" s="40">
        <f>SUMIFS(input_enduse!D:D,input_enduse!A:A,C283,input_enduse!B:B,$A$2,input_enduse!C:C,$A283)</f>
        <v>0.99978223169799696</v>
      </c>
      <c r="G283" s="40">
        <v>1</v>
      </c>
      <c r="H283" s="40">
        <v>0</v>
      </c>
      <c r="I283" s="40">
        <v>0</v>
      </c>
      <c r="J283" s="41"/>
      <c r="K283" s="41"/>
    </row>
    <row r="284" spans="1:11" x14ac:dyDescent="0.2">
      <c r="A284" s="29" t="s">
        <v>24</v>
      </c>
      <c r="C284" s="29" t="s">
        <v>6</v>
      </c>
      <c r="E284" s="34" t="s">
        <v>109</v>
      </c>
      <c r="F284" s="40">
        <f>SUMIFS(input_enduse!D:D,input_enduse!A:A,C284,input_enduse!B:B,$A$2,input_enduse!C:C,$A284)</f>
        <v>0.97047340902558599</v>
      </c>
      <c r="G284" s="40">
        <f>SUMIFS(input_enduse!E:E,input_enduse!A:A,C284,input_enduse!B:B,$A$2,input_enduse!C:C,$A284)</f>
        <v>0.99581718040865297</v>
      </c>
      <c r="H284" s="40">
        <f>SUMIFS(input_enduse!F:F,input_enduse!A:A,C284,input_enduse!B:B,$A$2,input_enduse!C:C,$A284)</f>
        <v>4.1828195913474302E-3</v>
      </c>
      <c r="I284" s="40">
        <f>SUMIFS(input_enduse!G:G,input_enduse!A:A,C284,input_enduse!B:B,$A$2,input_enduse!C:C,$A284)</f>
        <v>0</v>
      </c>
      <c r="J284" s="41"/>
      <c r="K284" s="41"/>
    </row>
    <row r="285" spans="1:11" x14ac:dyDescent="0.2">
      <c r="A285" s="29" t="s">
        <v>24</v>
      </c>
      <c r="C285" s="29" t="s">
        <v>104</v>
      </c>
      <c r="E285" s="34" t="s">
        <v>110</v>
      </c>
      <c r="F285" s="40">
        <f>SUMIFS(input_enduse!D:D,input_enduse!A:A,C285,input_enduse!B:B,$A$2,input_enduse!C:C,$A285)</f>
        <v>8.1282358575480204E-2</v>
      </c>
      <c r="G285" s="40">
        <v>1</v>
      </c>
      <c r="H285" s="40">
        <v>0</v>
      </c>
      <c r="I285" s="40">
        <v>0</v>
      </c>
      <c r="J285" s="41"/>
      <c r="K285" s="41"/>
    </row>
    <row r="286" spans="1:11" x14ac:dyDescent="0.2">
      <c r="A286" s="29" t="s">
        <v>24</v>
      </c>
      <c r="C286" s="29" t="s">
        <v>106</v>
      </c>
      <c r="E286" s="34" t="s">
        <v>111</v>
      </c>
      <c r="F286" s="40">
        <f>SUMIFS(input_enduse!D:D,input_enduse!A:A,C286,input_enduse!B:B,$A$2,input_enduse!C:C,$A286)</f>
        <v>0.918426221541911</v>
      </c>
      <c r="G286" s="40">
        <v>1</v>
      </c>
      <c r="H286" s="40">
        <v>0</v>
      </c>
      <c r="I286" s="40">
        <v>0</v>
      </c>
      <c r="J286" s="41"/>
      <c r="K286" s="41"/>
    </row>
    <row r="287" spans="1:11" x14ac:dyDescent="0.2">
      <c r="A287" s="29" t="s">
        <v>24</v>
      </c>
      <c r="C287" s="29" t="s">
        <v>105</v>
      </c>
      <c r="E287" s="34" t="s">
        <v>112</v>
      </c>
      <c r="F287" s="40">
        <f>SUMIFS(input_enduse!D:D,input_enduse!A:A,C287,input_enduse!B:B,$A$2,input_enduse!C:C,$A287)</f>
        <v>0.94771139490788403</v>
      </c>
      <c r="G287" s="40">
        <v>1</v>
      </c>
      <c r="H287" s="40">
        <v>0</v>
      </c>
      <c r="I287" s="40">
        <v>0</v>
      </c>
      <c r="J287" s="41"/>
      <c r="K287" s="41"/>
    </row>
    <row r="288" spans="1:11" x14ac:dyDescent="0.2">
      <c r="A288" s="29" t="s">
        <v>24</v>
      </c>
      <c r="C288" s="29" t="s">
        <v>10</v>
      </c>
      <c r="E288" s="34" t="s">
        <v>114</v>
      </c>
      <c r="F288" s="40">
        <f>SUMIFS(input_enduse!D:D,input_enduse!A:A,C288,input_enduse!B:B,$A$2,input_enduse!C:C,$A288)</f>
        <v>0.98582675981080103</v>
      </c>
      <c r="G288" s="40">
        <v>1</v>
      </c>
      <c r="H288" s="40">
        <v>0</v>
      </c>
      <c r="I288" s="40">
        <v>0</v>
      </c>
      <c r="J288" s="41"/>
      <c r="K288" s="41"/>
    </row>
    <row r="289" spans="1:11" x14ac:dyDescent="0.2">
      <c r="A289" s="29" t="s">
        <v>24</v>
      </c>
      <c r="C289" s="29" t="s">
        <v>11</v>
      </c>
      <c r="E289" s="34" t="s">
        <v>11</v>
      </c>
      <c r="F289" s="40">
        <f>SUMIFS(input_enduse!D:D,input_enduse!A:A,C289,input_enduse!B:B,$A$2,input_enduse!C:C,$A289)</f>
        <v>0.27654182318577702</v>
      </c>
      <c r="G289" s="40">
        <v>1</v>
      </c>
      <c r="H289" s="40">
        <v>0</v>
      </c>
      <c r="I289" s="40">
        <v>0</v>
      </c>
      <c r="J289" s="41"/>
      <c r="K289" s="41"/>
    </row>
    <row r="290" spans="1:11" x14ac:dyDescent="0.2">
      <c r="A290" s="29" t="s">
        <v>24</v>
      </c>
      <c r="C290" s="29" t="s">
        <v>1</v>
      </c>
      <c r="E290" s="34" t="s">
        <v>1</v>
      </c>
      <c r="F290" s="40">
        <f>SUMIFS(input_enduse!D:D,input_enduse!A:A,C290,input_enduse!B:B,$A$2,input_enduse!C:C,$A290)</f>
        <v>0.36501570362448499</v>
      </c>
      <c r="G290" s="40">
        <v>1</v>
      </c>
      <c r="H290" s="40">
        <v>0</v>
      </c>
      <c r="I290" s="40">
        <v>0</v>
      </c>
      <c r="J290" s="41"/>
      <c r="K290" s="41"/>
    </row>
  </sheetData>
  <dataValidations count="1">
    <dataValidation type="list" allowBlank="1" showInputMessage="1" showErrorMessage="1" sqref="C1" xr:uid="{61FCFD1B-D33F-47D4-868B-6D7AD96193E5}">
      <formula1>"1,1.057487"</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6765-2A97-4A8A-99F7-7A9F241F99AB}">
  <sheetPr codeName="Sheet2"/>
  <dimension ref="A1:O291"/>
  <sheetViews>
    <sheetView topLeftCell="O30" zoomScaleNormal="100" workbookViewId="0">
      <selection activeCell="D1" sqref="D1"/>
    </sheetView>
  </sheetViews>
  <sheetFormatPr defaultColWidth="9.21875" defaultRowHeight="14.4" x14ac:dyDescent="0.3"/>
  <cols>
    <col min="1" max="1" width="12.5546875" style="9" hidden="1" customWidth="1"/>
    <col min="2" max="2" width="0" style="9" hidden="1" customWidth="1"/>
    <col min="3" max="3" width="22.77734375" style="9" hidden="1" customWidth="1"/>
    <col min="4" max="4" width="27.21875" style="9" bestFit="1" customWidth="1"/>
    <col min="5" max="5" width="30.77734375" style="9" bestFit="1" customWidth="1"/>
    <col min="6" max="6" width="25.21875" style="9" bestFit="1" customWidth="1"/>
    <col min="7" max="7" width="32.77734375" style="9" bestFit="1" customWidth="1"/>
    <col min="8" max="8" width="27.21875" style="9" bestFit="1" customWidth="1"/>
    <col min="9" max="9" width="31.21875" style="9" customWidth="1"/>
    <col min="10" max="10" width="25" style="9" customWidth="1"/>
    <col min="11" max="11" width="17.44140625" style="9" customWidth="1"/>
    <col min="12" max="12" width="7.44140625" style="9" bestFit="1" customWidth="1"/>
    <col min="13" max="13" width="27.77734375" style="9" customWidth="1"/>
    <col min="14" max="14" width="9.21875" style="9"/>
    <col min="15" max="15" width="9.21875" style="9" customWidth="1"/>
    <col min="16" max="16384" width="9.21875" style="9"/>
  </cols>
  <sheetData>
    <row r="1" spans="1:14" ht="15.6" x14ac:dyDescent="0.3">
      <c r="A1" s="9" t="s">
        <v>33</v>
      </c>
      <c r="E1" s="98" t="s">
        <v>57</v>
      </c>
      <c r="F1" s="98"/>
      <c r="G1" s="98"/>
      <c r="H1" s="98"/>
      <c r="I1" s="99"/>
      <c r="J1" s="99"/>
      <c r="K1" s="10"/>
      <c r="M1" s="11" t="s">
        <v>70</v>
      </c>
      <c r="N1" s="11"/>
    </row>
    <row r="2" spans="1:14" ht="30" x14ac:dyDescent="0.3">
      <c r="A2" s="9" t="s">
        <v>25</v>
      </c>
      <c r="E2" s="100" t="s">
        <v>35</v>
      </c>
      <c r="F2" s="100" t="s">
        <v>36</v>
      </c>
      <c r="G2" s="100" t="s">
        <v>37</v>
      </c>
      <c r="H2" s="100" t="s">
        <v>38</v>
      </c>
      <c r="I2" s="100" t="s">
        <v>118</v>
      </c>
      <c r="J2" s="100" t="s">
        <v>263</v>
      </c>
      <c r="K2" s="13"/>
      <c r="M2" s="12" t="s">
        <v>28</v>
      </c>
      <c r="N2" s="12" t="s">
        <v>30</v>
      </c>
    </row>
    <row r="3" spans="1:14" ht="15.6" x14ac:dyDescent="0.3">
      <c r="E3" s="77" t="s">
        <v>15</v>
      </c>
      <c r="F3" s="78">
        <f>SUMIFS(input_wholebuilding!C:C,input_wholebuilding!A:A,PGE!E3,input_wholebuilding!B:B,$A$2)</f>
        <v>95633.809279408102</v>
      </c>
      <c r="G3" s="93">
        <f>SUMIFS(input_wholebuilding!D:D,input_wholebuilding!A:A,PGE!E3,input_wholebuilding!B:B,$A$2)</f>
        <v>52.955326917255299</v>
      </c>
      <c r="H3" s="78">
        <f>SUMIFS(input_wholebuilding!E:E,input_wholebuilding!A:A,PGE!E3,input_wholebuilding!B:B,$A$2)</f>
        <v>50643196.347335003</v>
      </c>
      <c r="I3" s="93">
        <f>SUMIFS(input_wholebuilding_gas!D:D,input_wholebuilding_gas!A:A,PGE!E3,input_wholebuilding_gas!B:B,$A$2)</f>
        <v>52.830557073512097</v>
      </c>
      <c r="J3" s="93">
        <f>SUMIFS(input_wholebuilding_gas!E:E,input_wholebuilding_gas!A:A,PGE!E3,input_wholebuilding_gas!B:B,$A$2)/1000000</f>
        <v>51.578014133718902</v>
      </c>
      <c r="K3" s="15"/>
      <c r="M3" s="14" t="s">
        <v>15</v>
      </c>
      <c r="N3" s="16">
        <f>SUMIFS(input_figure!D:D,input_figure!A:A,PGE!M3,input_figure!B:B,$A$2)</f>
        <v>4.4800883581130699E-2</v>
      </c>
    </row>
    <row r="4" spans="1:14" ht="15.6" x14ac:dyDescent="0.3">
      <c r="E4" s="77" t="s">
        <v>16</v>
      </c>
      <c r="F4" s="78">
        <f>SUMIFS(input_wholebuilding!C:C,input_wholebuilding!A:A,PGE!E4,input_wholebuilding!B:B,$A$2)</f>
        <v>71996.379534057807</v>
      </c>
      <c r="G4" s="93">
        <f>SUMIFS(input_wholebuilding!D:D,input_wholebuilding!A:A,PGE!E4,input_wholebuilding!B:B,$A$2)</f>
        <v>50.643856398155201</v>
      </c>
      <c r="H4" s="78">
        <f>SUMIFS(input_wholebuilding!E:E,input_wholebuilding!A:A,PGE!E4,input_wholebuilding!B:B,$A$2)</f>
        <v>36461743.063098997</v>
      </c>
      <c r="I4" s="93">
        <f>SUMIFS(input_wholebuilding_gas!D:D,input_wholebuilding_gas!A:A,PGE!E4,input_wholebuilding_gas!B:B,$A$2)</f>
        <v>50.640574735523998</v>
      </c>
      <c r="J4" s="93">
        <f>SUMIFS(input_wholebuilding_gas!E:E,input_wholebuilding_gas!A:A,PGE!E4,input_wholebuilding_gas!B:B,$A$2)/1000000</f>
        <v>37.187112548625095</v>
      </c>
      <c r="K4" s="15"/>
      <c r="M4" s="14" t="s">
        <v>16</v>
      </c>
      <c r="N4" s="16">
        <f>SUMIFS(input_figure!D:D,input_figure!A:A,PGE!M4,input_figure!B:B,$A$2)</f>
        <v>9.8911376868983603E-2</v>
      </c>
    </row>
    <row r="5" spans="1:14" ht="15.6" x14ac:dyDescent="0.3">
      <c r="E5" s="77" t="s">
        <v>17</v>
      </c>
      <c r="F5" s="78">
        <f>SUMIFS(input_wholebuilding!C:C,input_wholebuilding!A:A,PGE!E5,input_wholebuilding!B:B,$A$2)</f>
        <v>143929.06746894901</v>
      </c>
      <c r="G5" s="93">
        <f>SUMIFS(input_wholebuilding!D:D,input_wholebuilding!A:A,PGE!E5,input_wholebuilding!B:B,$A$2)</f>
        <v>50.925558313481098</v>
      </c>
      <c r="H5" s="78">
        <f>SUMIFS(input_wholebuilding!E:E,input_wholebuilding!A:A,PGE!E5,input_wholebuilding!B:B,$A$2)</f>
        <v>73296681.183949098</v>
      </c>
      <c r="I5" s="93">
        <f>SUMIFS(input_wholebuilding_gas!D:D,input_wholebuilding_gas!A:A,PGE!E5,input_wholebuilding_gas!B:B,$A$2)</f>
        <v>50.776920347835699</v>
      </c>
      <c r="J5" s="93">
        <f>SUMIFS(input_wholebuilding_gas!E:E,input_wholebuilding_gas!A:A,PGE!E5,input_wholebuilding_gas!B:B,$A$2)/1000000</f>
        <v>74.575696064959004</v>
      </c>
      <c r="K5" s="15"/>
      <c r="M5" s="14" t="s">
        <v>17</v>
      </c>
      <c r="N5" s="16">
        <f>SUMIFS(input_figure!D:D,input_figure!A:A,PGE!M5,input_figure!B:B,$A$2)</f>
        <v>8.4942940381933396E-2</v>
      </c>
    </row>
    <row r="6" spans="1:14" ht="15.6" x14ac:dyDescent="0.3">
      <c r="E6" s="77" t="s">
        <v>18</v>
      </c>
      <c r="F6" s="78">
        <f>SUMIFS(input_wholebuilding!C:C,input_wholebuilding!A:A,PGE!E6,input_wholebuilding!B:B,$A$2)</f>
        <v>173142.897129402</v>
      </c>
      <c r="G6" s="93">
        <f>SUMIFS(input_wholebuilding!D:D,input_wholebuilding!A:A,PGE!E6,input_wholebuilding!B:B,$A$2)</f>
        <v>33.912595570070501</v>
      </c>
      <c r="H6" s="78">
        <f>SUMIFS(input_wholebuilding!E:E,input_wholebuilding!A:A,PGE!E6,input_wholebuilding!B:B,$A$2)</f>
        <v>58717250.461797401</v>
      </c>
      <c r="I6" s="93">
        <f>SUMIFS(input_wholebuilding_gas!D:D,input_wholebuilding_gas!A:A,PGE!E6,input_wholebuilding_gas!B:B,$A$2)</f>
        <v>33.758712721426001</v>
      </c>
      <c r="J6" s="93">
        <f>SUMIFS(input_wholebuilding_gas!E:E,input_wholebuilding_gas!A:A,PGE!E6,input_wholebuilding_gas!B:B,$A$2)/1000000</f>
        <v>59.630156499061002</v>
      </c>
      <c r="K6" s="15"/>
      <c r="M6" s="14" t="s">
        <v>18</v>
      </c>
      <c r="N6" s="16">
        <f>SUMIFS(input_figure!D:D,input_figure!A:A,PGE!M6,input_figure!B:B,$A$2)</f>
        <v>5.6521033460515097E-2</v>
      </c>
    </row>
    <row r="7" spans="1:14" ht="15.6" x14ac:dyDescent="0.3">
      <c r="E7" s="77" t="s">
        <v>10</v>
      </c>
      <c r="F7" s="78">
        <f>SUMIFS(input_wholebuilding!C:C,input_wholebuilding!A:A,PGE!E7,input_wholebuilding!B:B,$A$2)</f>
        <v>429307.998057283</v>
      </c>
      <c r="G7" s="93">
        <f>SUMIFS(input_wholebuilding!D:D,input_wholebuilding!A:A,PGE!E7,input_wholebuilding!B:B,$A$2)</f>
        <v>30.567628646706499</v>
      </c>
      <c r="H7" s="78">
        <f>SUMIFS(input_wholebuilding!E:E,input_wholebuilding!A:A,PGE!E7,input_wholebuilding!B:B,$A$2)</f>
        <v>131229274.59676</v>
      </c>
      <c r="I7" s="93">
        <f>SUMIFS(input_wholebuilding_gas!D:D,input_wholebuilding_gas!A:A,PGE!E7,input_wholebuilding_gas!B:B,$A$2)</f>
        <v>30.370439707079601</v>
      </c>
      <c r="J7" s="93">
        <f>SUMIFS(input_wholebuilding_gas!E:E,input_wholebuilding_gas!A:A,PGE!E7,input_wholebuilding_gas!B:B,$A$2)/1000000</f>
        <v>134.59687421819299</v>
      </c>
      <c r="K7" s="15"/>
      <c r="M7" s="14" t="s">
        <v>10</v>
      </c>
      <c r="N7" s="16">
        <f>SUMIFS(input_figure!D:D,input_figure!A:A,PGE!M7,input_figure!B:B,$A$2)</f>
        <v>0.149611533870667</v>
      </c>
    </row>
    <row r="8" spans="1:14" ht="15.6" x14ac:dyDescent="0.3">
      <c r="E8" s="77" t="s">
        <v>19</v>
      </c>
      <c r="F8" s="78">
        <f>SUMIFS(input_wholebuilding!C:C,input_wholebuilding!A:A,PGE!E8,input_wholebuilding!B:B,$A$2)</f>
        <v>412057.387524641</v>
      </c>
      <c r="G8" s="93">
        <f>SUMIFS(input_wholebuilding!D:D,input_wholebuilding!A:A,PGE!E8,input_wholebuilding!B:B,$A$2)</f>
        <v>17.1884997499325</v>
      </c>
      <c r="H8" s="78">
        <f>SUMIFS(input_wholebuilding!E:E,input_wholebuilding!A:A,PGE!E8,input_wholebuilding!B:B,$A$2)</f>
        <v>70826483.024251401</v>
      </c>
      <c r="I8" s="93">
        <f>SUMIFS(input_wholebuilding_gas!D:D,input_wholebuilding_gas!A:A,PGE!E8,input_wholebuilding_gas!B:B,$A$2)</f>
        <v>17.1148607110662</v>
      </c>
      <c r="J8" s="93">
        <f>SUMIFS(input_wholebuilding_gas!E:E,input_wholebuilding_gas!A:A,PGE!E8,input_wholebuilding_gas!B:B,$A$2)/1000000</f>
        <v>71.282416347885203</v>
      </c>
      <c r="K8" s="15"/>
      <c r="M8" s="14" t="s">
        <v>19</v>
      </c>
      <c r="N8" s="16">
        <f>SUMIFS(input_figure!D:D,input_figure!A:A,PGE!M8,input_figure!B:B,$A$2)</f>
        <v>0.19409512642503801</v>
      </c>
    </row>
    <row r="9" spans="1:14" ht="15.6" x14ac:dyDescent="0.3">
      <c r="E9" s="77" t="s">
        <v>20</v>
      </c>
      <c r="F9" s="78">
        <f>SUMIFS(input_wholebuilding!C:C,input_wholebuilding!A:A,PGE!E9,input_wholebuilding!B:B,$A$2)</f>
        <v>238621.17255782199</v>
      </c>
      <c r="G9" s="93">
        <f>SUMIFS(input_wholebuilding!D:D,input_wholebuilding!A:A,PGE!E9,input_wholebuilding!B:B,$A$2)</f>
        <v>21.047247333731899</v>
      </c>
      <c r="H9" s="78">
        <f>SUMIFS(input_wholebuilding!E:E,input_wholebuilding!A:A,PGE!E9,input_wholebuilding!B:B,$A$2)</f>
        <v>50223188.378895998</v>
      </c>
      <c r="I9" s="93">
        <f>SUMIFS(input_wholebuilding_gas!D:D,input_wholebuilding_gas!A:A,PGE!E9,input_wholebuilding_gas!B:B,$A$2)</f>
        <v>21.208958113938898</v>
      </c>
      <c r="J9" s="93">
        <f>SUMIFS(input_wholebuilding_gas!E:E,input_wholebuilding_gas!A:A,PGE!E9,input_wholebuilding_gas!B:B,$A$2)/1000000</f>
        <v>51.013861996641602</v>
      </c>
      <c r="K9" s="15"/>
      <c r="M9" s="14" t="s">
        <v>20</v>
      </c>
      <c r="N9" s="16">
        <f>SUMIFS(input_figure!D:D,input_figure!A:A,PGE!M9,input_figure!B:B,$A$2)</f>
        <v>6.8745117424484303E-2</v>
      </c>
    </row>
    <row r="10" spans="1:14" ht="15.6" x14ac:dyDescent="0.3">
      <c r="E10" s="77" t="s">
        <v>115</v>
      </c>
      <c r="F10" s="78">
        <f>SUMIFS(input_wholebuilding!C:C,input_wholebuilding!A:A,PGE!E10,input_wholebuilding!B:B,$A$2)</f>
        <v>44280.4782982412</v>
      </c>
      <c r="G10" s="93">
        <f>SUMIFS(input_wholebuilding!D:D,input_wholebuilding!A:A,PGE!E10,input_wholebuilding!B:B,$A$2)</f>
        <v>4.7642331909588203</v>
      </c>
      <c r="H10" s="78">
        <f>SUMIFS(input_wholebuilding!E:E,input_wholebuilding!A:A,PGE!E10,input_wholebuilding!B:B,$A$2)</f>
        <v>2109625.2442001202</v>
      </c>
      <c r="I10" s="93">
        <f>SUMIFS(input_wholebuilding_gas!D:D,input_wholebuilding_gas!A:A,PGE!E10,input_wholebuilding_gas!B:B,$A$2)</f>
        <v>4.7644078265745398</v>
      </c>
      <c r="J10" s="93">
        <f>SUMIFS(input_wholebuilding_gas!E:E,input_wholebuilding_gas!A:A,PGE!E10,input_wholebuilding_gas!B:B,$A$2)/1000000</f>
        <v>2.1503550266042599</v>
      </c>
      <c r="K10" s="15"/>
      <c r="M10" s="14" t="s">
        <v>115</v>
      </c>
      <c r="N10" s="16">
        <f>SUMIFS(input_figure!D:D,input_figure!A:A,PGE!M10,input_figure!B:B,$A$2)</f>
        <v>3.2541582489738603E-2</v>
      </c>
    </row>
    <row r="11" spans="1:14" ht="15.6" x14ac:dyDescent="0.3">
      <c r="E11" s="77" t="s">
        <v>21</v>
      </c>
      <c r="F11" s="78">
        <f>SUMIFS(input_wholebuilding!C:C,input_wholebuilding!A:A,PGE!E11,input_wholebuilding!B:B,$A$2)</f>
        <v>63586.574122992999</v>
      </c>
      <c r="G11" s="93">
        <f>SUMIFS(input_wholebuilding!D:D,input_wholebuilding!A:A,PGE!E11,input_wholebuilding!B:B,$A$2)</f>
        <v>213.93544424996901</v>
      </c>
      <c r="H11" s="78">
        <f>SUMIFS(input_wholebuilding!E:E,input_wholebuilding!A:A,PGE!E11,input_wholebuilding!B:B,$A$2)</f>
        <v>136034219.833361</v>
      </c>
      <c r="I11" s="93">
        <f>SUMIFS(input_wholebuilding_gas!D:D,input_wholebuilding_gas!A:A,PGE!E11,input_wholebuilding_gas!B:B,$A$2)</f>
        <v>213.84552803378801</v>
      </c>
      <c r="J11" s="93">
        <f>SUMIFS(input_wholebuilding_gas!E:E,input_wholebuilding_gas!A:A,PGE!E11,input_wholebuilding_gas!B:B,$A$2)/1000000</f>
        <v>138.61561354161699</v>
      </c>
      <c r="K11" s="15"/>
      <c r="M11" s="14" t="s">
        <v>21</v>
      </c>
      <c r="N11" s="16">
        <f>SUMIFS(input_figure!D:D,input_figure!A:A,PGE!M11,input_figure!B:B,$A$2)</f>
        <v>8.5020784769892804E-2</v>
      </c>
    </row>
    <row r="12" spans="1:14" ht="15.6" x14ac:dyDescent="0.3">
      <c r="E12" s="77" t="s">
        <v>22</v>
      </c>
      <c r="F12" s="78">
        <f>SUMIFS(input_wholebuilding!C:C,input_wholebuilding!A:A,PGE!E12,input_wholebuilding!B:B,$A$2)</f>
        <v>276091.44365689898</v>
      </c>
      <c r="G12" s="93">
        <f>SUMIFS(input_wholebuilding!D:D,input_wholebuilding!A:A,PGE!E12,input_wholebuilding!B:B,$A$2)</f>
        <v>9.77650307057303</v>
      </c>
      <c r="H12" s="78">
        <f>SUMIFS(input_wholebuilding!E:E,input_wholebuilding!A:A,PGE!E12,input_wholebuilding!B:B,$A$2)</f>
        <v>26992088.466706201</v>
      </c>
      <c r="I12" s="93">
        <f>SUMIFS(input_wholebuilding_gas!D:D,input_wholebuilding_gas!A:A,PGE!E12,input_wholebuilding_gas!B:B,$A$2)</f>
        <v>9.7740905763200807</v>
      </c>
      <c r="J12" s="93">
        <f>SUMIFS(input_wholebuilding_gas!E:E,input_wholebuilding_gas!A:A,PGE!E12,input_wholebuilding_gas!B:B,$A$2)/1000000</f>
        <v>27.526891240674299</v>
      </c>
      <c r="K12" s="15"/>
      <c r="M12" s="14" t="s">
        <v>22</v>
      </c>
      <c r="N12" s="16">
        <f>SUMIFS(input_figure!D:D,input_figure!A:A,PGE!M12,input_figure!B:B,$A$2)</f>
        <v>9.8269851887899301E-2</v>
      </c>
    </row>
    <row r="13" spans="1:14" ht="15.6" x14ac:dyDescent="0.3">
      <c r="E13" s="77" t="s">
        <v>23</v>
      </c>
      <c r="F13" s="78">
        <f>SUMIFS(input_wholebuilding!C:C,input_wholebuilding!A:A,PGE!E13,input_wholebuilding!B:B,$A$2)</f>
        <v>150296.30108227301</v>
      </c>
      <c r="G13" s="93">
        <f>SUMIFS(input_wholebuilding!D:D,input_wholebuilding!A:A,PGE!E13,input_wholebuilding!B:B,$A$2)</f>
        <v>11.007279921022601</v>
      </c>
      <c r="H13" s="78">
        <f>SUMIFS(input_wholebuilding!E:E,input_wholebuilding!A:A,PGE!E13,input_wholebuilding!B:B,$A$2)</f>
        <v>16543534.5710687</v>
      </c>
      <c r="I13" s="93">
        <f>SUMIFS(input_wholebuilding_gas!D:D,input_wholebuilding_gas!A:A,PGE!E13,input_wholebuilding_gas!B:B,$A$2)</f>
        <v>10.9888734364804</v>
      </c>
      <c r="J13" s="93">
        <f>SUMIFS(input_wholebuilding_gas!E:E,input_wholebuilding_gas!A:A,PGE!E13,input_wholebuilding_gas!B:B,$A$2)/1000000</f>
        <v>16.8788655405355</v>
      </c>
      <c r="K13" s="15"/>
      <c r="M13" s="14" t="s">
        <v>23</v>
      </c>
      <c r="N13" s="16">
        <f>SUMIFS(input_figure!D:D,input_figure!A:A,PGE!M13,input_figure!B:B,$A$2)</f>
        <v>3.3629459127877598E-2</v>
      </c>
    </row>
    <row r="14" spans="1:14" ht="15.6" x14ac:dyDescent="0.3">
      <c r="E14" s="77" t="s">
        <v>24</v>
      </c>
      <c r="F14" s="78">
        <f>SUMIFS(input_wholebuilding!C:C,input_wholebuilding!A:A,PGE!E14,input_wholebuilding!B:B,$A$2)</f>
        <v>266084.13285793498</v>
      </c>
      <c r="G14" s="93">
        <f>SUMIFS(input_wholebuilding!D:D,input_wholebuilding!A:A,PGE!E14,input_wholebuilding!B:B,$A$2)</f>
        <v>6.5550090516883701</v>
      </c>
      <c r="H14" s="78">
        <f>SUMIFS(input_wholebuilding!E:E,input_wholebuilding!A:A,PGE!E14,input_wholebuilding!B:B,$A$2)</f>
        <v>17441838.993944202</v>
      </c>
      <c r="I14" s="93">
        <f>SUMIFS(input_wholebuilding_gas!D:D,input_wholebuilding_gas!A:A,PGE!E14,input_wholebuilding_gas!B:B,$A$2)</f>
        <v>6.5612947682120204</v>
      </c>
      <c r="J14" s="93">
        <f>SUMIFS(input_wholebuilding_gas!E:E,input_wholebuilding_gas!A:A,PGE!E14,input_wholebuilding_gas!B:B,$A$2)/1000000</f>
        <v>17.800456140109599</v>
      </c>
      <c r="K14" s="15"/>
      <c r="M14" s="14" t="s">
        <v>24</v>
      </c>
      <c r="N14" s="16">
        <f>SUMIFS(input_figure!D:D,input_figure!A:A,PGE!M14,input_figure!B:B,$A$2)</f>
        <v>5.2910309711840298E-2</v>
      </c>
    </row>
    <row r="15" spans="1:14" ht="15.6" x14ac:dyDescent="0.3">
      <c r="E15" s="77" t="s">
        <v>4</v>
      </c>
      <c r="F15" s="78">
        <f>SUMIFS(input_wholebuilding!C:C,input_wholebuilding!A:A,SMUD!E15,input_wholebuilding!B:B,$A$2)</f>
        <v>2365027.6415698999</v>
      </c>
      <c r="G15" s="93">
        <f>SUMIFS(input_wholebuilding!D:D,input_wholebuilding!A:A,SMUD!E15,input_wholebuilding!B:B,$A$2)</f>
        <v>28.351428642088798</v>
      </c>
      <c r="H15" s="78">
        <f>SUMIFS(input_wholebuilding!E:E,input_wholebuilding!A:A,SMUD!E15,input_wholebuilding!B:B,$A$2)</f>
        <v>67051912.416536801</v>
      </c>
      <c r="I15" s="93">
        <f>SUMIFS(input_wholebuilding_gas!D:D,input_wholebuilding_gas!A:A,PGE!E15,input_wholebuilding_gas!B:B,$A$2)</f>
        <v>28.318699001798901</v>
      </c>
      <c r="J15" s="94">
        <f>SUM(J3:J14)</f>
        <v>682.83631329862453</v>
      </c>
      <c r="K15" s="17"/>
    </row>
    <row r="16" spans="1:14" ht="15.6" x14ac:dyDescent="0.3">
      <c r="E16" s="77" t="s">
        <v>31</v>
      </c>
      <c r="F16" s="78">
        <f>SUMIFS(input_wholebuilding!C:C,input_wholebuilding!A:A,SMUD!E16,input_wholebuilding!B:B,$A$2)</f>
        <v>650678.56008246203</v>
      </c>
      <c r="G16" s="93">
        <f>SUMIFS(input_wholebuilding!D:D,input_wholebuilding!A:A,SMUD!E16,input_wholebuilding!B:B,$A$2)</f>
        <v>18.6036053482086</v>
      </c>
      <c r="H16" s="78">
        <f>SUMIFS(input_wholebuilding!E:E,input_wholebuilding!A:A,SMUD!E16,input_wholebuilding!B:B,$A$2)</f>
        <v>12104967.1403147</v>
      </c>
      <c r="I16" s="93">
        <f>SUMIFS(input_wholebuilding_gas!D:D,input_wholebuilding_gas!A:A,PGE!E16,input_wholebuilding_gas!B:B,$A$2)</f>
        <v>18.613667869631598</v>
      </c>
      <c r="J16" s="94">
        <f>J8+J9</f>
        <v>122.2962783445268</v>
      </c>
      <c r="K16" s="17"/>
    </row>
    <row r="17" spans="1:11" ht="15.6" x14ac:dyDescent="0.3">
      <c r="E17" s="77" t="s">
        <v>32</v>
      </c>
      <c r="F17" s="78">
        <f>SUMIFS(input_wholebuilding!C:C,input_wholebuilding!A:A,SMUD!E17,input_wholebuilding!B:B,$A$2)</f>
        <v>310364.61115617701</v>
      </c>
      <c r="G17" s="93">
        <f>SUMIFS(input_wholebuilding!D:D,input_wholebuilding!A:A,SMUD!E17,input_wholebuilding!B:B,$A$2)</f>
        <v>6.2995146789805601</v>
      </c>
      <c r="H17" s="78">
        <f>SUMIFS(input_wholebuilding!E:E,input_wholebuilding!A:A,SMUD!E17,input_wholebuilding!B:B,$A$2)</f>
        <v>1955146.4238144299</v>
      </c>
      <c r="I17" s="93">
        <f>SUMIFS(input_wholebuilding_gas!D:D,input_wholebuilding_gas!A:A,PGE!E17,input_wholebuilding_gas!B:B,$A$2)</f>
        <v>6.3049961531049403</v>
      </c>
      <c r="J17" s="94">
        <f>J14+J10</f>
        <v>19.950811166713859</v>
      </c>
      <c r="K17" s="17"/>
    </row>
    <row r="18" spans="1:11" ht="15.6" x14ac:dyDescent="0.3">
      <c r="E18" s="79"/>
      <c r="F18" s="79"/>
      <c r="G18" s="79"/>
      <c r="H18" s="79"/>
      <c r="I18" s="79"/>
      <c r="J18" s="79"/>
    </row>
    <row r="19" spans="1:11" s="1" customFormat="1" ht="15" x14ac:dyDescent="0.25">
      <c r="E19" s="95" t="s">
        <v>58</v>
      </c>
      <c r="F19" s="96"/>
      <c r="G19" s="96"/>
      <c r="H19" s="96"/>
      <c r="I19" s="97"/>
      <c r="J19" s="76"/>
      <c r="K19" s="18"/>
    </row>
    <row r="20" spans="1:11" s="1" customFormat="1" ht="15" x14ac:dyDescent="0.2">
      <c r="C20" s="1" t="s">
        <v>43</v>
      </c>
      <c r="E20" s="28" t="s">
        <v>43</v>
      </c>
      <c r="F20" s="28" t="s">
        <v>100</v>
      </c>
      <c r="G20" s="28" t="s">
        <v>40</v>
      </c>
      <c r="H20" s="28" t="s">
        <v>41</v>
      </c>
      <c r="I20" s="28" t="s">
        <v>42</v>
      </c>
      <c r="J20" s="80"/>
      <c r="K20" s="3"/>
    </row>
    <row r="21" spans="1:11" s="1" customFormat="1" ht="15" x14ac:dyDescent="0.2">
      <c r="A21" s="1" t="s">
        <v>4</v>
      </c>
      <c r="C21" s="1" t="s">
        <v>9</v>
      </c>
      <c r="E21" s="43" t="s">
        <v>9</v>
      </c>
      <c r="F21" s="81">
        <f>SUMIFS(input_enduse!D:D,input_enduse!A:A,C21,input_enduse!B:B,$A$2,input_enduse!C:C,$A21)</f>
        <v>0.80225463671962605</v>
      </c>
      <c r="G21" s="81">
        <f>SUMIFS(input_enduse!E:E,input_enduse!A:A,C21,input_enduse!B:B,$A$2,input_enduse!C:C,$A21)</f>
        <v>0.18347581414327799</v>
      </c>
      <c r="H21" s="81">
        <f>SUMIFS(input_enduse!F:F,input_enduse!A:A,C21,input_enduse!B:B,$A$2,input_enduse!C:C,$A21)</f>
        <v>0.77668628368644999</v>
      </c>
      <c r="I21" s="81">
        <f>SUMIFS(input_enduse!G:G,input_enduse!A:A,C21,input_enduse!B:B,$A$2,input_enduse!C:C,$A21)</f>
        <v>3.9837902170272201E-2</v>
      </c>
      <c r="J21" s="82"/>
      <c r="K21" s="19"/>
    </row>
    <row r="22" spans="1:11" s="1" customFormat="1" ht="15" x14ac:dyDescent="0.2">
      <c r="A22" s="1" t="s">
        <v>4</v>
      </c>
      <c r="C22" s="1" t="s">
        <v>7</v>
      </c>
      <c r="E22" s="43" t="s">
        <v>7</v>
      </c>
      <c r="F22" s="81">
        <f>SUMIFS(input_enduse!D:D,input_enduse!A:A,C22,input_enduse!B:B,$A$2,input_enduse!C:C,$A22)</f>
        <v>0.77558645340534604</v>
      </c>
      <c r="G22" s="81">
        <f>SUMIFS(input_enduse!E:E,input_enduse!A:A,C22,input_enduse!B:B,$A$2,input_enduse!C:C,$A22)</f>
        <v>0.99951628561703498</v>
      </c>
      <c r="H22" s="81">
        <f>SUMIFS(input_enduse!F:F,input_enduse!A:A,C22,input_enduse!B:B,$A$2,input_enduse!C:C,$A22)</f>
        <v>1.28401541488613E-4</v>
      </c>
      <c r="I22" s="81">
        <f>SUMIFS(input_enduse!G:G,input_enduse!A:A,C22,input_enduse!B:B,$A$2,input_enduse!C:C,$A22)</f>
        <v>3.5531284147624902E-4</v>
      </c>
      <c r="J22" s="82"/>
      <c r="K22" s="19"/>
    </row>
    <row r="23" spans="1:11" s="1" customFormat="1" ht="15" x14ac:dyDescent="0.2">
      <c r="A23" s="1" t="s">
        <v>4</v>
      </c>
      <c r="C23" s="1" t="s">
        <v>13</v>
      </c>
      <c r="E23" s="43" t="s">
        <v>13</v>
      </c>
      <c r="F23" s="81">
        <f>SUMIFS(input_enduse!D:D,input_enduse!A:A,C23,input_enduse!B:B,$A$2,input_enduse!C:C,$A23)</f>
        <v>0.832526574025518</v>
      </c>
      <c r="G23" s="81">
        <v>1</v>
      </c>
      <c r="H23" s="81">
        <v>0</v>
      </c>
      <c r="I23" s="81">
        <v>0</v>
      </c>
      <c r="J23" s="82"/>
      <c r="K23" s="19"/>
    </row>
    <row r="24" spans="1:11" s="1" customFormat="1" ht="15" x14ac:dyDescent="0.2">
      <c r="A24" s="1" t="s">
        <v>4</v>
      </c>
      <c r="C24" s="1" t="s">
        <v>108</v>
      </c>
      <c r="E24" s="43" t="s">
        <v>108</v>
      </c>
      <c r="F24" s="81">
        <f>SUMIFS(input_enduse!D:D,input_enduse!A:A,C24,input_enduse!B:B,$A$2,input_enduse!C:C,$A24)</f>
        <v>1.4674662107057101E-2</v>
      </c>
      <c r="G24" s="81">
        <v>1</v>
      </c>
      <c r="H24" s="81">
        <v>0</v>
      </c>
      <c r="I24" s="81">
        <v>0</v>
      </c>
      <c r="J24" s="82"/>
      <c r="K24" s="19"/>
    </row>
    <row r="25" spans="1:11" s="1" customFormat="1" ht="15" x14ac:dyDescent="0.2">
      <c r="A25" s="1" t="s">
        <v>4</v>
      </c>
      <c r="C25" s="1" t="s">
        <v>107</v>
      </c>
      <c r="E25" s="43" t="s">
        <v>107</v>
      </c>
      <c r="F25" s="81">
        <f>SUMIFS(input_enduse!D:D,input_enduse!A:A,C25,input_enduse!B:B,$A$2,input_enduse!C:C,$A25)</f>
        <v>5.9769873976669302E-3</v>
      </c>
      <c r="G25" s="81">
        <v>1</v>
      </c>
      <c r="H25" s="81">
        <v>0</v>
      </c>
      <c r="I25" s="81">
        <v>0</v>
      </c>
      <c r="J25" s="82"/>
      <c r="K25" s="19"/>
    </row>
    <row r="26" spans="1:11" s="1" customFormat="1" ht="15" x14ac:dyDescent="0.2">
      <c r="A26" s="1" t="s">
        <v>4</v>
      </c>
      <c r="C26" s="1" t="s">
        <v>5</v>
      </c>
      <c r="E26" s="43" t="s">
        <v>99</v>
      </c>
      <c r="F26" s="81">
        <f>SUMIFS(input_enduse!D:D,input_enduse!A:A,C26,input_enduse!B:B,$A$2,input_enduse!C:C,$A26)</f>
        <v>3.7977387216243601E-2</v>
      </c>
      <c r="G26" s="81">
        <f>SUMIFS(input_enduse!E:E,input_enduse!A:A,C26,input_enduse!B:B,$A$2,input_enduse!C:C,$A26)</f>
        <v>0.33626412655899701</v>
      </c>
      <c r="H26" s="81">
        <f>SUMIFS(input_enduse!F:F,input_enduse!A:A,C26,input_enduse!B:B,$A$2,input_enduse!C:C,$A26)</f>
        <v>0.62816735273869295</v>
      </c>
      <c r="I26" s="81">
        <f>SUMIFS(input_enduse!G:G,input_enduse!A:A,C26,input_enduse!B:B,$A$2,input_enduse!C:C,$A26)</f>
        <v>3.5568520702310202E-2</v>
      </c>
      <c r="J26" s="82"/>
      <c r="K26" s="19"/>
    </row>
    <row r="27" spans="1:11" s="1" customFormat="1" ht="15" x14ac:dyDescent="0.2">
      <c r="A27" s="1" t="s">
        <v>4</v>
      </c>
      <c r="C27" s="1" t="s">
        <v>14</v>
      </c>
      <c r="E27" s="43" t="s">
        <v>14</v>
      </c>
      <c r="F27" s="81">
        <f>SUMIFS(input_enduse!D:D,input_enduse!A:A,C27,input_enduse!B:B,$A$2,input_enduse!C:C,$A27)</f>
        <v>0.96558340450916802</v>
      </c>
      <c r="G27" s="81">
        <f>SUMIFS(input_enduse!E:E,input_enduse!A:A,C27,input_enduse!B:B,$A$2,input_enduse!C:C,$A27)</f>
        <v>0.36429712982886697</v>
      </c>
      <c r="H27" s="81">
        <f>SUMIFS(input_enduse!F:F,input_enduse!A:A,C27,input_enduse!B:B,$A$2,input_enduse!C:C,$A27)</f>
        <v>0.60183631372382396</v>
      </c>
      <c r="I27" s="81">
        <f>SUMIFS(input_enduse!G:G,input_enduse!A:A,C27,input_enduse!B:B,$A$2,input_enduse!C:C,$A27)</f>
        <v>3.3866556447308301E-2</v>
      </c>
      <c r="J27" s="82"/>
      <c r="K27" s="19"/>
    </row>
    <row r="28" spans="1:11" s="1" customFormat="1" ht="15" x14ac:dyDescent="0.2">
      <c r="A28" s="1" t="s">
        <v>4</v>
      </c>
      <c r="E28" s="28" t="s">
        <v>43</v>
      </c>
      <c r="F28" s="28" t="s">
        <v>101</v>
      </c>
      <c r="G28" s="28" t="s">
        <v>40</v>
      </c>
      <c r="H28" s="28" t="s">
        <v>41</v>
      </c>
      <c r="I28" s="28" t="s">
        <v>42</v>
      </c>
      <c r="J28" s="80"/>
      <c r="K28" s="3"/>
    </row>
    <row r="29" spans="1:11" s="1" customFormat="1" ht="15" x14ac:dyDescent="0.2">
      <c r="A29" s="1" t="s">
        <v>4</v>
      </c>
      <c r="C29" s="1" t="s">
        <v>98</v>
      </c>
      <c r="E29" s="43" t="s">
        <v>98</v>
      </c>
      <c r="F29" s="81">
        <v>1</v>
      </c>
      <c r="G29" s="81">
        <v>1</v>
      </c>
      <c r="H29" s="81">
        <v>0</v>
      </c>
      <c r="I29" s="81">
        <v>0</v>
      </c>
      <c r="J29" s="82"/>
      <c r="K29" s="19"/>
    </row>
    <row r="30" spans="1:11" s="1" customFormat="1" ht="15" x14ac:dyDescent="0.2">
      <c r="A30" s="1" t="s">
        <v>4</v>
      </c>
      <c r="C30" s="1" t="s">
        <v>8</v>
      </c>
      <c r="E30" s="43" t="s">
        <v>8</v>
      </c>
      <c r="F30" s="81">
        <f>SUMIFS(input_enduse!D:D,input_enduse!A:A,C30,input_enduse!B:B,$A$2,input_enduse!C:C,$A30)</f>
        <v>0.78130111185881501</v>
      </c>
      <c r="G30" s="81">
        <v>1</v>
      </c>
      <c r="H30" s="81">
        <v>0</v>
      </c>
      <c r="I30" s="81">
        <v>0</v>
      </c>
      <c r="J30" s="82"/>
      <c r="K30" s="19"/>
    </row>
    <row r="31" spans="1:11" s="1" customFormat="1" ht="15" x14ac:dyDescent="0.2">
      <c r="A31" s="1" t="s">
        <v>4</v>
      </c>
      <c r="C31" s="1" t="s">
        <v>12</v>
      </c>
      <c r="E31" s="43" t="s">
        <v>12</v>
      </c>
      <c r="F31" s="81">
        <f>SUMIFS(input_enduse!D:D,input_enduse!A:A,C31,input_enduse!B:B,$A$2,input_enduse!C:C,$A31)</f>
        <v>0.99828415038515195</v>
      </c>
      <c r="G31" s="81">
        <v>1</v>
      </c>
      <c r="H31" s="81">
        <v>0</v>
      </c>
      <c r="I31" s="81">
        <v>0</v>
      </c>
      <c r="J31" s="82"/>
      <c r="K31" s="19"/>
    </row>
    <row r="32" spans="1:11" s="1" customFormat="1" ht="15" x14ac:dyDescent="0.2">
      <c r="A32" s="1" t="s">
        <v>4</v>
      </c>
      <c r="C32" s="1" t="s">
        <v>6</v>
      </c>
      <c r="E32" s="43" t="s">
        <v>109</v>
      </c>
      <c r="F32" s="81">
        <f>SUMIFS(input_enduse!D:D,input_enduse!A:A,C32,input_enduse!B:B,$A$2,input_enduse!C:C,$A32)</f>
        <v>0.95345801898710303</v>
      </c>
      <c r="G32" s="81">
        <f>SUMIFS(input_enduse!E:E,input_enduse!A:A,C32,input_enduse!B:B,$A$2,input_enduse!C:C,$A32)</f>
        <v>0.98706613565163703</v>
      </c>
      <c r="H32" s="81">
        <f>SUMIFS(input_enduse!F:F,input_enduse!A:A,C32,input_enduse!B:B,$A$2,input_enduse!C:C,$A32)</f>
        <v>1.29338643483634E-2</v>
      </c>
      <c r="I32" s="81">
        <f>SUMIFS(input_enduse!G:G,input_enduse!A:A,C32,input_enduse!B:B,$A$2,input_enduse!C:C,$A32)</f>
        <v>0</v>
      </c>
      <c r="J32" s="82"/>
      <c r="K32" s="19"/>
    </row>
    <row r="33" spans="1:14" s="1" customFormat="1" ht="15" x14ac:dyDescent="0.2">
      <c r="A33" s="1" t="s">
        <v>4</v>
      </c>
      <c r="C33" s="1" t="s">
        <v>104</v>
      </c>
      <c r="E33" s="43" t="s">
        <v>110</v>
      </c>
      <c r="F33" s="81">
        <f>SUMIFS(input_enduse!D:D,input_enduse!A:A,C33,input_enduse!B:B,$A$2,input_enduse!C:C,$A33)</f>
        <v>0.276527351406824</v>
      </c>
      <c r="G33" s="81">
        <v>1</v>
      </c>
      <c r="H33" s="81">
        <v>0</v>
      </c>
      <c r="I33" s="81">
        <v>0</v>
      </c>
      <c r="J33" s="82"/>
      <c r="K33" s="19"/>
      <c r="M33" s="2" t="s">
        <v>39</v>
      </c>
      <c r="N33" s="2"/>
    </row>
    <row r="34" spans="1:14" s="1" customFormat="1" ht="15" x14ac:dyDescent="0.25">
      <c r="A34" s="1" t="s">
        <v>4</v>
      </c>
      <c r="C34" s="1" t="s">
        <v>106</v>
      </c>
      <c r="E34" s="43" t="s">
        <v>111</v>
      </c>
      <c r="F34" s="81">
        <f>SUMIFS(input_enduse!D:D,input_enduse!A:A,C34,input_enduse!B:B,$A$2,input_enduse!C:C,$A34)</f>
        <v>0.88601731014963103</v>
      </c>
      <c r="G34" s="81">
        <v>1</v>
      </c>
      <c r="H34" s="81">
        <v>0</v>
      </c>
      <c r="I34" s="81">
        <v>0</v>
      </c>
      <c r="J34" s="82"/>
      <c r="K34" s="19"/>
      <c r="M34" s="4" t="s">
        <v>28</v>
      </c>
      <c r="N34" s="4" t="s">
        <v>30</v>
      </c>
    </row>
    <row r="35" spans="1:14" s="1" customFormat="1" ht="15" x14ac:dyDescent="0.2">
      <c r="A35" s="1" t="s">
        <v>4</v>
      </c>
      <c r="C35" s="1" t="s">
        <v>105</v>
      </c>
      <c r="E35" s="43" t="s">
        <v>112</v>
      </c>
      <c r="F35" s="81">
        <f>SUMIFS(input_enduse!D:D,input_enduse!A:A,C35,input_enduse!B:B,$A$2,input_enduse!C:C,$A35)</f>
        <v>0.832371565788808</v>
      </c>
      <c r="G35" s="81">
        <v>1</v>
      </c>
      <c r="H35" s="81">
        <v>0</v>
      </c>
      <c r="I35" s="81">
        <v>0</v>
      </c>
      <c r="J35" s="82"/>
      <c r="K35" s="19"/>
      <c r="M35" s="6" t="s">
        <v>15</v>
      </c>
      <c r="N35" s="7">
        <f>SUMIFS(input_figure_gas!D:D,input_figure_gas!A:A,M35,input_figure_gas!B:B,$A$2)</f>
        <v>7.5528339941643596E-2</v>
      </c>
    </row>
    <row r="36" spans="1:14" s="1" customFormat="1" ht="15" x14ac:dyDescent="0.2">
      <c r="A36" s="1" t="s">
        <v>4</v>
      </c>
      <c r="C36" s="1" t="s">
        <v>10</v>
      </c>
      <c r="E36" s="43" t="s">
        <v>114</v>
      </c>
      <c r="F36" s="81">
        <f>SUMIFS(input_enduse!D:D,input_enduse!A:A,C36,input_enduse!B:B,$A$2,input_enduse!C:C,$A36)</f>
        <v>0.959776304060458</v>
      </c>
      <c r="G36" s="81">
        <v>1</v>
      </c>
      <c r="H36" s="81">
        <v>0</v>
      </c>
      <c r="I36" s="81">
        <v>0</v>
      </c>
      <c r="J36" s="82"/>
      <c r="K36" s="19"/>
      <c r="M36" s="6" t="s">
        <v>16</v>
      </c>
      <c r="N36" s="7">
        <f>SUMIFS(input_figure_gas!D:D,input_figure_gas!A:A,M36,input_figure_gas!B:B,$A$2)</f>
        <v>5.4378379003708503E-2</v>
      </c>
    </row>
    <row r="37" spans="1:14" s="1" customFormat="1" ht="15" x14ac:dyDescent="0.2">
      <c r="A37" s="1" t="s">
        <v>4</v>
      </c>
      <c r="C37" s="1" t="s">
        <v>11</v>
      </c>
      <c r="E37" s="43" t="s">
        <v>11</v>
      </c>
      <c r="F37" s="81">
        <f>SUMIFS(input_enduse!D:D,input_enduse!A:A,C37,input_enduse!B:B,$A$2,input_enduse!C:C,$A37)</f>
        <v>0.19988982873706501</v>
      </c>
      <c r="G37" s="81">
        <v>1</v>
      </c>
      <c r="H37" s="81">
        <v>0</v>
      </c>
      <c r="I37" s="81">
        <v>0</v>
      </c>
      <c r="J37" s="82"/>
      <c r="K37" s="19"/>
      <c r="M37" s="6" t="s">
        <v>17</v>
      </c>
      <c r="N37" s="7">
        <f>SUMIFS(input_figure_gas!D:D,input_figure_gas!A:A,M37,input_figure_gas!B:B,$A$2)</f>
        <v>0.109313334314193</v>
      </c>
    </row>
    <row r="38" spans="1:14" s="1" customFormat="1" ht="15" x14ac:dyDescent="0.2">
      <c r="A38" s="1" t="s">
        <v>4</v>
      </c>
      <c r="C38" s="1" t="s">
        <v>1</v>
      </c>
      <c r="E38" s="43" t="s">
        <v>1</v>
      </c>
      <c r="F38" s="81">
        <f>SUMIFS(input_enduse!D:D,input_enduse!A:A,C38,input_enduse!B:B,$A$2,input_enduse!C:C,$A38)</f>
        <v>0.22201193870402999</v>
      </c>
      <c r="G38" s="81">
        <v>1</v>
      </c>
      <c r="H38" s="81">
        <v>0</v>
      </c>
      <c r="I38" s="81">
        <v>0</v>
      </c>
      <c r="J38" s="82"/>
      <c r="K38" s="19"/>
      <c r="M38" s="6" t="s">
        <v>18</v>
      </c>
      <c r="N38" s="7">
        <f>SUMIFS(input_figure_gas!D:D,input_figure_gas!A:A,M38,input_figure_gas!B:B,$A$2)</f>
        <v>8.7569837079420995E-2</v>
      </c>
    </row>
    <row r="39" spans="1:14" s="1" customFormat="1" ht="15" x14ac:dyDescent="0.2">
      <c r="E39" s="83"/>
      <c r="F39" s="83"/>
      <c r="G39" s="83"/>
      <c r="H39" s="83"/>
      <c r="I39" s="83"/>
      <c r="J39" s="83"/>
      <c r="K39" s="8"/>
      <c r="M39" s="6" t="s">
        <v>10</v>
      </c>
      <c r="N39" s="7">
        <f>SUMIFS(input_figure_gas!D:D,input_figure_gas!A:A,M39,input_figure_gas!B:B,$A$2)</f>
        <v>0.195712948172968</v>
      </c>
    </row>
    <row r="40" spans="1:14" s="1" customFormat="1" ht="15" x14ac:dyDescent="0.25">
      <c r="E40" s="95" t="s">
        <v>59</v>
      </c>
      <c r="F40" s="96"/>
      <c r="G40" s="96"/>
      <c r="H40" s="96"/>
      <c r="I40" s="97"/>
      <c r="J40" s="76"/>
      <c r="K40" s="18"/>
      <c r="M40" s="6" t="s">
        <v>19</v>
      </c>
      <c r="N40" s="7">
        <f>SUMIFS(input_figure_gas!D:D,input_figure_gas!A:A,M40,input_figure_gas!B:B,$A$2)</f>
        <v>0.105629325803963</v>
      </c>
    </row>
    <row r="41" spans="1:14" s="1" customFormat="1" ht="15" x14ac:dyDescent="0.2">
      <c r="C41" s="1" t="s">
        <v>43</v>
      </c>
      <c r="E41" s="28" t="s">
        <v>43</v>
      </c>
      <c r="F41" s="28" t="s">
        <v>100</v>
      </c>
      <c r="G41" s="28" t="s">
        <v>40</v>
      </c>
      <c r="H41" s="28" t="s">
        <v>41</v>
      </c>
      <c r="I41" s="28" t="s">
        <v>42</v>
      </c>
      <c r="J41" s="80"/>
      <c r="K41" s="3"/>
      <c r="M41" s="6" t="s">
        <v>20</v>
      </c>
      <c r="N41" s="7">
        <f>SUMIFS(input_figure_gas!D:D,input_figure_gas!A:A,M41,input_figure_gas!B:B,$A$2)</f>
        <v>7.4901947713141806E-2</v>
      </c>
    </row>
    <row r="42" spans="1:14" s="1" customFormat="1" ht="15" x14ac:dyDescent="0.2">
      <c r="A42" s="1" t="s">
        <v>15</v>
      </c>
      <c r="C42" s="1" t="s">
        <v>9</v>
      </c>
      <c r="E42" s="43" t="s">
        <v>9</v>
      </c>
      <c r="F42" s="81">
        <f>SUMIFS(input_enduse!D:D,input_enduse!A:A,C42,input_enduse!B:B,$A$2,input_enduse!C:C,$A42)</f>
        <v>0.98197328057734001</v>
      </c>
      <c r="G42" s="81">
        <f>SUMIFS(input_enduse!E:E,input_enduse!A:A,C42,input_enduse!B:B,$A$2,input_enduse!C:C,$A42)</f>
        <v>9.8465493016439601E-2</v>
      </c>
      <c r="H42" s="81">
        <f>SUMIFS(input_enduse!F:F,input_enduse!A:A,C42,input_enduse!B:B,$A$2,input_enduse!C:C,$A42)</f>
        <v>0.87863134333104098</v>
      </c>
      <c r="I42" s="81">
        <f>SUMIFS(input_enduse!G:G,input_enduse!A:A,C42,input_enduse!B:B,$A$2,input_enduse!C:C,$A42)</f>
        <v>2.2903163652519699E-2</v>
      </c>
      <c r="J42" s="82"/>
      <c r="K42" s="19"/>
      <c r="M42" s="5" t="s">
        <v>115</v>
      </c>
      <c r="N42" s="7">
        <f>SUMIFS(input_figure_gas!D:D,input_figure_gas!A:A,M42,input_figure_gas!B:B,$A$2)</f>
        <v>3.1462566363429098E-3</v>
      </c>
    </row>
    <row r="43" spans="1:14" s="1" customFormat="1" ht="15" x14ac:dyDescent="0.2">
      <c r="A43" s="1" t="s">
        <v>15</v>
      </c>
      <c r="C43" s="1" t="s">
        <v>7</v>
      </c>
      <c r="E43" s="43" t="s">
        <v>7</v>
      </c>
      <c r="F43" s="81">
        <f>SUMIFS(input_enduse!D:D,input_enduse!A:A,C43,input_enduse!B:B,$A$2,input_enduse!C:C,$A43)</f>
        <v>0.90169381279596905</v>
      </c>
      <c r="G43" s="81">
        <f>SUMIFS(input_enduse!E:E,input_enduse!A:A,C43,input_enduse!B:B,$A$2,input_enduse!C:C,$A43)</f>
        <v>1</v>
      </c>
      <c r="H43" s="81">
        <f>SUMIFS(input_enduse!F:F,input_enduse!A:A,C43,input_enduse!B:B,$A$2,input_enduse!C:C,$A43)</f>
        <v>0</v>
      </c>
      <c r="I43" s="81">
        <f>SUMIFS(input_enduse!G:G,input_enduse!A:A,C43,input_enduse!B:B,$A$2,input_enduse!C:C,$A43)</f>
        <v>0</v>
      </c>
      <c r="J43" s="82"/>
      <c r="K43" s="19"/>
      <c r="M43" s="6" t="s">
        <v>21</v>
      </c>
      <c r="N43" s="7">
        <f>SUMIFS(input_figure_gas!D:D,input_figure_gas!A:A,M43,input_figure_gas!B:B,$A$2)</f>
        <v>0.20287895591746199</v>
      </c>
    </row>
    <row r="44" spans="1:14" s="1" customFormat="1" ht="15" x14ac:dyDescent="0.2">
      <c r="A44" s="1" t="s">
        <v>15</v>
      </c>
      <c r="C44" s="1" t="s">
        <v>13</v>
      </c>
      <c r="E44" s="43" t="s">
        <v>13</v>
      </c>
      <c r="F44" s="81">
        <f>SUMIFS(input_enduse!D:D,input_enduse!A:A,C44,input_enduse!B:B,$A$2,input_enduse!C:C,$A44)</f>
        <v>0.99061810134536599</v>
      </c>
      <c r="G44" s="81">
        <v>1</v>
      </c>
      <c r="H44" s="81">
        <v>0</v>
      </c>
      <c r="I44" s="81">
        <v>0</v>
      </c>
      <c r="J44" s="82"/>
      <c r="K44" s="19"/>
      <c r="M44" s="6" t="s">
        <v>22</v>
      </c>
      <c r="N44" s="7">
        <f>SUMIFS(input_figure_gas!D:D,input_figure_gas!A:A,M44,input_figure_gas!B:B,$A$2)</f>
        <v>4.0255508745264602E-2</v>
      </c>
    </row>
    <row r="45" spans="1:14" s="1" customFormat="1" ht="15" x14ac:dyDescent="0.2">
      <c r="A45" s="1" t="s">
        <v>15</v>
      </c>
      <c r="C45" s="1" t="s">
        <v>108</v>
      </c>
      <c r="E45" s="43" t="s">
        <v>108</v>
      </c>
      <c r="F45" s="81">
        <f>SUMIFS(input_enduse!D:D,input_enduse!A:A,C45,input_enduse!B:B,$A$2,input_enduse!C:C,$A45)</f>
        <v>0</v>
      </c>
      <c r="G45" s="81">
        <v>1</v>
      </c>
      <c r="H45" s="81">
        <v>0</v>
      </c>
      <c r="I45" s="81">
        <v>0</v>
      </c>
      <c r="J45" s="82"/>
      <c r="K45" s="19"/>
      <c r="M45" s="6" t="s">
        <v>23</v>
      </c>
      <c r="N45" s="7">
        <f>SUMIFS(input_figure_gas!D:D,input_figure_gas!A:A,M45,input_figure_gas!B:B,$A$2)</f>
        <v>2.4672725914658099E-2</v>
      </c>
    </row>
    <row r="46" spans="1:14" s="1" customFormat="1" ht="15" x14ac:dyDescent="0.2">
      <c r="A46" s="1" t="s">
        <v>15</v>
      </c>
      <c r="C46" s="1" t="s">
        <v>107</v>
      </c>
      <c r="E46" s="43" t="s">
        <v>107</v>
      </c>
      <c r="F46" s="81">
        <f>SUMIFS(input_enduse!D:D,input_enduse!A:A,C46,input_enduse!B:B,$A$2,input_enduse!C:C,$A46)</f>
        <v>0</v>
      </c>
      <c r="G46" s="81">
        <v>1</v>
      </c>
      <c r="H46" s="81">
        <v>0</v>
      </c>
      <c r="I46" s="81">
        <v>0</v>
      </c>
      <c r="J46" s="82"/>
      <c r="K46" s="19"/>
      <c r="M46" s="6" t="s">
        <v>24</v>
      </c>
      <c r="N46" s="7">
        <f>SUMIFS(input_figure_gas!D:D,input_figure_gas!A:A,M46,input_figure_gas!B:B,$A$2)</f>
        <v>2.60124407572342E-2</v>
      </c>
    </row>
    <row r="47" spans="1:14" s="1" customFormat="1" ht="15" x14ac:dyDescent="0.2">
      <c r="A47" s="1" t="s">
        <v>15</v>
      </c>
      <c r="C47" s="1" t="s">
        <v>5</v>
      </c>
      <c r="E47" s="43" t="s">
        <v>99</v>
      </c>
      <c r="F47" s="81">
        <f>SUMIFS(input_enduse!D:D,input_enduse!A:A,C47,input_enduse!B:B,$A$2,input_enduse!C:C,$A47)</f>
        <v>1.6078753005634099E-2</v>
      </c>
      <c r="G47" s="81">
        <f>SUMIFS(input_enduse!E:E,input_enduse!A:A,C47,input_enduse!B:B,$A$2,input_enduse!C:C,$A47)</f>
        <v>0.25146442000090702</v>
      </c>
      <c r="H47" s="81">
        <f>SUMIFS(input_enduse!F:F,input_enduse!A:A,C47,input_enduse!B:B,$A$2,input_enduse!C:C,$A47)</f>
        <v>0.74728262712590598</v>
      </c>
      <c r="I47" s="81">
        <f>SUMIFS(input_enduse!G:G,input_enduse!A:A,C47,input_enduse!B:B,$A$2,input_enduse!C:C,$A47)</f>
        <v>1.25295287318692E-3</v>
      </c>
      <c r="J47" s="82"/>
      <c r="K47" s="19"/>
    </row>
    <row r="48" spans="1:14" s="1" customFormat="1" ht="15" x14ac:dyDescent="0.2">
      <c r="A48" s="1" t="s">
        <v>15</v>
      </c>
      <c r="C48" s="1" t="s">
        <v>14</v>
      </c>
      <c r="E48" s="43" t="s">
        <v>14</v>
      </c>
      <c r="F48" s="81">
        <f>SUMIFS(input_enduse!D:D,input_enduse!A:A,C48,input_enduse!B:B,$A$2,input_enduse!C:C,$A48)</f>
        <v>0.99148305057919295</v>
      </c>
      <c r="G48" s="81">
        <f>SUMIFS(input_enduse!E:E,input_enduse!A:A,C48,input_enduse!B:B,$A$2,input_enduse!C:C,$A48)</f>
        <v>0.142080891611578</v>
      </c>
      <c r="H48" s="81">
        <f>SUMIFS(input_enduse!F:F,input_enduse!A:A,C48,input_enduse!B:B,$A$2,input_enduse!C:C,$A48)</f>
        <v>0.74635900924506704</v>
      </c>
      <c r="I48" s="81">
        <f>SUMIFS(input_enduse!G:G,input_enduse!A:A,C48,input_enduse!B:B,$A$2,input_enduse!C:C,$A48)</f>
        <v>0.111560099143355</v>
      </c>
      <c r="J48" s="82"/>
      <c r="K48" s="19"/>
    </row>
    <row r="49" spans="1:15" s="1" customFormat="1" ht="15" x14ac:dyDescent="0.2">
      <c r="A49" s="1" t="s">
        <v>15</v>
      </c>
      <c r="E49" s="28" t="s">
        <v>43</v>
      </c>
      <c r="F49" s="28" t="s">
        <v>101</v>
      </c>
      <c r="G49" s="28" t="s">
        <v>40</v>
      </c>
      <c r="H49" s="28" t="s">
        <v>41</v>
      </c>
      <c r="I49" s="28" t="s">
        <v>42</v>
      </c>
      <c r="J49" s="80"/>
      <c r="K49" s="3"/>
    </row>
    <row r="50" spans="1:15" s="1" customFormat="1" ht="15" x14ac:dyDescent="0.2">
      <c r="A50" s="1" t="s">
        <v>15</v>
      </c>
      <c r="C50" s="1" t="s">
        <v>98</v>
      </c>
      <c r="E50" s="43" t="s">
        <v>98</v>
      </c>
      <c r="F50" s="81">
        <v>1</v>
      </c>
      <c r="G50" s="81">
        <v>1</v>
      </c>
      <c r="H50" s="81">
        <v>0</v>
      </c>
      <c r="I50" s="81">
        <v>0</v>
      </c>
      <c r="J50" s="82"/>
      <c r="K50" s="19"/>
    </row>
    <row r="51" spans="1:15" s="1" customFormat="1" ht="15" x14ac:dyDescent="0.2">
      <c r="A51" s="1" t="s">
        <v>15</v>
      </c>
      <c r="C51" s="1" t="s">
        <v>8</v>
      </c>
      <c r="E51" s="43" t="s">
        <v>8</v>
      </c>
      <c r="F51" s="81">
        <f>SUMIFS(input_enduse!D:D,input_enduse!A:A,C51,input_enduse!B:B,$A$2,input_enduse!C:C,$A51)</f>
        <v>0.72226001275696405</v>
      </c>
      <c r="G51" s="81">
        <v>1</v>
      </c>
      <c r="H51" s="81">
        <v>0</v>
      </c>
      <c r="I51" s="81">
        <v>0</v>
      </c>
      <c r="J51" s="82"/>
      <c r="K51" s="19"/>
    </row>
    <row r="52" spans="1:15" s="1" customFormat="1" ht="15" x14ac:dyDescent="0.2">
      <c r="A52" s="1" t="s">
        <v>15</v>
      </c>
      <c r="C52" s="1" t="s">
        <v>12</v>
      </c>
      <c r="E52" s="43" t="s">
        <v>12</v>
      </c>
      <c r="F52" s="81">
        <f>SUMIFS(input_enduse!D:D,input_enduse!A:A,C52,input_enduse!B:B,$A$2,input_enduse!C:C,$A52)</f>
        <v>1</v>
      </c>
      <c r="G52" s="81">
        <v>1</v>
      </c>
      <c r="H52" s="81">
        <v>0</v>
      </c>
      <c r="I52" s="81">
        <v>0</v>
      </c>
      <c r="J52" s="82"/>
      <c r="K52" s="19"/>
    </row>
    <row r="53" spans="1:15" s="1" customFormat="1" ht="15" x14ac:dyDescent="0.2">
      <c r="A53" s="1" t="s">
        <v>15</v>
      </c>
      <c r="C53" s="1" t="s">
        <v>6</v>
      </c>
      <c r="E53" s="43" t="s">
        <v>109</v>
      </c>
      <c r="F53" s="81">
        <f>SUMIFS(input_enduse!D:D,input_enduse!A:A,C53,input_enduse!B:B,$A$2,input_enduse!C:C,$A53)</f>
        <v>0.83448260637858696</v>
      </c>
      <c r="G53" s="81">
        <f>SUMIFS(input_enduse!E:E,input_enduse!A:A,C53,input_enduse!B:B,$A$2,input_enduse!C:C,$A53)</f>
        <v>0.954531501917948</v>
      </c>
      <c r="H53" s="81">
        <f>SUMIFS(input_enduse!F:F,input_enduse!A:A,C53,input_enduse!B:B,$A$2,input_enduse!C:C,$A53)</f>
        <v>4.5468498082052403E-2</v>
      </c>
      <c r="I53" s="81">
        <f>SUMIFS(input_enduse!G:G,input_enduse!A:A,C53,input_enduse!B:B,$A$2,input_enduse!C:C,$A53)</f>
        <v>0</v>
      </c>
      <c r="J53" s="82"/>
      <c r="K53" s="19"/>
    </row>
    <row r="54" spans="1:15" s="1" customFormat="1" ht="15" x14ac:dyDescent="0.2">
      <c r="A54" s="1" t="s">
        <v>15</v>
      </c>
      <c r="C54" s="1" t="s">
        <v>104</v>
      </c>
      <c r="E54" s="43" t="s">
        <v>110</v>
      </c>
      <c r="F54" s="81">
        <f>SUMIFS(input_enduse!D:D,input_enduse!A:A,C54,input_enduse!B:B,$A$2,input_enduse!C:C,$A54)</f>
        <v>8.0374480119118796E-2</v>
      </c>
      <c r="G54" s="81">
        <v>1</v>
      </c>
      <c r="H54" s="81">
        <v>0</v>
      </c>
      <c r="I54" s="81">
        <v>0</v>
      </c>
      <c r="J54" s="82"/>
      <c r="K54" s="19"/>
    </row>
    <row r="55" spans="1:15" s="1" customFormat="1" ht="15" x14ac:dyDescent="0.2">
      <c r="A55" s="1" t="s">
        <v>15</v>
      </c>
      <c r="C55" s="1" t="s">
        <v>106</v>
      </c>
      <c r="E55" s="43" t="s">
        <v>111</v>
      </c>
      <c r="F55" s="81">
        <f>SUMIFS(input_enduse!D:D,input_enduse!A:A,C55,input_enduse!B:B,$A$2,input_enduse!C:C,$A55)</f>
        <v>0.67511194036829403</v>
      </c>
      <c r="G55" s="81">
        <v>1</v>
      </c>
      <c r="H55" s="81">
        <v>0</v>
      </c>
      <c r="I55" s="81">
        <v>0</v>
      </c>
      <c r="J55" s="82"/>
      <c r="K55" s="19"/>
    </row>
    <row r="56" spans="1:15" s="1" customFormat="1" ht="15" x14ac:dyDescent="0.2">
      <c r="A56" s="1" t="s">
        <v>15</v>
      </c>
      <c r="C56" s="1" t="s">
        <v>105</v>
      </c>
      <c r="E56" s="43" t="s">
        <v>112</v>
      </c>
      <c r="F56" s="81">
        <f>SUMIFS(input_enduse!D:D,input_enduse!A:A,C56,input_enduse!B:B,$A$2,input_enduse!C:C,$A56)</f>
        <v>0.76280089584952404</v>
      </c>
      <c r="G56" s="81">
        <v>1</v>
      </c>
      <c r="H56" s="81">
        <v>0</v>
      </c>
      <c r="I56" s="81">
        <v>0</v>
      </c>
      <c r="J56" s="82"/>
      <c r="K56" s="19"/>
    </row>
    <row r="57" spans="1:15" s="1" customFormat="1" ht="15" x14ac:dyDescent="0.2">
      <c r="A57" s="1" t="s">
        <v>15</v>
      </c>
      <c r="C57" s="1" t="s">
        <v>10</v>
      </c>
      <c r="E57" s="43" t="s">
        <v>114</v>
      </c>
      <c r="F57" s="81">
        <f>SUMIFS(input_enduse!D:D,input_enduse!A:A,C57,input_enduse!B:B,$A$2,input_enduse!C:C,$A57)</f>
        <v>0.94774639615919298</v>
      </c>
      <c r="G57" s="81">
        <v>1</v>
      </c>
      <c r="H57" s="81">
        <v>0</v>
      </c>
      <c r="I57" s="81">
        <v>0</v>
      </c>
      <c r="J57" s="82"/>
      <c r="K57" s="19"/>
    </row>
    <row r="58" spans="1:15" s="1" customFormat="1" ht="15" x14ac:dyDescent="0.2">
      <c r="A58" s="1" t="s">
        <v>15</v>
      </c>
      <c r="C58" s="1" t="s">
        <v>11</v>
      </c>
      <c r="E58" s="43" t="s">
        <v>11</v>
      </c>
      <c r="F58" s="81">
        <f>SUMIFS(input_enduse!D:D,input_enduse!A:A,C58,input_enduse!B:B,$A$2,input_enduse!C:C,$A58)</f>
        <v>0.12819326367379799</v>
      </c>
      <c r="G58" s="81">
        <v>1</v>
      </c>
      <c r="H58" s="81">
        <v>0</v>
      </c>
      <c r="I58" s="81">
        <v>0</v>
      </c>
      <c r="J58" s="82"/>
      <c r="K58" s="19"/>
      <c r="M58" s="103" t="str">
        <f>E40</f>
        <v>Table 7-3: College End-Use Penetration/Saturation and Fuel Share</v>
      </c>
      <c r="N58" s="104">
        <f>F45</f>
        <v>0</v>
      </c>
      <c r="O58" s="104">
        <f>F46</f>
        <v>0</v>
      </c>
    </row>
    <row r="59" spans="1:15" s="1" customFormat="1" ht="15" x14ac:dyDescent="0.2">
      <c r="A59" s="1" t="s">
        <v>15</v>
      </c>
      <c r="C59" s="1" t="s">
        <v>1</v>
      </c>
      <c r="E59" s="43" t="s">
        <v>1</v>
      </c>
      <c r="F59" s="81">
        <f>SUMIFS(input_enduse!D:D,input_enduse!A:A,C59,input_enduse!B:B,$A$2,input_enduse!C:C,$A59)</f>
        <v>6.0784847356843801E-2</v>
      </c>
      <c r="G59" s="81">
        <v>1</v>
      </c>
      <c r="H59" s="81">
        <v>0</v>
      </c>
      <c r="I59" s="81">
        <v>0</v>
      </c>
      <c r="J59" s="82"/>
      <c r="K59" s="19"/>
      <c r="M59" s="103" t="str">
        <f>E61</f>
        <v>Table 7-4: Food Stores End-Use Penetration/Saturation and Fuel Share</v>
      </c>
      <c r="N59" s="105">
        <f>F66</f>
        <v>4.0061530012876302E-2</v>
      </c>
      <c r="O59" s="104">
        <f>F67</f>
        <v>3.6892120064561301E-2</v>
      </c>
    </row>
    <row r="60" spans="1:15" s="1" customFormat="1" ht="15" x14ac:dyDescent="0.2">
      <c r="E60" s="83"/>
      <c r="F60" s="83"/>
      <c r="G60" s="83"/>
      <c r="H60" s="83"/>
      <c r="I60" s="83"/>
      <c r="J60" s="83"/>
      <c r="K60" s="8"/>
      <c r="M60" s="103" t="str">
        <f>E82</f>
        <v>Table 7-5: Health Care End-Use Penetration/Saturation and Fuel Share</v>
      </c>
      <c r="N60" s="104">
        <f>F87</f>
        <v>0</v>
      </c>
      <c r="O60" s="104">
        <f>F88</f>
        <v>0</v>
      </c>
    </row>
    <row r="61" spans="1:15" s="1" customFormat="1" ht="15" x14ac:dyDescent="0.25">
      <c r="E61" s="95" t="s">
        <v>60</v>
      </c>
      <c r="F61" s="96"/>
      <c r="G61" s="96"/>
      <c r="H61" s="96"/>
      <c r="I61" s="97"/>
      <c r="J61" s="76"/>
      <c r="K61" s="18"/>
      <c r="M61" s="103" t="str">
        <f>E103</f>
        <v>Table 7-6: Lodging End-Use Penetration/Saturation and Fuel Share</v>
      </c>
      <c r="N61" s="104">
        <f>F108</f>
        <v>0</v>
      </c>
      <c r="O61" s="104">
        <f>F109</f>
        <v>0</v>
      </c>
    </row>
    <row r="62" spans="1:15" s="1" customFormat="1" ht="15" x14ac:dyDescent="0.2">
      <c r="C62" s="1" t="s">
        <v>43</v>
      </c>
      <c r="E62" s="28" t="s">
        <v>43</v>
      </c>
      <c r="F62" s="28" t="s">
        <v>100</v>
      </c>
      <c r="G62" s="28" t="s">
        <v>40</v>
      </c>
      <c r="H62" s="28" t="s">
        <v>41</v>
      </c>
      <c r="I62" s="28" t="s">
        <v>42</v>
      </c>
      <c r="J62" s="80"/>
      <c r="K62" s="3"/>
      <c r="M62" s="103" t="str">
        <f>E124</f>
        <v>Table 7-7: Miscellaneous End-Use Penetration/Saturation and Fuel Share</v>
      </c>
      <c r="N62" s="104">
        <f>F129</f>
        <v>1.32533984867611E-5</v>
      </c>
      <c r="O62" s="104">
        <f>F130</f>
        <v>0</v>
      </c>
    </row>
    <row r="63" spans="1:15" s="1" customFormat="1" ht="15" x14ac:dyDescent="0.2">
      <c r="A63" s="1" t="s">
        <v>16</v>
      </c>
      <c r="C63" s="1" t="s">
        <v>9</v>
      </c>
      <c r="E63" s="43" t="s">
        <v>9</v>
      </c>
      <c r="F63" s="81">
        <f>SUMIFS(input_enduse!D:D,input_enduse!A:A,C63,input_enduse!B:B,$A$2,input_enduse!C:C,$A63)</f>
        <v>0.77834882452339105</v>
      </c>
      <c r="G63" s="81">
        <f>SUMIFS(input_enduse!E:E,input_enduse!A:A,C63,input_enduse!B:B,$A$2,input_enduse!C:C,$A63)</f>
        <v>0.270850587048727</v>
      </c>
      <c r="H63" s="81">
        <f>SUMIFS(input_enduse!F:F,input_enduse!A:A,C63,input_enduse!B:B,$A$2,input_enduse!C:C,$A63)</f>
        <v>0.70466004611377397</v>
      </c>
      <c r="I63" s="81">
        <f>SUMIFS(input_enduse!G:G,input_enduse!A:A,C63,input_enduse!B:B,$A$2,input_enduse!C:C,$A63)</f>
        <v>2.44893668374986E-2</v>
      </c>
      <c r="J63" s="82"/>
      <c r="K63" s="19"/>
      <c r="M63" s="103" t="str">
        <f>E145</f>
        <v>Table 7-8: Large Office End-Use Penetration/Saturation and Fuel Share</v>
      </c>
      <c r="N63" s="104">
        <f>F150</f>
        <v>1.4438304264222401E-3</v>
      </c>
      <c r="O63" s="104">
        <f>F151</f>
        <v>5.8887962368597302E-5</v>
      </c>
    </row>
    <row r="64" spans="1:15" s="1" customFormat="1" ht="15" x14ac:dyDescent="0.2">
      <c r="A64" s="1" t="s">
        <v>16</v>
      </c>
      <c r="C64" s="1" t="s">
        <v>7</v>
      </c>
      <c r="E64" s="43" t="s">
        <v>7</v>
      </c>
      <c r="F64" s="81">
        <f>SUMIFS(input_enduse!D:D,input_enduse!A:A,C64,input_enduse!B:B,$A$2,input_enduse!C:C,$A64)</f>
        <v>0.78920065335928302</v>
      </c>
      <c r="G64" s="81">
        <f>SUMIFS(input_enduse!E:E,input_enduse!A:A,C64,input_enduse!B:B,$A$2,input_enduse!C:C,$A64)</f>
        <v>1</v>
      </c>
      <c r="H64" s="81">
        <f>SUMIFS(input_enduse!F:F,input_enduse!A:A,C64,input_enduse!B:B,$A$2,input_enduse!C:C,$A64)</f>
        <v>0</v>
      </c>
      <c r="I64" s="81">
        <f>SUMIFS(input_enduse!G:G,input_enduse!A:A,C64,input_enduse!B:B,$A$2,input_enduse!C:C,$A64)</f>
        <v>0</v>
      </c>
      <c r="J64" s="82"/>
      <c r="K64" s="19"/>
      <c r="M64" s="103" t="str">
        <f>E166</f>
        <v>Table 7-9: Small Office End-Use Penetration/Saturation and Fuel Share</v>
      </c>
      <c r="N64" s="104">
        <f>F171</f>
        <v>1.3492816685501701E-4</v>
      </c>
      <c r="O64" s="104">
        <f>F172</f>
        <v>6.6958468374023802E-4</v>
      </c>
    </row>
    <row r="65" spans="1:15" s="1" customFormat="1" ht="15" x14ac:dyDescent="0.2">
      <c r="A65" s="1" t="s">
        <v>16</v>
      </c>
      <c r="C65" s="1" t="s">
        <v>13</v>
      </c>
      <c r="E65" s="43" t="s">
        <v>13</v>
      </c>
      <c r="F65" s="81">
        <f>SUMIFS(input_enduse!D:D,input_enduse!A:A,C65,input_enduse!B:B,$A$2,input_enduse!C:C,$A65)</f>
        <v>0.83123021315752399</v>
      </c>
      <c r="G65" s="81">
        <v>1</v>
      </c>
      <c r="H65" s="81">
        <v>0</v>
      </c>
      <c r="I65" s="81">
        <v>0</v>
      </c>
      <c r="J65" s="82"/>
      <c r="K65" s="19"/>
      <c r="M65" s="103" t="str">
        <f>E187</f>
        <v>Table 7-10: Restaurant End-Use Penetration/Saturation and Fuel Share</v>
      </c>
      <c r="N65" s="104">
        <f>F192</f>
        <v>2.2525830812081999E-2</v>
      </c>
      <c r="O65" s="104">
        <f>F193</f>
        <v>1.2449162082731099E-2</v>
      </c>
    </row>
    <row r="66" spans="1:15" s="1" customFormat="1" ht="15" x14ac:dyDescent="0.2">
      <c r="A66" s="1" t="s">
        <v>16</v>
      </c>
      <c r="C66" s="1" t="s">
        <v>108</v>
      </c>
      <c r="E66" s="43" t="s">
        <v>108</v>
      </c>
      <c r="F66" s="101">
        <f>SUMIFS(input_enduse!D:D,input_enduse!A:A,C66,input_enduse!B:B,$A$2,input_enduse!C:C,$A66)</f>
        <v>4.0061530012876302E-2</v>
      </c>
      <c r="G66" s="81">
        <v>1</v>
      </c>
      <c r="H66" s="81">
        <v>0</v>
      </c>
      <c r="I66" s="81">
        <v>0</v>
      </c>
      <c r="J66" s="82"/>
      <c r="K66" s="19"/>
      <c r="M66" s="103" t="str">
        <f>E208</f>
        <v>Table 7-11: Retail End-Use Penetration/Saturation and Fuel Share</v>
      </c>
      <c r="N66" s="104">
        <f>F213</f>
        <v>1.3011515884967201E-4</v>
      </c>
      <c r="O66" s="104">
        <f>F214</f>
        <v>0</v>
      </c>
    </row>
    <row r="67" spans="1:15" s="1" customFormat="1" ht="15" x14ac:dyDescent="0.2">
      <c r="A67" s="1" t="s">
        <v>16</v>
      </c>
      <c r="C67" s="1" t="s">
        <v>107</v>
      </c>
      <c r="E67" s="43" t="s">
        <v>107</v>
      </c>
      <c r="F67" s="101">
        <f>SUMIFS(input_enduse!D:D,input_enduse!A:A,C67,input_enduse!B:B,$A$2,input_enduse!C:C,$A67)</f>
        <v>3.6892120064561301E-2</v>
      </c>
      <c r="G67" s="81">
        <v>1</v>
      </c>
      <c r="H67" s="81">
        <v>0</v>
      </c>
      <c r="I67" s="81">
        <v>0</v>
      </c>
      <c r="J67" s="82"/>
      <c r="K67" s="19"/>
      <c r="M67" s="103" t="str">
        <f>E229</f>
        <v>Table 7-12: School End-Use Penetration/Saturation and Fuel Share</v>
      </c>
      <c r="N67" s="104">
        <f>F234</f>
        <v>2.2294870120589401E-5</v>
      </c>
      <c r="O67" s="104">
        <f>F235</f>
        <v>2.2294870120589401E-5</v>
      </c>
    </row>
    <row r="68" spans="1:15" s="1" customFormat="1" ht="15" x14ac:dyDescent="0.2">
      <c r="A68" s="1" t="s">
        <v>16</v>
      </c>
      <c r="C68" s="1" t="s">
        <v>5</v>
      </c>
      <c r="E68" s="43" t="s">
        <v>99</v>
      </c>
      <c r="F68" s="81">
        <f>SUMIFS(input_enduse!D:D,input_enduse!A:A,C68,input_enduse!B:B,$A$2,input_enduse!C:C,$A68)</f>
        <v>4.1252108111361499E-2</v>
      </c>
      <c r="G68" s="81">
        <f>SUMIFS(input_enduse!E:E,input_enduse!A:A,C68,input_enduse!B:B,$A$2,input_enduse!C:C,$A68)</f>
        <v>0.40153931063987902</v>
      </c>
      <c r="H68" s="81">
        <f>SUMIFS(input_enduse!F:F,input_enduse!A:A,C68,input_enduse!B:B,$A$2,input_enduse!C:C,$A68)</f>
        <v>0.56862876256154005</v>
      </c>
      <c r="I68" s="81">
        <f>SUMIFS(input_enduse!G:G,input_enduse!A:A,C68,input_enduse!B:B,$A$2,input_enduse!C:C,$A68)</f>
        <v>2.9831926798580599E-2</v>
      </c>
      <c r="J68" s="82"/>
      <c r="K68" s="19"/>
      <c r="M68" s="103" t="str">
        <f>E250</f>
        <v>Table 7-13: Refrigerated Warehouse End-Use Penetration/Saturation and Fuel Share</v>
      </c>
      <c r="N68" s="104">
        <f>F255</f>
        <v>0.44258751080189801</v>
      </c>
      <c r="O68" s="104">
        <f>F256</f>
        <v>0.13563932817125901</v>
      </c>
    </row>
    <row r="69" spans="1:15" s="1" customFormat="1" ht="15" x14ac:dyDescent="0.2">
      <c r="A69" s="1" t="s">
        <v>16</v>
      </c>
      <c r="C69" s="1" t="s">
        <v>14</v>
      </c>
      <c r="E69" s="43" t="s">
        <v>14</v>
      </c>
      <c r="F69" s="81">
        <f>SUMIFS(input_enduse!D:D,input_enduse!A:A,C69,input_enduse!B:B,$A$2,input_enduse!C:C,$A69)</f>
        <v>0.98902421928824502</v>
      </c>
      <c r="G69" s="81">
        <f>SUMIFS(input_enduse!E:E,input_enduse!A:A,C69,input_enduse!B:B,$A$2,input_enduse!C:C,$A69)</f>
        <v>0.30355045007317</v>
      </c>
      <c r="H69" s="81">
        <f>SUMIFS(input_enduse!F:F,input_enduse!A:A,C69,input_enduse!B:B,$A$2,input_enduse!C:C,$A69)</f>
        <v>0.66701541735078795</v>
      </c>
      <c r="I69" s="81">
        <f>SUMIFS(input_enduse!G:G,input_enduse!A:A,C69,input_enduse!B:B,$A$2,input_enduse!C:C,$A69)</f>
        <v>2.9434132576042601E-2</v>
      </c>
      <c r="J69" s="82"/>
      <c r="K69" s="19"/>
      <c r="M69" s="103" t="str">
        <f>E271</f>
        <v>Table 7-14: Unrefrigerated Warehouse End-Use Penetration/Saturation and Fuel Share</v>
      </c>
      <c r="N69" s="104">
        <f>F276</f>
        <v>3.7545703505392602E-2</v>
      </c>
      <c r="O69" s="104">
        <f>F277</f>
        <v>1.6729706098722801E-2</v>
      </c>
    </row>
    <row r="70" spans="1:15" s="1" customFormat="1" ht="15" x14ac:dyDescent="0.2">
      <c r="A70" s="1" t="s">
        <v>16</v>
      </c>
      <c r="E70" s="28" t="s">
        <v>43</v>
      </c>
      <c r="F70" s="28" t="s">
        <v>101</v>
      </c>
      <c r="G70" s="28" t="s">
        <v>40</v>
      </c>
      <c r="H70" s="28" t="s">
        <v>41</v>
      </c>
      <c r="I70" s="28" t="s">
        <v>42</v>
      </c>
      <c r="J70" s="80"/>
      <c r="K70" s="3"/>
    </row>
    <row r="71" spans="1:15" s="1" customFormat="1" ht="15" x14ac:dyDescent="0.2">
      <c r="A71" s="1" t="s">
        <v>16</v>
      </c>
      <c r="C71" s="1" t="s">
        <v>98</v>
      </c>
      <c r="E71" s="43" t="s">
        <v>98</v>
      </c>
      <c r="F71" s="81">
        <v>1</v>
      </c>
      <c r="G71" s="81">
        <v>1</v>
      </c>
      <c r="H71" s="81">
        <v>0</v>
      </c>
      <c r="I71" s="81">
        <v>0</v>
      </c>
      <c r="J71" s="82"/>
      <c r="K71" s="19"/>
    </row>
    <row r="72" spans="1:15" s="1" customFormat="1" ht="15" x14ac:dyDescent="0.2">
      <c r="A72" s="1" t="s">
        <v>16</v>
      </c>
      <c r="C72" s="1" t="s">
        <v>8</v>
      </c>
      <c r="E72" s="43" t="s">
        <v>8</v>
      </c>
      <c r="F72" s="81">
        <f>SUMIFS(input_enduse!D:D,input_enduse!A:A,C72,input_enduse!B:B,$A$2,input_enduse!C:C,$A72)</f>
        <v>0.89414570369647595</v>
      </c>
      <c r="G72" s="81">
        <v>1</v>
      </c>
      <c r="H72" s="81">
        <v>0</v>
      </c>
      <c r="I72" s="81">
        <v>0</v>
      </c>
      <c r="J72" s="82"/>
      <c r="K72" s="19"/>
    </row>
    <row r="73" spans="1:15" s="1" customFormat="1" ht="15" x14ac:dyDescent="0.2">
      <c r="A73" s="1" t="s">
        <v>16</v>
      </c>
      <c r="C73" s="1" t="s">
        <v>12</v>
      </c>
      <c r="E73" s="43" t="s">
        <v>12</v>
      </c>
      <c r="F73" s="81">
        <f>SUMIFS(input_enduse!D:D,input_enduse!A:A,C73,input_enduse!B:B,$A$2,input_enduse!C:C,$A73)</f>
        <v>1</v>
      </c>
      <c r="G73" s="81">
        <v>1</v>
      </c>
      <c r="H73" s="81">
        <v>0</v>
      </c>
      <c r="I73" s="81">
        <v>0</v>
      </c>
      <c r="J73" s="82"/>
      <c r="K73" s="19"/>
    </row>
    <row r="74" spans="1:15" s="1" customFormat="1" ht="15" x14ac:dyDescent="0.2">
      <c r="A74" s="1" t="s">
        <v>16</v>
      </c>
      <c r="C74" s="1" t="s">
        <v>6</v>
      </c>
      <c r="E74" s="43" t="s">
        <v>109</v>
      </c>
      <c r="F74" s="81">
        <f>SUMIFS(input_enduse!D:D,input_enduse!A:A,C74,input_enduse!B:B,$A$2,input_enduse!C:C,$A74)</f>
        <v>1</v>
      </c>
      <c r="G74" s="81">
        <f>SUMIFS(input_enduse!E:E,input_enduse!A:A,C74,input_enduse!B:B,$A$2,input_enduse!C:C,$A74)</f>
        <v>0.98995796903097899</v>
      </c>
      <c r="H74" s="81">
        <f>SUMIFS(input_enduse!F:F,input_enduse!A:A,C74,input_enduse!B:B,$A$2,input_enduse!C:C,$A74)</f>
        <v>1.00420309690209E-2</v>
      </c>
      <c r="I74" s="81">
        <f>SUMIFS(input_enduse!G:G,input_enduse!A:A,C74,input_enduse!B:B,$A$2,input_enduse!C:C,$A74)</f>
        <v>0</v>
      </c>
      <c r="J74" s="82"/>
      <c r="K74" s="19"/>
    </row>
    <row r="75" spans="1:15" s="1" customFormat="1" ht="15" x14ac:dyDescent="0.2">
      <c r="A75" s="1" t="s">
        <v>16</v>
      </c>
      <c r="C75" s="1" t="s">
        <v>104</v>
      </c>
      <c r="E75" s="43" t="s">
        <v>110</v>
      </c>
      <c r="F75" s="81">
        <f>SUMIFS(input_enduse!D:D,input_enduse!A:A,C75,input_enduse!B:B,$A$2,input_enduse!C:C,$A75)</f>
        <v>0.84213267548744397</v>
      </c>
      <c r="G75" s="81">
        <v>1</v>
      </c>
      <c r="H75" s="81">
        <v>0</v>
      </c>
      <c r="I75" s="81">
        <v>0</v>
      </c>
      <c r="J75" s="82"/>
      <c r="K75" s="19"/>
    </row>
    <row r="76" spans="1:15" s="1" customFormat="1" ht="15" x14ac:dyDescent="0.2">
      <c r="A76" s="1" t="s">
        <v>16</v>
      </c>
      <c r="C76" s="1" t="s">
        <v>106</v>
      </c>
      <c r="E76" s="43" t="s">
        <v>111</v>
      </c>
      <c r="F76" s="81">
        <f>SUMIFS(input_enduse!D:D,input_enduse!A:A,C76,input_enduse!B:B,$A$2,input_enduse!C:C,$A76)</f>
        <v>0.99280243181711303</v>
      </c>
      <c r="G76" s="81">
        <v>1</v>
      </c>
      <c r="H76" s="81">
        <v>0</v>
      </c>
      <c r="I76" s="81">
        <v>0</v>
      </c>
      <c r="J76" s="82"/>
      <c r="K76" s="19"/>
    </row>
    <row r="77" spans="1:15" s="1" customFormat="1" ht="15" x14ac:dyDescent="0.2">
      <c r="A77" s="1" t="s">
        <v>16</v>
      </c>
      <c r="C77" s="1" t="s">
        <v>105</v>
      </c>
      <c r="E77" s="43" t="s">
        <v>112</v>
      </c>
      <c r="F77" s="81">
        <f>SUMIFS(input_enduse!D:D,input_enduse!A:A,C77,input_enduse!B:B,$A$2,input_enduse!C:C,$A77)</f>
        <v>0.99859360032080802</v>
      </c>
      <c r="G77" s="81">
        <v>1</v>
      </c>
      <c r="H77" s="81">
        <v>0</v>
      </c>
      <c r="I77" s="81">
        <v>0</v>
      </c>
      <c r="J77" s="82"/>
      <c r="K77" s="19"/>
    </row>
    <row r="78" spans="1:15" s="1" customFormat="1" ht="15" x14ac:dyDescent="0.2">
      <c r="A78" s="1" t="s">
        <v>16</v>
      </c>
      <c r="C78" s="1" t="s">
        <v>10</v>
      </c>
      <c r="E78" s="43" t="s">
        <v>114</v>
      </c>
      <c r="F78" s="81">
        <f>SUMIFS(input_enduse!D:D,input_enduse!A:A,C78,input_enduse!B:B,$A$2,input_enduse!C:C,$A78)</f>
        <v>0.97397340866251803</v>
      </c>
      <c r="G78" s="81">
        <v>1</v>
      </c>
      <c r="H78" s="81">
        <v>0</v>
      </c>
      <c r="I78" s="81">
        <v>0</v>
      </c>
      <c r="J78" s="82"/>
      <c r="K78" s="19"/>
    </row>
    <row r="79" spans="1:15" s="1" customFormat="1" ht="15" x14ac:dyDescent="0.2">
      <c r="A79" s="1" t="s">
        <v>16</v>
      </c>
      <c r="C79" s="1" t="s">
        <v>11</v>
      </c>
      <c r="E79" s="43" t="s">
        <v>11</v>
      </c>
      <c r="F79" s="81">
        <f>SUMIFS(input_enduse!D:D,input_enduse!A:A,C79,input_enduse!B:B,$A$2,input_enduse!C:C,$A79)</f>
        <v>0.24773005805718701</v>
      </c>
      <c r="G79" s="81">
        <v>1</v>
      </c>
      <c r="H79" s="81">
        <v>0</v>
      </c>
      <c r="I79" s="81">
        <v>0</v>
      </c>
      <c r="J79" s="82"/>
      <c r="K79" s="19"/>
    </row>
    <row r="80" spans="1:15" s="1" customFormat="1" ht="15" x14ac:dyDescent="0.2">
      <c r="A80" s="1" t="s">
        <v>16</v>
      </c>
      <c r="C80" s="1" t="s">
        <v>1</v>
      </c>
      <c r="E80" s="43" t="s">
        <v>1</v>
      </c>
      <c r="F80" s="81">
        <f>SUMIFS(input_enduse!D:D,input_enduse!A:A,C80,input_enduse!B:B,$A$2,input_enduse!C:C,$A80)</f>
        <v>0.34398003596201199</v>
      </c>
      <c r="G80" s="81">
        <v>1</v>
      </c>
      <c r="H80" s="81">
        <v>0</v>
      </c>
      <c r="I80" s="81">
        <v>0</v>
      </c>
      <c r="J80" s="82"/>
      <c r="K80" s="19"/>
    </row>
    <row r="81" spans="1:11" s="1" customFormat="1" ht="15" x14ac:dyDescent="0.2">
      <c r="E81" s="83"/>
      <c r="F81" s="83"/>
      <c r="G81" s="83"/>
      <c r="H81" s="83"/>
      <c r="I81" s="83"/>
      <c r="J81" s="83"/>
      <c r="K81" s="8"/>
    </row>
    <row r="82" spans="1:11" s="1" customFormat="1" ht="15" x14ac:dyDescent="0.25">
      <c r="E82" s="95" t="s">
        <v>61</v>
      </c>
      <c r="F82" s="96"/>
      <c r="G82" s="96"/>
      <c r="H82" s="96"/>
      <c r="I82" s="97"/>
      <c r="J82" s="76"/>
      <c r="K82" s="18"/>
    </row>
    <row r="83" spans="1:11" s="1" customFormat="1" ht="15" x14ac:dyDescent="0.2">
      <c r="C83" s="1" t="s">
        <v>43</v>
      </c>
      <c r="E83" s="28" t="s">
        <v>43</v>
      </c>
      <c r="F83" s="28" t="s">
        <v>100</v>
      </c>
      <c r="G83" s="28" t="s">
        <v>40</v>
      </c>
      <c r="H83" s="28" t="s">
        <v>41</v>
      </c>
      <c r="I83" s="28" t="s">
        <v>42</v>
      </c>
      <c r="J83" s="80"/>
      <c r="K83" s="3"/>
    </row>
    <row r="84" spans="1:11" s="1" customFormat="1" ht="15" x14ac:dyDescent="0.2">
      <c r="A84" s="1" t="s">
        <v>17</v>
      </c>
      <c r="C84" s="1" t="s">
        <v>9</v>
      </c>
      <c r="E84" s="43" t="s">
        <v>9</v>
      </c>
      <c r="F84" s="81">
        <f>SUMIFS(input_enduse!D:D,input_enduse!A:A,C84,input_enduse!B:B,$A$2,input_enduse!C:C,$A84)</f>
        <v>0.99001734513759099</v>
      </c>
      <c r="G84" s="81">
        <f>SUMIFS(input_enduse!E:E,input_enduse!A:A,C84,input_enduse!B:B,$A$2,input_enduse!C:C,$A84)</f>
        <v>0.13570268111705999</v>
      </c>
      <c r="H84" s="81">
        <f>SUMIFS(input_enduse!F:F,input_enduse!A:A,C84,input_enduse!B:B,$A$2,input_enduse!C:C,$A84)</f>
        <v>0.84804127151782305</v>
      </c>
      <c r="I84" s="81">
        <f>SUMIFS(input_enduse!G:G,input_enduse!A:A,C84,input_enduse!B:B,$A$2,input_enduse!C:C,$A84)</f>
        <v>1.62560473651173E-2</v>
      </c>
      <c r="J84" s="82"/>
      <c r="K84" s="19"/>
    </row>
    <row r="85" spans="1:11" s="1" customFormat="1" ht="15" x14ac:dyDescent="0.2">
      <c r="A85" s="1" t="s">
        <v>17</v>
      </c>
      <c r="C85" s="1" t="s">
        <v>7</v>
      </c>
      <c r="E85" s="43" t="s">
        <v>7</v>
      </c>
      <c r="F85" s="81">
        <f>SUMIFS(input_enduse!D:D,input_enduse!A:A,C85,input_enduse!B:B,$A$2,input_enduse!C:C,$A85)</f>
        <v>0.962441440228199</v>
      </c>
      <c r="G85" s="81">
        <f>SUMIFS(input_enduse!E:E,input_enduse!A:A,C85,input_enduse!B:B,$A$2,input_enduse!C:C,$A85)</f>
        <v>1</v>
      </c>
      <c r="H85" s="81">
        <f>SUMIFS(input_enduse!F:F,input_enduse!A:A,C85,input_enduse!B:B,$A$2,input_enduse!C:C,$A85)</f>
        <v>0</v>
      </c>
      <c r="I85" s="81">
        <f>SUMIFS(input_enduse!G:G,input_enduse!A:A,C85,input_enduse!B:B,$A$2,input_enduse!C:C,$A85)</f>
        <v>0</v>
      </c>
      <c r="J85" s="82"/>
      <c r="K85" s="19"/>
    </row>
    <row r="86" spans="1:11" s="1" customFormat="1" ht="15" x14ac:dyDescent="0.2">
      <c r="A86" s="1" t="s">
        <v>17</v>
      </c>
      <c r="C86" s="1" t="s">
        <v>13</v>
      </c>
      <c r="E86" s="43" t="s">
        <v>13</v>
      </c>
      <c r="F86" s="81">
        <f>SUMIFS(input_enduse!D:D,input_enduse!A:A,C86,input_enduse!B:B,$A$2,input_enduse!C:C,$A86)</f>
        <v>0.99192159698650095</v>
      </c>
      <c r="G86" s="81">
        <v>1</v>
      </c>
      <c r="H86" s="81">
        <v>0</v>
      </c>
      <c r="I86" s="81">
        <v>0</v>
      </c>
      <c r="J86" s="82"/>
      <c r="K86" s="19"/>
    </row>
    <row r="87" spans="1:11" s="1" customFormat="1" ht="15" x14ac:dyDescent="0.2">
      <c r="A87" s="1" t="s">
        <v>17</v>
      </c>
      <c r="C87" s="1" t="s">
        <v>108</v>
      </c>
      <c r="E87" s="43" t="s">
        <v>108</v>
      </c>
      <c r="F87" s="81">
        <f>SUMIFS(input_enduse!D:D,input_enduse!A:A,C87,input_enduse!B:B,$A$2,input_enduse!C:C,$A87)</f>
        <v>0</v>
      </c>
      <c r="G87" s="81">
        <v>1</v>
      </c>
      <c r="H87" s="81">
        <v>0</v>
      </c>
      <c r="I87" s="81">
        <v>0</v>
      </c>
      <c r="J87" s="82"/>
      <c r="K87" s="19"/>
    </row>
    <row r="88" spans="1:11" s="1" customFormat="1" ht="15" x14ac:dyDescent="0.2">
      <c r="A88" s="1" t="s">
        <v>17</v>
      </c>
      <c r="C88" s="1" t="s">
        <v>107</v>
      </c>
      <c r="E88" s="43" t="s">
        <v>107</v>
      </c>
      <c r="F88" s="81">
        <f>SUMIFS(input_enduse!D:D,input_enduse!A:A,C88,input_enduse!B:B,$A$2,input_enduse!C:C,$A88)</f>
        <v>0</v>
      </c>
      <c r="G88" s="81">
        <v>1</v>
      </c>
      <c r="H88" s="81">
        <v>0</v>
      </c>
      <c r="I88" s="81">
        <v>0</v>
      </c>
      <c r="J88" s="82"/>
      <c r="K88" s="19"/>
    </row>
    <row r="89" spans="1:11" s="1" customFormat="1" ht="15" x14ac:dyDescent="0.2">
      <c r="A89" s="1" t="s">
        <v>17</v>
      </c>
      <c r="C89" s="1" t="s">
        <v>5</v>
      </c>
      <c r="E89" s="43" t="s">
        <v>99</v>
      </c>
      <c r="F89" s="81">
        <f>SUMIFS(input_enduse!D:D,input_enduse!A:A,C89,input_enduse!B:B,$A$2,input_enduse!C:C,$A89)</f>
        <v>1.8880010498376201E-2</v>
      </c>
      <c r="G89" s="81">
        <f>SUMIFS(input_enduse!E:E,input_enduse!A:A,C89,input_enduse!B:B,$A$2,input_enduse!C:C,$A89)</f>
        <v>0.26826367141595298</v>
      </c>
      <c r="H89" s="81">
        <f>SUMIFS(input_enduse!F:F,input_enduse!A:A,C89,input_enduse!B:B,$A$2,input_enduse!C:C,$A89)</f>
        <v>0.70948601304435199</v>
      </c>
      <c r="I89" s="81">
        <f>SUMIFS(input_enduse!G:G,input_enduse!A:A,C89,input_enduse!B:B,$A$2,input_enduse!C:C,$A89)</f>
        <v>2.2250315539695101E-2</v>
      </c>
      <c r="J89" s="82"/>
      <c r="K89" s="19"/>
    </row>
    <row r="90" spans="1:11" s="1" customFormat="1" ht="15" x14ac:dyDescent="0.2">
      <c r="A90" s="1" t="s">
        <v>17</v>
      </c>
      <c r="C90" s="1" t="s">
        <v>14</v>
      </c>
      <c r="E90" s="43" t="s">
        <v>14</v>
      </c>
      <c r="F90" s="81">
        <f>SUMIFS(input_enduse!D:D,input_enduse!A:A,C90,input_enduse!B:B,$A$2,input_enduse!C:C,$A90)</f>
        <v>1</v>
      </c>
      <c r="G90" s="81">
        <f>SUMIFS(input_enduse!E:E,input_enduse!A:A,C90,input_enduse!B:B,$A$2,input_enduse!C:C,$A90)</f>
        <v>9.8872828987213404E-2</v>
      </c>
      <c r="H90" s="81">
        <f>SUMIFS(input_enduse!F:F,input_enduse!A:A,C90,input_enduse!B:B,$A$2,input_enduse!C:C,$A90)</f>
        <v>0.88703278018059795</v>
      </c>
      <c r="I90" s="81">
        <f>SUMIFS(input_enduse!G:G,input_enduse!A:A,C90,input_enduse!B:B,$A$2,input_enduse!C:C,$A90)</f>
        <v>1.40943908321892E-2</v>
      </c>
      <c r="J90" s="82"/>
      <c r="K90" s="19"/>
    </row>
    <row r="91" spans="1:11" s="1" customFormat="1" ht="15" x14ac:dyDescent="0.2">
      <c r="A91" s="1" t="s">
        <v>17</v>
      </c>
      <c r="E91" s="28" t="s">
        <v>43</v>
      </c>
      <c r="F91" s="28" t="s">
        <v>101</v>
      </c>
      <c r="G91" s="28" t="s">
        <v>40</v>
      </c>
      <c r="H91" s="28" t="s">
        <v>41</v>
      </c>
      <c r="I91" s="28" t="s">
        <v>42</v>
      </c>
      <c r="J91" s="80"/>
      <c r="K91" s="3"/>
    </row>
    <row r="92" spans="1:11" s="1" customFormat="1" ht="15" x14ac:dyDescent="0.2">
      <c r="A92" s="1" t="s">
        <v>17</v>
      </c>
      <c r="C92" s="1" t="s">
        <v>98</v>
      </c>
      <c r="E92" s="43" t="s">
        <v>98</v>
      </c>
      <c r="F92" s="81">
        <v>1</v>
      </c>
      <c r="G92" s="81">
        <v>1</v>
      </c>
      <c r="H92" s="81">
        <v>0</v>
      </c>
      <c r="I92" s="81">
        <v>0</v>
      </c>
      <c r="J92" s="82"/>
      <c r="K92" s="19"/>
    </row>
    <row r="93" spans="1:11" s="1" customFormat="1" ht="15" x14ac:dyDescent="0.2">
      <c r="A93" s="1" t="s">
        <v>17</v>
      </c>
      <c r="C93" s="1" t="s">
        <v>8</v>
      </c>
      <c r="E93" s="43" t="s">
        <v>8</v>
      </c>
      <c r="F93" s="81">
        <f>SUMIFS(input_enduse!D:D,input_enduse!A:A,C93,input_enduse!B:B,$A$2,input_enduse!C:C,$A93)</f>
        <v>0.86757922286742095</v>
      </c>
      <c r="G93" s="81">
        <v>1</v>
      </c>
      <c r="H93" s="81">
        <v>0</v>
      </c>
      <c r="I93" s="81">
        <v>0</v>
      </c>
      <c r="J93" s="82"/>
      <c r="K93" s="19"/>
    </row>
    <row r="94" spans="1:11" s="1" customFormat="1" ht="15" x14ac:dyDescent="0.2">
      <c r="A94" s="1" t="s">
        <v>17</v>
      </c>
      <c r="C94" s="1" t="s">
        <v>12</v>
      </c>
      <c r="E94" s="43" t="s">
        <v>12</v>
      </c>
      <c r="F94" s="81">
        <f>SUMIFS(input_enduse!D:D,input_enduse!A:A,C94,input_enduse!B:B,$A$2,input_enduse!C:C,$A94)</f>
        <v>1</v>
      </c>
      <c r="G94" s="81">
        <v>1</v>
      </c>
      <c r="H94" s="81">
        <v>0</v>
      </c>
      <c r="I94" s="81">
        <v>0</v>
      </c>
      <c r="J94" s="82"/>
      <c r="K94" s="19"/>
    </row>
    <row r="95" spans="1:11" s="1" customFormat="1" ht="15" x14ac:dyDescent="0.2">
      <c r="A95" s="1" t="s">
        <v>17</v>
      </c>
      <c r="C95" s="1" t="s">
        <v>6</v>
      </c>
      <c r="E95" s="43" t="s">
        <v>109</v>
      </c>
      <c r="F95" s="81">
        <f>SUMIFS(input_enduse!D:D,input_enduse!A:A,C95,input_enduse!B:B,$A$2,input_enduse!C:C,$A95)</f>
        <v>0.99667195057533098</v>
      </c>
      <c r="G95" s="81">
        <f>SUMIFS(input_enduse!E:E,input_enduse!A:A,C95,input_enduse!B:B,$A$2,input_enduse!C:C,$A95)</f>
        <v>0.97702543856925494</v>
      </c>
      <c r="H95" s="81">
        <f>SUMIFS(input_enduse!F:F,input_enduse!A:A,C95,input_enduse!B:B,$A$2,input_enduse!C:C,$A95)</f>
        <v>2.2974561430744798E-2</v>
      </c>
      <c r="I95" s="81">
        <f>SUMIFS(input_enduse!G:G,input_enduse!A:A,C95,input_enduse!B:B,$A$2,input_enduse!C:C,$A95)</f>
        <v>0</v>
      </c>
      <c r="J95" s="82"/>
      <c r="K95" s="19"/>
    </row>
    <row r="96" spans="1:11" s="1" customFormat="1" ht="15" x14ac:dyDescent="0.2">
      <c r="A96" s="1" t="s">
        <v>17</v>
      </c>
      <c r="C96" s="1" t="s">
        <v>104</v>
      </c>
      <c r="E96" s="43" t="s">
        <v>110</v>
      </c>
      <c r="F96" s="81">
        <f>SUMIFS(input_enduse!D:D,input_enduse!A:A,C96,input_enduse!B:B,$A$2,input_enduse!C:C,$A96)</f>
        <v>0.42640552031281198</v>
      </c>
      <c r="G96" s="81">
        <v>1</v>
      </c>
      <c r="H96" s="81">
        <v>0</v>
      </c>
      <c r="I96" s="81">
        <v>0</v>
      </c>
      <c r="J96" s="82"/>
      <c r="K96" s="19"/>
    </row>
    <row r="97" spans="1:11" s="1" customFormat="1" ht="15" x14ac:dyDescent="0.2">
      <c r="A97" s="1" t="s">
        <v>17</v>
      </c>
      <c r="C97" s="1" t="s">
        <v>106</v>
      </c>
      <c r="E97" s="43" t="s">
        <v>111</v>
      </c>
      <c r="F97" s="81">
        <f>SUMIFS(input_enduse!D:D,input_enduse!A:A,C97,input_enduse!B:B,$A$2,input_enduse!C:C,$A97)</f>
        <v>0.96599398248283597</v>
      </c>
      <c r="G97" s="81">
        <v>1</v>
      </c>
      <c r="H97" s="81">
        <v>0</v>
      </c>
      <c r="I97" s="81">
        <v>0</v>
      </c>
      <c r="J97" s="82"/>
      <c r="K97" s="19"/>
    </row>
    <row r="98" spans="1:11" s="1" customFormat="1" ht="15" x14ac:dyDescent="0.2">
      <c r="A98" s="1" t="s">
        <v>17</v>
      </c>
      <c r="C98" s="1" t="s">
        <v>105</v>
      </c>
      <c r="E98" s="43" t="s">
        <v>112</v>
      </c>
      <c r="F98" s="81">
        <f>SUMIFS(input_enduse!D:D,input_enduse!A:A,C98,input_enduse!B:B,$A$2,input_enduse!C:C,$A98)</f>
        <v>0.99269642827468596</v>
      </c>
      <c r="G98" s="81">
        <v>1</v>
      </c>
      <c r="H98" s="81">
        <v>0</v>
      </c>
      <c r="I98" s="81">
        <v>0</v>
      </c>
      <c r="J98" s="82"/>
      <c r="K98" s="19"/>
    </row>
    <row r="99" spans="1:11" s="1" customFormat="1" ht="15" x14ac:dyDescent="0.2">
      <c r="A99" s="1" t="s">
        <v>17</v>
      </c>
      <c r="C99" s="1" t="s">
        <v>10</v>
      </c>
      <c r="E99" s="43" t="s">
        <v>114</v>
      </c>
      <c r="F99" s="81">
        <f>SUMIFS(input_enduse!D:D,input_enduse!A:A,C99,input_enduse!B:B,$A$2,input_enduse!C:C,$A99)</f>
        <v>0.97161559988295099</v>
      </c>
      <c r="G99" s="81">
        <v>1</v>
      </c>
      <c r="H99" s="81">
        <v>0</v>
      </c>
      <c r="I99" s="81">
        <v>0</v>
      </c>
      <c r="J99" s="82"/>
      <c r="K99" s="19"/>
    </row>
    <row r="100" spans="1:11" s="1" customFormat="1" ht="15" x14ac:dyDescent="0.2">
      <c r="A100" s="1" t="s">
        <v>17</v>
      </c>
      <c r="C100" s="1" t="s">
        <v>11</v>
      </c>
      <c r="E100" s="43" t="s">
        <v>11</v>
      </c>
      <c r="F100" s="81">
        <f>SUMIFS(input_enduse!D:D,input_enduse!A:A,C100,input_enduse!B:B,$A$2,input_enduse!C:C,$A100)</f>
        <v>0.30385077319614601</v>
      </c>
      <c r="G100" s="81">
        <v>1</v>
      </c>
      <c r="H100" s="81">
        <v>0</v>
      </c>
      <c r="I100" s="81">
        <v>0</v>
      </c>
      <c r="J100" s="82"/>
      <c r="K100" s="19"/>
    </row>
    <row r="101" spans="1:11" s="1" customFormat="1" ht="15" x14ac:dyDescent="0.2">
      <c r="A101" s="1" t="s">
        <v>17</v>
      </c>
      <c r="C101" s="1" t="s">
        <v>1</v>
      </c>
      <c r="E101" s="43" t="s">
        <v>1</v>
      </c>
      <c r="F101" s="81">
        <f>SUMIFS(input_enduse!D:D,input_enduse!A:A,C101,input_enduse!B:B,$A$2,input_enduse!C:C,$A101)</f>
        <v>0.136618631179209</v>
      </c>
      <c r="G101" s="81">
        <v>1</v>
      </c>
      <c r="H101" s="81">
        <v>0</v>
      </c>
      <c r="I101" s="81">
        <v>0</v>
      </c>
      <c r="J101" s="82"/>
      <c r="K101" s="19"/>
    </row>
    <row r="102" spans="1:11" s="1" customFormat="1" ht="15" x14ac:dyDescent="0.2">
      <c r="E102" s="83"/>
      <c r="F102" s="83"/>
      <c r="G102" s="83"/>
      <c r="H102" s="83"/>
      <c r="I102" s="83"/>
      <c r="J102" s="83"/>
      <c r="K102" s="8"/>
    </row>
    <row r="103" spans="1:11" s="1" customFormat="1" ht="15" x14ac:dyDescent="0.25">
      <c r="E103" s="95" t="s">
        <v>62</v>
      </c>
      <c r="F103" s="96"/>
      <c r="G103" s="96"/>
      <c r="H103" s="96"/>
      <c r="I103" s="97"/>
      <c r="J103" s="76"/>
      <c r="K103" s="18"/>
    </row>
    <row r="104" spans="1:11" s="1" customFormat="1" ht="15" x14ac:dyDescent="0.2">
      <c r="C104" s="1" t="s">
        <v>43</v>
      </c>
      <c r="E104" s="28" t="s">
        <v>43</v>
      </c>
      <c r="F104" s="28" t="s">
        <v>44</v>
      </c>
      <c r="G104" s="28" t="s">
        <v>40</v>
      </c>
      <c r="H104" s="28" t="s">
        <v>41</v>
      </c>
      <c r="I104" s="28" t="s">
        <v>42</v>
      </c>
      <c r="J104" s="80"/>
      <c r="K104" s="3"/>
    </row>
    <row r="105" spans="1:11" s="1" customFormat="1" ht="15" x14ac:dyDescent="0.2">
      <c r="A105" s="1" t="s">
        <v>18</v>
      </c>
      <c r="C105" s="1" t="s">
        <v>9</v>
      </c>
      <c r="E105" s="43" t="s">
        <v>9</v>
      </c>
      <c r="F105" s="81">
        <f>SUMIFS(input_enduse!D:D,input_enduse!A:A,C105,input_enduse!B:B,$A$2,input_enduse!C:C,$A105)</f>
        <v>0.98480080399658798</v>
      </c>
      <c r="G105" s="81">
        <f>SUMIFS(input_enduse!E:E,input_enduse!A:A,C105,input_enduse!B:B,$A$2,input_enduse!C:C,$A105)</f>
        <v>0.32886070635932602</v>
      </c>
      <c r="H105" s="81">
        <f>SUMIFS(input_enduse!F:F,input_enduse!A:A,C105,input_enduse!B:B,$A$2,input_enduse!C:C,$A105)</f>
        <v>0.59954984420577395</v>
      </c>
      <c r="I105" s="81">
        <f>SUMIFS(input_enduse!G:G,input_enduse!A:A,C105,input_enduse!B:B,$A$2,input_enduse!C:C,$A105)</f>
        <v>7.1589449434899602E-2</v>
      </c>
      <c r="J105" s="82"/>
      <c r="K105" s="19"/>
    </row>
    <row r="106" spans="1:11" s="1" customFormat="1" ht="15" x14ac:dyDescent="0.2">
      <c r="A106" s="1" t="s">
        <v>18</v>
      </c>
      <c r="C106" s="1" t="s">
        <v>7</v>
      </c>
      <c r="E106" s="43" t="s">
        <v>7</v>
      </c>
      <c r="F106" s="81">
        <f>SUMIFS(input_enduse!D:D,input_enduse!A:A,C106,input_enduse!B:B,$A$2,input_enduse!C:C,$A106)</f>
        <v>0.95425418434418696</v>
      </c>
      <c r="G106" s="81">
        <f>SUMIFS(input_enduse!E:E,input_enduse!A:A,C106,input_enduse!B:B,$A$2,input_enduse!C:C,$A106)</f>
        <v>1</v>
      </c>
      <c r="H106" s="81">
        <f>SUMIFS(input_enduse!F:F,input_enduse!A:A,C106,input_enduse!B:B,$A$2,input_enduse!C:C,$A106)</f>
        <v>0</v>
      </c>
      <c r="I106" s="81">
        <f>SUMIFS(input_enduse!G:G,input_enduse!A:A,C106,input_enduse!B:B,$A$2,input_enduse!C:C,$A106)</f>
        <v>0</v>
      </c>
      <c r="J106" s="82"/>
      <c r="K106" s="19"/>
    </row>
    <row r="107" spans="1:11" s="1" customFormat="1" ht="15" x14ac:dyDescent="0.2">
      <c r="A107" s="1" t="s">
        <v>18</v>
      </c>
      <c r="C107" s="1" t="s">
        <v>13</v>
      </c>
      <c r="E107" s="43" t="s">
        <v>13</v>
      </c>
      <c r="F107" s="81">
        <f>SUMIFS(input_enduse!D:D,input_enduse!A:A,C107,input_enduse!B:B,$A$2,input_enduse!C:C,$A107)</f>
        <v>0.98734824551870504</v>
      </c>
      <c r="G107" s="81">
        <v>1</v>
      </c>
      <c r="H107" s="81">
        <v>0</v>
      </c>
      <c r="I107" s="81">
        <v>0</v>
      </c>
      <c r="J107" s="82"/>
      <c r="K107" s="19"/>
    </row>
    <row r="108" spans="1:11" s="1" customFormat="1" ht="15" x14ac:dyDescent="0.2">
      <c r="A108" s="1" t="s">
        <v>18</v>
      </c>
      <c r="C108" s="1" t="s">
        <v>108</v>
      </c>
      <c r="E108" s="43" t="s">
        <v>108</v>
      </c>
      <c r="F108" s="81">
        <f>SUMIFS(input_enduse!D:D,input_enduse!A:A,C108,input_enduse!B:B,$A$2,input_enduse!C:C,$A108)</f>
        <v>0</v>
      </c>
      <c r="G108" s="81">
        <v>1</v>
      </c>
      <c r="H108" s="81">
        <v>0</v>
      </c>
      <c r="I108" s="81">
        <v>0</v>
      </c>
      <c r="J108" s="82"/>
      <c r="K108" s="19"/>
    </row>
    <row r="109" spans="1:11" s="1" customFormat="1" ht="15" x14ac:dyDescent="0.2">
      <c r="A109" s="1" t="s">
        <v>18</v>
      </c>
      <c r="C109" s="1" t="s">
        <v>107</v>
      </c>
      <c r="E109" s="43" t="s">
        <v>107</v>
      </c>
      <c r="F109" s="81">
        <f>SUMIFS(input_enduse!D:D,input_enduse!A:A,C109,input_enduse!B:B,$A$2,input_enduse!C:C,$A109)</f>
        <v>0</v>
      </c>
      <c r="G109" s="81">
        <v>1</v>
      </c>
      <c r="H109" s="81">
        <v>0</v>
      </c>
      <c r="I109" s="81">
        <v>0</v>
      </c>
      <c r="J109" s="82"/>
      <c r="K109" s="19"/>
    </row>
    <row r="110" spans="1:11" s="1" customFormat="1" ht="15" x14ac:dyDescent="0.2">
      <c r="A110" s="1" t="s">
        <v>18</v>
      </c>
      <c r="C110" s="1" t="s">
        <v>5</v>
      </c>
      <c r="E110" s="43" t="s">
        <v>99</v>
      </c>
      <c r="F110" s="81">
        <f>SUMIFS(input_enduse!D:D,input_enduse!A:A,C110,input_enduse!B:B,$A$2,input_enduse!C:C,$A110)</f>
        <v>1.82609861354187E-2</v>
      </c>
      <c r="G110" s="81">
        <f>SUMIFS(input_enduse!E:E,input_enduse!A:A,C110,input_enduse!B:B,$A$2,input_enduse!C:C,$A110)</f>
        <v>0.29742582733274198</v>
      </c>
      <c r="H110" s="81">
        <f>SUMIFS(input_enduse!F:F,input_enduse!A:A,C110,input_enduse!B:B,$A$2,input_enduse!C:C,$A110)</f>
        <v>0.61681975615340801</v>
      </c>
      <c r="I110" s="81">
        <f>SUMIFS(input_enduse!G:G,input_enduse!A:A,C110,input_enduse!B:B,$A$2,input_enduse!C:C,$A110)</f>
        <v>8.5754416513850504E-2</v>
      </c>
      <c r="J110" s="82"/>
      <c r="K110" s="19"/>
    </row>
    <row r="111" spans="1:11" s="1" customFormat="1" ht="15" x14ac:dyDescent="0.2">
      <c r="A111" s="1" t="s">
        <v>18</v>
      </c>
      <c r="C111" s="1" t="s">
        <v>14</v>
      </c>
      <c r="E111" s="43" t="s">
        <v>14</v>
      </c>
      <c r="F111" s="81">
        <f>SUMIFS(input_enduse!D:D,input_enduse!A:A,C111,input_enduse!B:B,$A$2,input_enduse!C:C,$A111)</f>
        <v>1</v>
      </c>
      <c r="G111" s="81">
        <f>SUMIFS(input_enduse!E:E,input_enduse!A:A,C111,input_enduse!B:B,$A$2,input_enduse!C:C,$A111)</f>
        <v>7.3029432601569494E-2</v>
      </c>
      <c r="H111" s="81">
        <f>SUMIFS(input_enduse!F:F,input_enduse!A:A,C111,input_enduse!B:B,$A$2,input_enduse!C:C,$A111)</f>
        <v>0.84130565680200997</v>
      </c>
      <c r="I111" s="81">
        <f>SUMIFS(input_enduse!G:G,input_enduse!A:A,C111,input_enduse!B:B,$A$2,input_enduse!C:C,$A111)</f>
        <v>8.5664910596420701E-2</v>
      </c>
      <c r="J111" s="82"/>
      <c r="K111" s="19"/>
    </row>
    <row r="112" spans="1:11" s="1" customFormat="1" ht="15" x14ac:dyDescent="0.2">
      <c r="A112" s="1" t="s">
        <v>18</v>
      </c>
      <c r="E112" s="28" t="s">
        <v>43</v>
      </c>
      <c r="F112" s="28" t="s">
        <v>101</v>
      </c>
      <c r="G112" s="28" t="s">
        <v>40</v>
      </c>
      <c r="H112" s="28" t="s">
        <v>41</v>
      </c>
      <c r="I112" s="28" t="s">
        <v>42</v>
      </c>
      <c r="J112" s="80"/>
      <c r="K112" s="3"/>
    </row>
    <row r="113" spans="1:11" s="1" customFormat="1" ht="15" x14ac:dyDescent="0.2">
      <c r="A113" s="1" t="s">
        <v>18</v>
      </c>
      <c r="C113" s="1" t="s">
        <v>98</v>
      </c>
      <c r="E113" s="43" t="s">
        <v>98</v>
      </c>
      <c r="F113" s="81">
        <v>1</v>
      </c>
      <c r="G113" s="81">
        <v>1</v>
      </c>
      <c r="H113" s="81">
        <v>0</v>
      </c>
      <c r="I113" s="81">
        <v>0</v>
      </c>
      <c r="J113" s="82"/>
      <c r="K113" s="19"/>
    </row>
    <row r="114" spans="1:11" s="1" customFormat="1" ht="15" x14ac:dyDescent="0.2">
      <c r="A114" s="1" t="s">
        <v>18</v>
      </c>
      <c r="C114" s="1" t="s">
        <v>8</v>
      </c>
      <c r="E114" s="43" t="s">
        <v>8</v>
      </c>
      <c r="F114" s="81">
        <f>SUMIFS(input_enduse!D:D,input_enduse!A:A,C114,input_enduse!B:B,$A$2,input_enduse!C:C,$A114)</f>
        <v>0.99508319473692897</v>
      </c>
      <c r="G114" s="81">
        <v>1</v>
      </c>
      <c r="H114" s="81">
        <v>0</v>
      </c>
      <c r="I114" s="81">
        <v>0</v>
      </c>
      <c r="J114" s="82"/>
      <c r="K114" s="19"/>
    </row>
    <row r="115" spans="1:11" s="1" customFormat="1" ht="15" x14ac:dyDescent="0.2">
      <c r="A115" s="1" t="s">
        <v>18</v>
      </c>
      <c r="C115" s="1" t="s">
        <v>12</v>
      </c>
      <c r="E115" s="43" t="s">
        <v>12</v>
      </c>
      <c r="F115" s="81">
        <f>SUMIFS(input_enduse!D:D,input_enduse!A:A,C115,input_enduse!B:B,$A$2,input_enduse!C:C,$A115)</f>
        <v>1</v>
      </c>
      <c r="G115" s="81">
        <v>1</v>
      </c>
      <c r="H115" s="81">
        <v>0</v>
      </c>
      <c r="I115" s="81">
        <v>0</v>
      </c>
      <c r="J115" s="82"/>
      <c r="K115" s="19"/>
    </row>
    <row r="116" spans="1:11" s="1" customFormat="1" ht="15" x14ac:dyDescent="0.2">
      <c r="A116" s="1" t="s">
        <v>18</v>
      </c>
      <c r="C116" s="1" t="s">
        <v>6</v>
      </c>
      <c r="E116" s="43" t="s">
        <v>109</v>
      </c>
      <c r="F116" s="81">
        <f>SUMIFS(input_enduse!D:D,input_enduse!A:A,C116,input_enduse!B:B,$A$2,input_enduse!C:C,$A116)</f>
        <v>0.99395342810162102</v>
      </c>
      <c r="G116" s="81">
        <f>SUMIFS(input_enduse!E:E,input_enduse!A:A,C116,input_enduse!B:B,$A$2,input_enduse!C:C,$A116)</f>
        <v>0.98680876731592204</v>
      </c>
      <c r="H116" s="81">
        <f>SUMIFS(input_enduse!F:F,input_enduse!A:A,C116,input_enduse!B:B,$A$2,input_enduse!C:C,$A116)</f>
        <v>1.31912326840783E-2</v>
      </c>
      <c r="I116" s="81">
        <f>SUMIFS(input_enduse!G:G,input_enduse!A:A,C116,input_enduse!B:B,$A$2,input_enduse!C:C,$A116)</f>
        <v>0</v>
      </c>
      <c r="J116" s="82"/>
      <c r="K116" s="19"/>
    </row>
    <row r="117" spans="1:11" s="1" customFormat="1" ht="15" x14ac:dyDescent="0.2">
      <c r="A117" s="1" t="s">
        <v>18</v>
      </c>
      <c r="C117" s="1" t="s">
        <v>104</v>
      </c>
      <c r="E117" s="43" t="s">
        <v>110</v>
      </c>
      <c r="F117" s="81">
        <f>SUMIFS(input_enduse!D:D,input_enduse!A:A,C117,input_enduse!B:B,$A$2,input_enduse!C:C,$A117)</f>
        <v>0.62144386358899495</v>
      </c>
      <c r="G117" s="81">
        <v>1</v>
      </c>
      <c r="H117" s="81">
        <v>0</v>
      </c>
      <c r="I117" s="81">
        <v>0</v>
      </c>
      <c r="J117" s="82"/>
      <c r="K117" s="19"/>
    </row>
    <row r="118" spans="1:11" s="1" customFormat="1" ht="15" x14ac:dyDescent="0.2">
      <c r="A118" s="1" t="s">
        <v>18</v>
      </c>
      <c r="C118" s="1" t="s">
        <v>106</v>
      </c>
      <c r="E118" s="43" t="s">
        <v>111</v>
      </c>
      <c r="F118" s="81">
        <f>SUMIFS(input_enduse!D:D,input_enduse!A:A,C118,input_enduse!B:B,$A$2,input_enduse!C:C,$A118)</f>
        <v>0.98316700661627299</v>
      </c>
      <c r="G118" s="81">
        <v>1</v>
      </c>
      <c r="H118" s="81">
        <v>0</v>
      </c>
      <c r="I118" s="81">
        <v>0</v>
      </c>
      <c r="J118" s="82"/>
      <c r="K118" s="19"/>
    </row>
    <row r="119" spans="1:11" s="1" customFormat="1" ht="15" x14ac:dyDescent="0.2">
      <c r="A119" s="1" t="s">
        <v>18</v>
      </c>
      <c r="C119" s="1" t="s">
        <v>105</v>
      </c>
      <c r="E119" s="43" t="s">
        <v>112</v>
      </c>
      <c r="F119" s="81">
        <f>SUMIFS(input_enduse!D:D,input_enduse!A:A,C119,input_enduse!B:B,$A$2,input_enduse!C:C,$A119)</f>
        <v>0.99214744705091296</v>
      </c>
      <c r="G119" s="81">
        <v>1</v>
      </c>
      <c r="H119" s="81">
        <v>0</v>
      </c>
      <c r="I119" s="81">
        <v>0</v>
      </c>
      <c r="J119" s="82"/>
      <c r="K119" s="19"/>
    </row>
    <row r="120" spans="1:11" s="1" customFormat="1" ht="15" x14ac:dyDescent="0.2">
      <c r="A120" s="1" t="s">
        <v>18</v>
      </c>
      <c r="C120" s="1" t="s">
        <v>10</v>
      </c>
      <c r="E120" s="43" t="s">
        <v>114</v>
      </c>
      <c r="F120" s="81">
        <f>SUMIFS(input_enduse!D:D,input_enduse!A:A,C120,input_enduse!B:B,$A$2,input_enduse!C:C,$A120)</f>
        <v>0.99619164898667201</v>
      </c>
      <c r="G120" s="81">
        <v>1</v>
      </c>
      <c r="H120" s="81">
        <v>0</v>
      </c>
      <c r="I120" s="81">
        <v>0</v>
      </c>
      <c r="J120" s="82"/>
      <c r="K120" s="19"/>
    </row>
    <row r="121" spans="1:11" s="1" customFormat="1" ht="15" x14ac:dyDescent="0.2">
      <c r="A121" s="1" t="s">
        <v>18</v>
      </c>
      <c r="C121" s="1" t="s">
        <v>11</v>
      </c>
      <c r="E121" s="43" t="s">
        <v>11</v>
      </c>
      <c r="F121" s="81">
        <f>SUMIFS(input_enduse!D:D,input_enduse!A:A,C121,input_enduse!B:B,$A$2,input_enduse!C:C,$A121)</f>
        <v>0.60375765269198101</v>
      </c>
      <c r="G121" s="81">
        <v>1</v>
      </c>
      <c r="H121" s="81">
        <v>0</v>
      </c>
      <c r="I121" s="81">
        <v>0</v>
      </c>
      <c r="J121" s="82"/>
      <c r="K121" s="19"/>
    </row>
    <row r="122" spans="1:11" s="1" customFormat="1" ht="15" x14ac:dyDescent="0.2">
      <c r="A122" s="1" t="s">
        <v>18</v>
      </c>
      <c r="C122" s="1" t="s">
        <v>1</v>
      </c>
      <c r="E122" s="43" t="s">
        <v>1</v>
      </c>
      <c r="F122" s="81">
        <f>SUMIFS(input_enduse!D:D,input_enduse!A:A,C122,input_enduse!B:B,$A$2,input_enduse!C:C,$A122)</f>
        <v>0.11145277332503099</v>
      </c>
      <c r="G122" s="81">
        <v>1</v>
      </c>
      <c r="H122" s="81">
        <v>0</v>
      </c>
      <c r="I122" s="81">
        <v>0</v>
      </c>
      <c r="J122" s="82"/>
      <c r="K122" s="19"/>
    </row>
    <row r="123" spans="1:11" s="1" customFormat="1" ht="15" x14ac:dyDescent="0.2">
      <c r="E123" s="83"/>
      <c r="F123" s="83"/>
      <c r="G123" s="83"/>
      <c r="H123" s="83"/>
      <c r="I123" s="83"/>
      <c r="J123" s="83"/>
      <c r="K123" s="8"/>
    </row>
    <row r="124" spans="1:11" s="1" customFormat="1" ht="15" x14ac:dyDescent="0.25">
      <c r="E124" s="95" t="s">
        <v>63</v>
      </c>
      <c r="F124" s="96"/>
      <c r="G124" s="96"/>
      <c r="H124" s="96"/>
      <c r="I124" s="97"/>
      <c r="J124" s="76"/>
      <c r="K124" s="18"/>
    </row>
    <row r="125" spans="1:11" s="1" customFormat="1" ht="15" x14ac:dyDescent="0.2">
      <c r="C125" s="1" t="s">
        <v>43</v>
      </c>
      <c r="E125" s="28" t="s">
        <v>43</v>
      </c>
      <c r="F125" s="28" t="s">
        <v>44</v>
      </c>
      <c r="G125" s="28" t="s">
        <v>40</v>
      </c>
      <c r="H125" s="28" t="s">
        <v>41</v>
      </c>
      <c r="I125" s="28" t="s">
        <v>42</v>
      </c>
      <c r="J125" s="80"/>
      <c r="K125" s="3"/>
    </row>
    <row r="126" spans="1:11" s="1" customFormat="1" ht="15" x14ac:dyDescent="0.2">
      <c r="A126" s="1" t="s">
        <v>10</v>
      </c>
      <c r="C126" s="1" t="s">
        <v>9</v>
      </c>
      <c r="E126" s="43" t="s">
        <v>9</v>
      </c>
      <c r="F126" s="81">
        <f>SUMIFS(input_enduse!D:D,input_enduse!A:A,C126,input_enduse!B:B,$A$2,input_enduse!C:C,$A126)</f>
        <v>0.71903212916955805</v>
      </c>
      <c r="G126" s="81">
        <f>SUMIFS(input_enduse!E:E,input_enduse!A:A,C126,input_enduse!B:B,$A$2,input_enduse!C:C,$A126)</f>
        <v>0.18261531417091501</v>
      </c>
      <c r="H126" s="81">
        <f>SUMIFS(input_enduse!F:F,input_enduse!A:A,C126,input_enduse!B:B,$A$2,input_enduse!C:C,$A126)</f>
        <v>0.75261369789849797</v>
      </c>
      <c r="I126" s="81">
        <f>SUMIFS(input_enduse!G:G,input_enduse!A:A,C126,input_enduse!B:B,$A$2,input_enduse!C:C,$A126)</f>
        <v>6.4770987930586499E-2</v>
      </c>
      <c r="J126" s="82"/>
      <c r="K126" s="19"/>
    </row>
    <row r="127" spans="1:11" s="1" customFormat="1" ht="15" x14ac:dyDescent="0.2">
      <c r="A127" s="1" t="s">
        <v>10</v>
      </c>
      <c r="C127" s="1" t="s">
        <v>7</v>
      </c>
      <c r="E127" s="43" t="s">
        <v>7</v>
      </c>
      <c r="F127" s="81">
        <f>SUMIFS(input_enduse!D:D,input_enduse!A:A,C127,input_enduse!B:B,$A$2,input_enduse!C:C,$A127)</f>
        <v>0.66908064606779605</v>
      </c>
      <c r="G127" s="81">
        <f>SUMIFS(input_enduse!E:E,input_enduse!A:A,C127,input_enduse!B:B,$A$2,input_enduse!C:C,$A127)</f>
        <v>0.99980888835417703</v>
      </c>
      <c r="H127" s="81">
        <f>SUMIFS(input_enduse!F:F,input_enduse!A:A,C127,input_enduse!B:B,$A$2,input_enduse!C:C,$A127)</f>
        <v>7.6832575286586407E-5</v>
      </c>
      <c r="I127" s="81">
        <f>SUMIFS(input_enduse!G:G,input_enduse!A:A,C127,input_enduse!B:B,$A$2,input_enduse!C:C,$A127)</f>
        <v>1.14279070536665E-4</v>
      </c>
      <c r="J127" s="82"/>
      <c r="K127" s="19"/>
    </row>
    <row r="128" spans="1:11" s="1" customFormat="1" ht="15" x14ac:dyDescent="0.2">
      <c r="A128" s="1" t="s">
        <v>10</v>
      </c>
      <c r="C128" s="1" t="s">
        <v>13</v>
      </c>
      <c r="E128" s="43" t="s">
        <v>13</v>
      </c>
      <c r="F128" s="81">
        <f>SUMIFS(input_enduse!D:D,input_enduse!A:A,C128,input_enduse!B:B,$A$2,input_enduse!C:C,$A128)</f>
        <v>0.76477055173071795</v>
      </c>
      <c r="G128" s="81">
        <v>1</v>
      </c>
      <c r="H128" s="81">
        <v>0</v>
      </c>
      <c r="I128" s="81">
        <v>0</v>
      </c>
      <c r="J128" s="82"/>
      <c r="K128" s="19"/>
    </row>
    <row r="129" spans="1:11" s="1" customFormat="1" ht="15" x14ac:dyDescent="0.2">
      <c r="A129" s="1" t="s">
        <v>10</v>
      </c>
      <c r="C129" s="1" t="s">
        <v>108</v>
      </c>
      <c r="E129" s="43" t="s">
        <v>108</v>
      </c>
      <c r="F129" s="81">
        <f>SUMIFS(input_enduse!D:D,input_enduse!A:A,C129,input_enduse!B:B,$A$2,input_enduse!C:C,$A129)</f>
        <v>1.32533984867611E-5</v>
      </c>
      <c r="G129" s="81">
        <v>1</v>
      </c>
      <c r="H129" s="81">
        <v>0</v>
      </c>
      <c r="I129" s="81">
        <v>0</v>
      </c>
      <c r="J129" s="82"/>
      <c r="K129" s="19"/>
    </row>
    <row r="130" spans="1:11" s="1" customFormat="1" ht="15" x14ac:dyDescent="0.2">
      <c r="A130" s="1" t="s">
        <v>10</v>
      </c>
      <c r="C130" s="1" t="s">
        <v>107</v>
      </c>
      <c r="E130" s="43" t="s">
        <v>107</v>
      </c>
      <c r="F130" s="81">
        <f>SUMIFS(input_enduse!D:D,input_enduse!A:A,C130,input_enduse!B:B,$A$2,input_enduse!C:C,$A130)</f>
        <v>0</v>
      </c>
      <c r="G130" s="81">
        <v>1</v>
      </c>
      <c r="H130" s="81">
        <v>0</v>
      </c>
      <c r="I130" s="81">
        <v>0</v>
      </c>
      <c r="J130" s="82"/>
      <c r="K130" s="19"/>
    </row>
    <row r="131" spans="1:11" s="1" customFormat="1" ht="15" x14ac:dyDescent="0.2">
      <c r="A131" s="1" t="s">
        <v>10</v>
      </c>
      <c r="C131" s="1" t="s">
        <v>5</v>
      </c>
      <c r="E131" s="43" t="s">
        <v>99</v>
      </c>
      <c r="F131" s="81">
        <f>SUMIFS(input_enduse!D:D,input_enduse!A:A,C131,input_enduse!B:B,$A$2,input_enduse!C:C,$A131)</f>
        <v>1.49555282124679E-2</v>
      </c>
      <c r="G131" s="81">
        <f>SUMIFS(input_enduse!E:E,input_enduse!A:A,C131,input_enduse!B:B,$A$2,input_enduse!C:C,$A131)</f>
        <v>0.34601109004480501</v>
      </c>
      <c r="H131" s="81">
        <f>SUMIFS(input_enduse!F:F,input_enduse!A:A,C131,input_enduse!B:B,$A$2,input_enduse!C:C,$A131)</f>
        <v>0.56877944848064299</v>
      </c>
      <c r="I131" s="81">
        <f>SUMIFS(input_enduse!G:G,input_enduse!A:A,C131,input_enduse!B:B,$A$2,input_enduse!C:C,$A131)</f>
        <v>8.5209461474551496E-2</v>
      </c>
      <c r="J131" s="82"/>
      <c r="K131" s="19"/>
    </row>
    <row r="132" spans="1:11" s="1" customFormat="1" ht="15" x14ac:dyDescent="0.2">
      <c r="A132" s="1" t="s">
        <v>10</v>
      </c>
      <c r="C132" s="1" t="s">
        <v>14</v>
      </c>
      <c r="E132" s="43" t="s">
        <v>14</v>
      </c>
      <c r="F132" s="81">
        <f>SUMIFS(input_enduse!D:D,input_enduse!A:A,C132,input_enduse!B:B,$A$2,input_enduse!C:C,$A132)</f>
        <v>0.92220111440072505</v>
      </c>
      <c r="G132" s="81">
        <f>SUMIFS(input_enduse!E:E,input_enduse!A:A,C132,input_enduse!B:B,$A$2,input_enduse!C:C,$A132)</f>
        <v>0.37258350775740201</v>
      </c>
      <c r="H132" s="81">
        <f>SUMIFS(input_enduse!F:F,input_enduse!A:A,C132,input_enduse!B:B,$A$2,input_enduse!C:C,$A132)</f>
        <v>0.58528970193835705</v>
      </c>
      <c r="I132" s="81">
        <f>SUMIFS(input_enduse!G:G,input_enduse!A:A,C132,input_enduse!B:B,$A$2,input_enduse!C:C,$A132)</f>
        <v>4.2126790304240401E-2</v>
      </c>
      <c r="J132" s="82"/>
      <c r="K132" s="19"/>
    </row>
    <row r="133" spans="1:11" s="1" customFormat="1" ht="15" x14ac:dyDescent="0.2">
      <c r="A133" s="1" t="s">
        <v>10</v>
      </c>
      <c r="E133" s="28" t="s">
        <v>43</v>
      </c>
      <c r="F133" s="28" t="s">
        <v>101</v>
      </c>
      <c r="G133" s="28" t="s">
        <v>40</v>
      </c>
      <c r="H133" s="28" t="s">
        <v>41</v>
      </c>
      <c r="I133" s="28" t="s">
        <v>42</v>
      </c>
      <c r="J133" s="80"/>
      <c r="K133" s="3"/>
    </row>
    <row r="134" spans="1:11" s="1" customFormat="1" ht="15" x14ac:dyDescent="0.2">
      <c r="A134" s="1" t="s">
        <v>10</v>
      </c>
      <c r="C134" s="1" t="s">
        <v>98</v>
      </c>
      <c r="E134" s="43" t="s">
        <v>98</v>
      </c>
      <c r="F134" s="81">
        <v>1</v>
      </c>
      <c r="G134" s="81">
        <v>1</v>
      </c>
      <c r="H134" s="81">
        <v>0</v>
      </c>
      <c r="I134" s="81">
        <v>0</v>
      </c>
      <c r="J134" s="82"/>
      <c r="K134" s="19"/>
    </row>
    <row r="135" spans="1:11" s="1" customFormat="1" ht="15" x14ac:dyDescent="0.2">
      <c r="A135" s="1" t="s">
        <v>10</v>
      </c>
      <c r="C135" s="1" t="s">
        <v>8</v>
      </c>
      <c r="E135" s="43" t="s">
        <v>8</v>
      </c>
      <c r="F135" s="81">
        <f>SUMIFS(input_enduse!D:D,input_enduse!A:A,C135,input_enduse!B:B,$A$2,input_enduse!C:C,$A135)</f>
        <v>0.87381799265542603</v>
      </c>
      <c r="G135" s="81">
        <v>1</v>
      </c>
      <c r="H135" s="81">
        <v>0</v>
      </c>
      <c r="I135" s="81">
        <v>0</v>
      </c>
      <c r="J135" s="82"/>
      <c r="K135" s="19"/>
    </row>
    <row r="136" spans="1:11" s="1" customFormat="1" ht="15" x14ac:dyDescent="0.2">
      <c r="A136" s="1" t="s">
        <v>10</v>
      </c>
      <c r="C136" s="1" t="s">
        <v>12</v>
      </c>
      <c r="E136" s="43" t="s">
        <v>12</v>
      </c>
      <c r="F136" s="81">
        <f>SUMIFS(input_enduse!D:D,input_enduse!A:A,C136,input_enduse!B:B,$A$2,input_enduse!C:C,$A136)</f>
        <v>0.98980798292017702</v>
      </c>
      <c r="G136" s="81">
        <v>1</v>
      </c>
      <c r="H136" s="81">
        <v>0</v>
      </c>
      <c r="I136" s="81">
        <v>0</v>
      </c>
      <c r="J136" s="82"/>
      <c r="K136" s="19"/>
    </row>
    <row r="137" spans="1:11" s="1" customFormat="1" ht="15" x14ac:dyDescent="0.2">
      <c r="A137" s="1" t="s">
        <v>10</v>
      </c>
      <c r="C137" s="1" t="s">
        <v>6</v>
      </c>
      <c r="E137" s="43" t="s">
        <v>109</v>
      </c>
      <c r="F137" s="81">
        <f>SUMIFS(input_enduse!D:D,input_enduse!A:A,C137,input_enduse!B:B,$A$2,input_enduse!C:C,$A137)</f>
        <v>0.93979288015260298</v>
      </c>
      <c r="G137" s="81">
        <f>SUMIFS(input_enduse!E:E,input_enduse!A:A,C137,input_enduse!B:B,$A$2,input_enduse!C:C,$A137)</f>
        <v>0.97336668833046003</v>
      </c>
      <c r="H137" s="81">
        <f>SUMIFS(input_enduse!F:F,input_enduse!A:A,C137,input_enduse!B:B,$A$2,input_enduse!C:C,$A137)</f>
        <v>2.6633311669539601E-2</v>
      </c>
      <c r="I137" s="81">
        <f>SUMIFS(input_enduse!G:G,input_enduse!A:A,C137,input_enduse!B:B,$A$2,input_enduse!C:C,$A137)</f>
        <v>0</v>
      </c>
      <c r="J137" s="82"/>
      <c r="K137" s="19"/>
    </row>
    <row r="138" spans="1:11" s="1" customFormat="1" ht="15" x14ac:dyDescent="0.2">
      <c r="A138" s="1" t="s">
        <v>10</v>
      </c>
      <c r="C138" s="1" t="s">
        <v>104</v>
      </c>
      <c r="E138" s="43" t="s">
        <v>110</v>
      </c>
      <c r="F138" s="81">
        <f>SUMIFS(input_enduse!D:D,input_enduse!A:A,C138,input_enduse!B:B,$A$2,input_enduse!C:C,$A138)</f>
        <v>0.173499198908869</v>
      </c>
      <c r="G138" s="81">
        <v>1</v>
      </c>
      <c r="H138" s="81">
        <v>0</v>
      </c>
      <c r="I138" s="81">
        <v>0</v>
      </c>
      <c r="J138" s="82"/>
      <c r="K138" s="19"/>
    </row>
    <row r="139" spans="1:11" s="1" customFormat="1" ht="15" x14ac:dyDescent="0.2">
      <c r="A139" s="1" t="s">
        <v>10</v>
      </c>
      <c r="C139" s="1" t="s">
        <v>106</v>
      </c>
      <c r="E139" s="43" t="s">
        <v>111</v>
      </c>
      <c r="F139" s="81">
        <f>SUMIFS(input_enduse!D:D,input_enduse!A:A,C139,input_enduse!B:B,$A$2,input_enduse!C:C,$A139)</f>
        <v>0.89095933347768796</v>
      </c>
      <c r="G139" s="81">
        <v>1</v>
      </c>
      <c r="H139" s="81">
        <v>0</v>
      </c>
      <c r="I139" s="81">
        <v>0</v>
      </c>
      <c r="J139" s="82"/>
      <c r="K139" s="19"/>
    </row>
    <row r="140" spans="1:11" s="1" customFormat="1" ht="15" x14ac:dyDescent="0.2">
      <c r="A140" s="1" t="s">
        <v>10</v>
      </c>
      <c r="C140" s="1" t="s">
        <v>105</v>
      </c>
      <c r="E140" s="43" t="s">
        <v>112</v>
      </c>
      <c r="F140" s="81">
        <f>SUMIFS(input_enduse!D:D,input_enduse!A:A,C140,input_enduse!B:B,$A$2,input_enduse!C:C,$A140)</f>
        <v>0.91582017182990705</v>
      </c>
      <c r="G140" s="81">
        <v>1</v>
      </c>
      <c r="H140" s="81">
        <v>0</v>
      </c>
      <c r="I140" s="81">
        <v>0</v>
      </c>
      <c r="J140" s="82"/>
      <c r="K140" s="19"/>
    </row>
    <row r="141" spans="1:11" s="1" customFormat="1" ht="15" x14ac:dyDescent="0.2">
      <c r="A141" s="1" t="s">
        <v>10</v>
      </c>
      <c r="C141" s="1" t="s">
        <v>10</v>
      </c>
      <c r="E141" s="43" t="s">
        <v>114</v>
      </c>
      <c r="F141" s="81">
        <f>SUMIFS(input_enduse!D:D,input_enduse!A:A,C141,input_enduse!B:B,$A$2,input_enduse!C:C,$A141)</f>
        <v>0.97943607554871204</v>
      </c>
      <c r="G141" s="81">
        <v>1</v>
      </c>
      <c r="H141" s="81">
        <v>0</v>
      </c>
      <c r="I141" s="81">
        <v>0</v>
      </c>
      <c r="J141" s="82"/>
      <c r="K141" s="19"/>
    </row>
    <row r="142" spans="1:11" s="1" customFormat="1" ht="15" x14ac:dyDescent="0.2">
      <c r="A142" s="1" t="s">
        <v>10</v>
      </c>
      <c r="C142" s="1" t="s">
        <v>11</v>
      </c>
      <c r="E142" s="43" t="s">
        <v>11</v>
      </c>
      <c r="F142" s="81">
        <f>SUMIFS(input_enduse!D:D,input_enduse!A:A,C142,input_enduse!B:B,$A$2,input_enduse!C:C,$A142)</f>
        <v>0.38729249355808298</v>
      </c>
      <c r="G142" s="81">
        <v>1</v>
      </c>
      <c r="H142" s="81">
        <v>0</v>
      </c>
      <c r="I142" s="81">
        <v>0</v>
      </c>
      <c r="J142" s="82"/>
      <c r="K142" s="19"/>
    </row>
    <row r="143" spans="1:11" s="1" customFormat="1" ht="15" x14ac:dyDescent="0.2">
      <c r="A143" s="1" t="s">
        <v>10</v>
      </c>
      <c r="C143" s="1" t="s">
        <v>1</v>
      </c>
      <c r="E143" s="43" t="s">
        <v>1</v>
      </c>
      <c r="F143" s="81">
        <f>SUMIFS(input_enduse!D:D,input_enduse!A:A,C143,input_enduse!B:B,$A$2,input_enduse!C:C,$A143)</f>
        <v>0.45383048733884201</v>
      </c>
      <c r="G143" s="81">
        <v>1</v>
      </c>
      <c r="H143" s="81">
        <v>0</v>
      </c>
      <c r="I143" s="81">
        <v>0</v>
      </c>
      <c r="J143" s="82"/>
      <c r="K143" s="19"/>
    </row>
    <row r="144" spans="1:11" s="1" customFormat="1" ht="15" x14ac:dyDescent="0.2">
      <c r="E144" s="83"/>
      <c r="F144" s="83"/>
      <c r="G144" s="83"/>
      <c r="H144" s="83"/>
      <c r="I144" s="83"/>
      <c r="J144" s="83"/>
      <c r="K144" s="8"/>
    </row>
    <row r="145" spans="1:11" s="1" customFormat="1" ht="15" x14ac:dyDescent="0.25">
      <c r="E145" s="95" t="s">
        <v>64</v>
      </c>
      <c r="F145" s="96"/>
      <c r="G145" s="96"/>
      <c r="H145" s="96"/>
      <c r="I145" s="97"/>
      <c r="J145" s="76"/>
      <c r="K145" s="18"/>
    </row>
    <row r="146" spans="1:11" s="1" customFormat="1" ht="15" x14ac:dyDescent="0.2">
      <c r="C146" s="1" t="s">
        <v>43</v>
      </c>
      <c r="E146" s="28" t="s">
        <v>43</v>
      </c>
      <c r="F146" s="28" t="s">
        <v>44</v>
      </c>
      <c r="G146" s="28" t="s">
        <v>40</v>
      </c>
      <c r="H146" s="28" t="s">
        <v>41</v>
      </c>
      <c r="I146" s="28" t="s">
        <v>42</v>
      </c>
      <c r="J146" s="80"/>
      <c r="K146" s="3"/>
    </row>
    <row r="147" spans="1:11" s="1" customFormat="1" ht="15" x14ac:dyDescent="0.2">
      <c r="A147" s="1" t="s">
        <v>19</v>
      </c>
      <c r="C147" s="1" t="s">
        <v>9</v>
      </c>
      <c r="E147" s="43" t="s">
        <v>9</v>
      </c>
      <c r="F147" s="81">
        <f>SUMIFS(input_enduse!D:D,input_enduse!A:A,C147,input_enduse!B:B,$A$2,input_enduse!C:C,$A147)</f>
        <v>0.92921208539339695</v>
      </c>
      <c r="G147" s="81">
        <f>SUMIFS(input_enduse!E:E,input_enduse!A:A,C147,input_enduse!B:B,$A$2,input_enduse!C:C,$A147)</f>
        <v>2.4576129031990801E-2</v>
      </c>
      <c r="H147" s="81">
        <f>SUMIFS(input_enduse!F:F,input_enduse!A:A,C147,input_enduse!B:B,$A$2,input_enduse!C:C,$A147)</f>
        <v>0.93680332021198198</v>
      </c>
      <c r="I147" s="81">
        <f>SUMIFS(input_enduse!G:G,input_enduse!A:A,C147,input_enduse!B:B,$A$2,input_enduse!C:C,$A147)</f>
        <v>3.8620550756027099E-2</v>
      </c>
      <c r="J147" s="82"/>
      <c r="K147" s="19"/>
    </row>
    <row r="148" spans="1:11" s="1" customFormat="1" ht="15" x14ac:dyDescent="0.2">
      <c r="A148" s="1" t="s">
        <v>19</v>
      </c>
      <c r="C148" s="1" t="s">
        <v>7</v>
      </c>
      <c r="E148" s="43" t="s">
        <v>7</v>
      </c>
      <c r="F148" s="81">
        <f>SUMIFS(input_enduse!D:D,input_enduse!A:A,C148,input_enduse!B:B,$A$2,input_enduse!C:C,$A148)</f>
        <v>0.92087269599920896</v>
      </c>
      <c r="G148" s="81">
        <f>SUMIFS(input_enduse!E:E,input_enduse!A:A,C148,input_enduse!B:B,$A$2,input_enduse!C:C,$A148)</f>
        <v>1</v>
      </c>
      <c r="H148" s="81">
        <f>SUMIFS(input_enduse!F:F,input_enduse!A:A,C148,input_enduse!B:B,$A$2,input_enduse!C:C,$A148)</f>
        <v>0</v>
      </c>
      <c r="I148" s="81">
        <f>SUMIFS(input_enduse!G:G,input_enduse!A:A,C148,input_enduse!B:B,$A$2,input_enduse!C:C,$A148)</f>
        <v>0</v>
      </c>
      <c r="J148" s="82"/>
      <c r="K148" s="19"/>
    </row>
    <row r="149" spans="1:11" s="1" customFormat="1" ht="15" x14ac:dyDescent="0.2">
      <c r="A149" s="1" t="s">
        <v>19</v>
      </c>
      <c r="C149" s="1" t="s">
        <v>13</v>
      </c>
      <c r="E149" s="43" t="s">
        <v>13</v>
      </c>
      <c r="F149" s="81">
        <f>SUMIFS(input_enduse!D:D,input_enduse!A:A,C149,input_enduse!B:B,$A$2,input_enduse!C:C,$A149)</f>
        <v>0.936390477881343</v>
      </c>
      <c r="G149" s="81">
        <v>1</v>
      </c>
      <c r="H149" s="81">
        <v>0</v>
      </c>
      <c r="I149" s="81">
        <v>0</v>
      </c>
      <c r="J149" s="82"/>
      <c r="K149" s="19"/>
    </row>
    <row r="150" spans="1:11" s="1" customFormat="1" ht="15" x14ac:dyDescent="0.2">
      <c r="A150" s="1" t="s">
        <v>19</v>
      </c>
      <c r="C150" s="1" t="s">
        <v>108</v>
      </c>
      <c r="E150" s="43" t="s">
        <v>108</v>
      </c>
      <c r="F150" s="81">
        <f>SUMIFS(input_enduse!D:D,input_enduse!A:A,C150,input_enduse!B:B,$A$2,input_enduse!C:C,$A150)</f>
        <v>1.4438304264222401E-3</v>
      </c>
      <c r="G150" s="81">
        <v>1</v>
      </c>
      <c r="H150" s="81">
        <v>0</v>
      </c>
      <c r="I150" s="81">
        <v>0</v>
      </c>
      <c r="J150" s="82"/>
      <c r="K150" s="19"/>
    </row>
    <row r="151" spans="1:11" s="1" customFormat="1" ht="15" x14ac:dyDescent="0.2">
      <c r="A151" s="1" t="s">
        <v>19</v>
      </c>
      <c r="C151" s="1" t="s">
        <v>107</v>
      </c>
      <c r="E151" s="43" t="s">
        <v>107</v>
      </c>
      <c r="F151" s="81">
        <f>SUMIFS(input_enduse!D:D,input_enduse!A:A,C151,input_enduse!B:B,$A$2,input_enduse!C:C,$A151)</f>
        <v>5.8887962368597302E-5</v>
      </c>
      <c r="G151" s="81">
        <v>1</v>
      </c>
      <c r="H151" s="81">
        <v>0</v>
      </c>
      <c r="I151" s="81">
        <v>0</v>
      </c>
      <c r="J151" s="82"/>
      <c r="K151" s="19"/>
    </row>
    <row r="152" spans="1:11" s="1" customFormat="1" ht="15" x14ac:dyDescent="0.2">
      <c r="A152" s="1" t="s">
        <v>19</v>
      </c>
      <c r="C152" s="1" t="s">
        <v>5</v>
      </c>
      <c r="E152" s="43" t="s">
        <v>99</v>
      </c>
      <c r="F152" s="81">
        <f>SUMIFS(input_enduse!D:D,input_enduse!A:A,C152,input_enduse!B:B,$A$2,input_enduse!C:C,$A152)</f>
        <v>4.1664558305718998E-3</v>
      </c>
      <c r="G152" s="81">
        <f>SUMIFS(input_enduse!E:E,input_enduse!A:A,C152,input_enduse!B:B,$A$2,input_enduse!C:C,$A152)</f>
        <v>0.34288375438567298</v>
      </c>
      <c r="H152" s="81">
        <f>SUMIFS(input_enduse!F:F,input_enduse!A:A,C152,input_enduse!B:B,$A$2,input_enduse!C:C,$A152)</f>
        <v>0.64815554252294105</v>
      </c>
      <c r="I152" s="81">
        <f>SUMIFS(input_enduse!G:G,input_enduse!A:A,C152,input_enduse!B:B,$A$2,input_enduse!C:C,$A152)</f>
        <v>8.9607030913856894E-3</v>
      </c>
      <c r="J152" s="82"/>
      <c r="K152" s="19"/>
    </row>
    <row r="153" spans="1:11" s="1" customFormat="1" ht="15" x14ac:dyDescent="0.2">
      <c r="A153" s="1" t="s">
        <v>19</v>
      </c>
      <c r="C153" s="1" t="s">
        <v>14</v>
      </c>
      <c r="E153" s="43" t="s">
        <v>14</v>
      </c>
      <c r="F153" s="81">
        <f>SUMIFS(input_enduse!D:D,input_enduse!A:A,C153,input_enduse!B:B,$A$2,input_enduse!C:C,$A153)</f>
        <v>1</v>
      </c>
      <c r="G153" s="81">
        <f>SUMIFS(input_enduse!E:E,input_enduse!A:A,C153,input_enduse!B:B,$A$2,input_enduse!C:C,$A153)</f>
        <v>0.34725464117925497</v>
      </c>
      <c r="H153" s="81">
        <f>SUMIFS(input_enduse!F:F,input_enduse!A:A,C153,input_enduse!B:B,$A$2,input_enduse!C:C,$A153)</f>
        <v>0.61630296253854899</v>
      </c>
      <c r="I153" s="81">
        <f>SUMIFS(input_enduse!G:G,input_enduse!A:A,C153,input_enduse!B:B,$A$2,input_enduse!C:C,$A153)</f>
        <v>3.6442396282196102E-2</v>
      </c>
      <c r="J153" s="82"/>
      <c r="K153" s="19"/>
    </row>
    <row r="154" spans="1:11" s="1" customFormat="1" ht="15" x14ac:dyDescent="0.2">
      <c r="A154" s="1" t="s">
        <v>19</v>
      </c>
      <c r="E154" s="28" t="s">
        <v>43</v>
      </c>
      <c r="F154" s="28" t="s">
        <v>101</v>
      </c>
      <c r="G154" s="28" t="s">
        <v>40</v>
      </c>
      <c r="H154" s="28" t="s">
        <v>41</v>
      </c>
      <c r="I154" s="28" t="s">
        <v>42</v>
      </c>
      <c r="J154" s="80"/>
      <c r="K154" s="3"/>
    </row>
    <row r="155" spans="1:11" s="1" customFormat="1" ht="15" x14ac:dyDescent="0.2">
      <c r="A155" s="1" t="s">
        <v>19</v>
      </c>
      <c r="C155" s="1" t="s">
        <v>98</v>
      </c>
      <c r="E155" s="43" t="s">
        <v>98</v>
      </c>
      <c r="F155" s="81">
        <v>1</v>
      </c>
      <c r="G155" s="81">
        <v>1</v>
      </c>
      <c r="H155" s="81">
        <v>0</v>
      </c>
      <c r="I155" s="81">
        <v>0</v>
      </c>
      <c r="J155" s="82"/>
      <c r="K155" s="19"/>
    </row>
    <row r="156" spans="1:11" s="1" customFormat="1" ht="15" x14ac:dyDescent="0.2">
      <c r="A156" s="1" t="s">
        <v>19</v>
      </c>
      <c r="C156" s="1" t="s">
        <v>8</v>
      </c>
      <c r="E156" s="43" t="s">
        <v>8</v>
      </c>
      <c r="F156" s="81">
        <f>SUMIFS(input_enduse!D:D,input_enduse!A:A,C156,input_enduse!B:B,$A$2,input_enduse!C:C,$A156)</f>
        <v>0.96508834618948802</v>
      </c>
      <c r="G156" s="81">
        <v>1</v>
      </c>
      <c r="H156" s="81">
        <v>0</v>
      </c>
      <c r="I156" s="81">
        <v>0</v>
      </c>
      <c r="J156" s="82"/>
      <c r="K156" s="19"/>
    </row>
    <row r="157" spans="1:11" s="1" customFormat="1" ht="15" x14ac:dyDescent="0.2">
      <c r="A157" s="1" t="s">
        <v>19</v>
      </c>
      <c r="C157" s="1" t="s">
        <v>12</v>
      </c>
      <c r="E157" s="43" t="s">
        <v>12</v>
      </c>
      <c r="F157" s="81">
        <f>SUMIFS(input_enduse!D:D,input_enduse!A:A,C157,input_enduse!B:B,$A$2,input_enduse!C:C,$A157)</f>
        <v>1</v>
      </c>
      <c r="G157" s="81">
        <v>1</v>
      </c>
      <c r="H157" s="81">
        <v>0</v>
      </c>
      <c r="I157" s="81">
        <v>0</v>
      </c>
      <c r="J157" s="82"/>
      <c r="K157" s="19"/>
    </row>
    <row r="158" spans="1:11" s="1" customFormat="1" ht="15" x14ac:dyDescent="0.2">
      <c r="A158" s="1" t="s">
        <v>19</v>
      </c>
      <c r="C158" s="1" t="s">
        <v>6</v>
      </c>
      <c r="E158" s="43" t="s">
        <v>109</v>
      </c>
      <c r="F158" s="81">
        <f>SUMIFS(input_enduse!D:D,input_enduse!A:A,C158,input_enduse!B:B,$A$2,input_enduse!C:C,$A158)</f>
        <v>0.98767082714712695</v>
      </c>
      <c r="G158" s="81">
        <f>SUMIFS(input_enduse!E:E,input_enduse!A:A,C158,input_enduse!B:B,$A$2,input_enduse!C:C,$A158)</f>
        <v>0.98499371626040599</v>
      </c>
      <c r="H158" s="81">
        <f>SUMIFS(input_enduse!F:F,input_enduse!A:A,C158,input_enduse!B:B,$A$2,input_enduse!C:C,$A158)</f>
        <v>1.50062837395946E-2</v>
      </c>
      <c r="I158" s="81">
        <f>SUMIFS(input_enduse!G:G,input_enduse!A:A,C158,input_enduse!B:B,$A$2,input_enduse!C:C,$A158)</f>
        <v>0</v>
      </c>
      <c r="J158" s="82"/>
      <c r="K158" s="19"/>
    </row>
    <row r="159" spans="1:11" s="1" customFormat="1" ht="15" x14ac:dyDescent="0.2">
      <c r="A159" s="1" t="s">
        <v>19</v>
      </c>
      <c r="C159" s="1" t="s">
        <v>104</v>
      </c>
      <c r="E159" s="43" t="s">
        <v>110</v>
      </c>
      <c r="F159" s="81">
        <f>SUMIFS(input_enduse!D:D,input_enduse!A:A,C159,input_enduse!B:B,$A$2,input_enduse!C:C,$A159)</f>
        <v>0.32003210257040698</v>
      </c>
      <c r="G159" s="81">
        <v>1</v>
      </c>
      <c r="H159" s="81">
        <v>0</v>
      </c>
      <c r="I159" s="81">
        <v>0</v>
      </c>
      <c r="J159" s="82"/>
      <c r="K159" s="19"/>
    </row>
    <row r="160" spans="1:11" s="1" customFormat="1" ht="15" x14ac:dyDescent="0.2">
      <c r="A160" s="1" t="s">
        <v>19</v>
      </c>
      <c r="C160" s="1" t="s">
        <v>106</v>
      </c>
      <c r="E160" s="43" t="s">
        <v>111</v>
      </c>
      <c r="F160" s="81">
        <f>SUMIFS(input_enduse!D:D,input_enduse!A:A,C160,input_enduse!B:B,$A$2,input_enduse!C:C,$A160)</f>
        <v>0.94915630987676702</v>
      </c>
      <c r="G160" s="81">
        <v>1</v>
      </c>
      <c r="H160" s="81">
        <v>0</v>
      </c>
      <c r="I160" s="81">
        <v>0</v>
      </c>
      <c r="J160" s="82"/>
      <c r="K160" s="19"/>
    </row>
    <row r="161" spans="1:11" s="1" customFormat="1" ht="15" x14ac:dyDescent="0.2">
      <c r="A161" s="1" t="s">
        <v>19</v>
      </c>
      <c r="C161" s="1" t="s">
        <v>105</v>
      </c>
      <c r="E161" s="43" t="s">
        <v>112</v>
      </c>
      <c r="F161" s="81">
        <f>SUMIFS(input_enduse!D:D,input_enduse!A:A,C161,input_enduse!B:B,$A$2,input_enduse!C:C,$A161)</f>
        <v>0.98767082714712695</v>
      </c>
      <c r="G161" s="81">
        <v>1</v>
      </c>
      <c r="H161" s="81">
        <v>0</v>
      </c>
      <c r="I161" s="81">
        <v>0</v>
      </c>
      <c r="J161" s="82"/>
      <c r="K161" s="19"/>
    </row>
    <row r="162" spans="1:11" s="1" customFormat="1" ht="15" x14ac:dyDescent="0.2">
      <c r="A162" s="1" t="s">
        <v>19</v>
      </c>
      <c r="C162" s="1" t="s">
        <v>10</v>
      </c>
      <c r="E162" s="43" t="s">
        <v>114</v>
      </c>
      <c r="F162" s="81">
        <f>SUMIFS(input_enduse!D:D,input_enduse!A:A,C162,input_enduse!B:B,$A$2,input_enduse!C:C,$A162)</f>
        <v>0.96669678424091798</v>
      </c>
      <c r="G162" s="81">
        <v>1</v>
      </c>
      <c r="H162" s="81">
        <v>0</v>
      </c>
      <c r="I162" s="81">
        <v>0</v>
      </c>
      <c r="J162" s="82"/>
      <c r="K162" s="19"/>
    </row>
    <row r="163" spans="1:11" s="1" customFormat="1" ht="15" x14ac:dyDescent="0.2">
      <c r="A163" s="1" t="s">
        <v>19</v>
      </c>
      <c r="C163" s="1" t="s">
        <v>11</v>
      </c>
      <c r="E163" s="43" t="s">
        <v>11</v>
      </c>
      <c r="F163" s="81">
        <f>SUMIFS(input_enduse!D:D,input_enduse!A:A,C163,input_enduse!B:B,$A$2,input_enduse!C:C,$A163)</f>
        <v>0.78933670142627799</v>
      </c>
      <c r="G163" s="81">
        <v>1</v>
      </c>
      <c r="H163" s="81">
        <v>0</v>
      </c>
      <c r="I163" s="81">
        <v>0</v>
      </c>
      <c r="J163" s="82"/>
      <c r="K163" s="19"/>
    </row>
    <row r="164" spans="1:11" s="1" customFormat="1" ht="15" x14ac:dyDescent="0.2">
      <c r="A164" s="1" t="s">
        <v>19</v>
      </c>
      <c r="C164" s="1" t="s">
        <v>1</v>
      </c>
      <c r="E164" s="43" t="s">
        <v>1</v>
      </c>
      <c r="F164" s="81">
        <f>SUMIFS(input_enduse!D:D,input_enduse!A:A,C164,input_enduse!B:B,$A$2,input_enduse!C:C,$A164)</f>
        <v>0.331926591025476</v>
      </c>
      <c r="G164" s="81">
        <v>1</v>
      </c>
      <c r="H164" s="81">
        <v>0</v>
      </c>
      <c r="I164" s="81">
        <v>0</v>
      </c>
      <c r="J164" s="82"/>
      <c r="K164" s="19"/>
    </row>
    <row r="165" spans="1:11" s="1" customFormat="1" ht="15" x14ac:dyDescent="0.2">
      <c r="E165" s="83"/>
      <c r="F165" s="83"/>
      <c r="G165" s="83"/>
      <c r="H165" s="83"/>
      <c r="I165" s="83"/>
      <c r="J165" s="83"/>
      <c r="K165" s="8"/>
    </row>
    <row r="166" spans="1:11" s="1" customFormat="1" ht="15" x14ac:dyDescent="0.25">
      <c r="E166" s="95" t="s">
        <v>65</v>
      </c>
      <c r="F166" s="96"/>
      <c r="G166" s="96"/>
      <c r="H166" s="96"/>
      <c r="I166" s="97"/>
      <c r="J166" s="76"/>
      <c r="K166" s="18"/>
    </row>
    <row r="167" spans="1:11" s="1" customFormat="1" ht="15" x14ac:dyDescent="0.2">
      <c r="C167" s="1" t="s">
        <v>43</v>
      </c>
      <c r="E167" s="28" t="s">
        <v>43</v>
      </c>
      <c r="F167" s="28" t="s">
        <v>44</v>
      </c>
      <c r="G167" s="28" t="s">
        <v>40</v>
      </c>
      <c r="H167" s="28" t="s">
        <v>41</v>
      </c>
      <c r="I167" s="28" t="s">
        <v>42</v>
      </c>
      <c r="J167" s="80"/>
      <c r="K167" s="3"/>
    </row>
    <row r="168" spans="1:11" s="1" customFormat="1" ht="15" x14ac:dyDescent="0.2">
      <c r="A168" s="1" t="s">
        <v>20</v>
      </c>
      <c r="C168" s="1" t="s">
        <v>9</v>
      </c>
      <c r="E168" s="43" t="s">
        <v>9</v>
      </c>
      <c r="F168" s="81">
        <f>SUMIFS(input_enduse!D:D,input_enduse!A:A,C168,input_enduse!B:B,$A$2,input_enduse!C:C,$A168)</f>
        <v>0.90944706825704302</v>
      </c>
      <c r="G168" s="81">
        <f>SUMIFS(input_enduse!E:E,input_enduse!A:A,C168,input_enduse!B:B,$A$2,input_enduse!C:C,$A168)</f>
        <v>0.250943020514519</v>
      </c>
      <c r="H168" s="81">
        <f>SUMIFS(input_enduse!F:F,input_enduse!A:A,C168,input_enduse!B:B,$A$2,input_enduse!C:C,$A168)</f>
        <v>0.72432074718242601</v>
      </c>
      <c r="I168" s="81">
        <f>SUMIFS(input_enduse!G:G,input_enduse!A:A,C168,input_enduse!B:B,$A$2,input_enduse!C:C,$A168)</f>
        <v>2.4736232303055699E-2</v>
      </c>
      <c r="J168" s="82"/>
      <c r="K168" s="19"/>
    </row>
    <row r="169" spans="1:11" s="1" customFormat="1" ht="15" x14ac:dyDescent="0.2">
      <c r="A169" s="1" t="s">
        <v>20</v>
      </c>
      <c r="C169" s="1" t="s">
        <v>7</v>
      </c>
      <c r="E169" s="43" t="s">
        <v>7</v>
      </c>
      <c r="F169" s="81">
        <f>SUMIFS(input_enduse!D:D,input_enduse!A:A,C169,input_enduse!B:B,$A$2,input_enduse!C:C,$A169)</f>
        <v>0.88196155597487802</v>
      </c>
      <c r="G169" s="81">
        <f>SUMIFS(input_enduse!E:E,input_enduse!A:A,C169,input_enduse!B:B,$A$2,input_enduse!C:C,$A169)</f>
        <v>0.99897204124080397</v>
      </c>
      <c r="H169" s="81">
        <f>SUMIFS(input_enduse!F:F,input_enduse!A:A,C169,input_enduse!B:B,$A$2,input_enduse!C:C,$A169)</f>
        <v>1.02795875919572E-3</v>
      </c>
      <c r="I169" s="81">
        <f>SUMIFS(input_enduse!G:G,input_enduse!A:A,C169,input_enduse!B:B,$A$2,input_enduse!C:C,$A169)</f>
        <v>0</v>
      </c>
      <c r="J169" s="82"/>
      <c r="K169" s="19"/>
    </row>
    <row r="170" spans="1:11" s="1" customFormat="1" ht="15" x14ac:dyDescent="0.2">
      <c r="A170" s="1" t="s">
        <v>20</v>
      </c>
      <c r="C170" s="1" t="s">
        <v>13</v>
      </c>
      <c r="E170" s="43" t="s">
        <v>13</v>
      </c>
      <c r="F170" s="81">
        <f>SUMIFS(input_enduse!D:D,input_enduse!A:A,C170,input_enduse!B:B,$A$2,input_enduse!C:C,$A170)</f>
        <v>0.92196891494036604</v>
      </c>
      <c r="G170" s="81">
        <v>1</v>
      </c>
      <c r="H170" s="81">
        <v>0</v>
      </c>
      <c r="I170" s="81">
        <v>0</v>
      </c>
      <c r="J170" s="82"/>
      <c r="K170" s="19"/>
    </row>
    <row r="171" spans="1:11" s="1" customFormat="1" ht="15" x14ac:dyDescent="0.2">
      <c r="A171" s="1" t="s">
        <v>20</v>
      </c>
      <c r="C171" s="1" t="s">
        <v>108</v>
      </c>
      <c r="E171" s="43" t="s">
        <v>108</v>
      </c>
      <c r="F171" s="81">
        <f>SUMIFS(input_enduse!D:D,input_enduse!A:A,C171,input_enduse!B:B,$A$2,input_enduse!C:C,$A171)</f>
        <v>1.3492816685501701E-4</v>
      </c>
      <c r="G171" s="81">
        <v>1</v>
      </c>
      <c r="H171" s="81">
        <v>0</v>
      </c>
      <c r="I171" s="81">
        <v>0</v>
      </c>
      <c r="J171" s="82"/>
      <c r="K171" s="19"/>
    </row>
    <row r="172" spans="1:11" s="1" customFormat="1" ht="15" x14ac:dyDescent="0.2">
      <c r="A172" s="1" t="s">
        <v>20</v>
      </c>
      <c r="C172" s="1" t="s">
        <v>107</v>
      </c>
      <c r="E172" s="43" t="s">
        <v>107</v>
      </c>
      <c r="F172" s="81">
        <f>SUMIFS(input_enduse!D:D,input_enduse!A:A,C172,input_enduse!B:B,$A$2,input_enduse!C:C,$A172)</f>
        <v>6.6958468374023802E-4</v>
      </c>
      <c r="G172" s="81">
        <v>1</v>
      </c>
      <c r="H172" s="81">
        <v>0</v>
      </c>
      <c r="I172" s="81">
        <v>0</v>
      </c>
      <c r="J172" s="82"/>
      <c r="K172" s="19"/>
    </row>
    <row r="173" spans="1:11" s="1" customFormat="1" ht="15" x14ac:dyDescent="0.2">
      <c r="A173" s="1" t="s">
        <v>20</v>
      </c>
      <c r="C173" s="1" t="s">
        <v>5</v>
      </c>
      <c r="E173" s="43" t="s">
        <v>99</v>
      </c>
      <c r="F173" s="81">
        <f>SUMIFS(input_enduse!D:D,input_enduse!A:A,C173,input_enduse!B:B,$A$2,input_enduse!C:C,$A173)</f>
        <v>5.0737154765273899E-3</v>
      </c>
      <c r="G173" s="81">
        <f>SUMIFS(input_enduse!E:E,input_enduse!A:A,C173,input_enduse!B:B,$A$2,input_enduse!C:C,$A173)</f>
        <v>0.44776816138269498</v>
      </c>
      <c r="H173" s="81">
        <f>SUMIFS(input_enduse!F:F,input_enduse!A:A,C173,input_enduse!B:B,$A$2,input_enduse!C:C,$A173)</f>
        <v>0.54470587648523305</v>
      </c>
      <c r="I173" s="81">
        <f>SUMIFS(input_enduse!G:G,input_enduse!A:A,C173,input_enduse!B:B,$A$2,input_enduse!C:C,$A173)</f>
        <v>7.5259621320715297E-3</v>
      </c>
      <c r="J173" s="82"/>
      <c r="K173" s="19"/>
    </row>
    <row r="174" spans="1:11" s="1" customFormat="1" ht="15" x14ac:dyDescent="0.2">
      <c r="A174" s="1" t="s">
        <v>20</v>
      </c>
      <c r="C174" s="1" t="s">
        <v>14</v>
      </c>
      <c r="E174" s="43" t="s">
        <v>14</v>
      </c>
      <c r="F174" s="81">
        <f>SUMIFS(input_enduse!D:D,input_enduse!A:A,C174,input_enduse!B:B,$A$2,input_enduse!C:C,$A174)</f>
        <v>0.94896586412933903</v>
      </c>
      <c r="G174" s="81">
        <f>SUMIFS(input_enduse!E:E,input_enduse!A:A,C174,input_enduse!B:B,$A$2,input_enduse!C:C,$A174)</f>
        <v>0.48589656588834801</v>
      </c>
      <c r="H174" s="81">
        <f>SUMIFS(input_enduse!F:F,input_enduse!A:A,C174,input_enduse!B:B,$A$2,input_enduse!C:C,$A174)</f>
        <v>0.49841945645614899</v>
      </c>
      <c r="I174" s="81">
        <f>SUMIFS(input_enduse!G:G,input_enduse!A:A,C174,input_enduse!B:B,$A$2,input_enduse!C:C,$A174)</f>
        <v>1.5683977655502699E-2</v>
      </c>
      <c r="J174" s="82"/>
      <c r="K174" s="19"/>
    </row>
    <row r="175" spans="1:11" s="1" customFormat="1" ht="15" x14ac:dyDescent="0.2">
      <c r="A175" s="1" t="s">
        <v>20</v>
      </c>
      <c r="E175" s="28" t="s">
        <v>43</v>
      </c>
      <c r="F175" s="28" t="s">
        <v>101</v>
      </c>
      <c r="G175" s="28" t="s">
        <v>40</v>
      </c>
      <c r="H175" s="28" t="s">
        <v>41</v>
      </c>
      <c r="I175" s="28" t="s">
        <v>42</v>
      </c>
      <c r="J175" s="80"/>
      <c r="K175" s="3"/>
    </row>
    <row r="176" spans="1:11" s="1" customFormat="1" ht="15" x14ac:dyDescent="0.2">
      <c r="A176" s="1" t="s">
        <v>20</v>
      </c>
      <c r="C176" s="1" t="s">
        <v>98</v>
      </c>
      <c r="E176" s="43" t="s">
        <v>98</v>
      </c>
      <c r="F176" s="81">
        <v>1</v>
      </c>
      <c r="G176" s="81">
        <v>1</v>
      </c>
      <c r="H176" s="81">
        <v>0</v>
      </c>
      <c r="I176" s="81">
        <v>0</v>
      </c>
      <c r="J176" s="82"/>
      <c r="K176" s="19"/>
    </row>
    <row r="177" spans="1:11" s="1" customFormat="1" ht="15" x14ac:dyDescent="0.2">
      <c r="A177" s="1" t="s">
        <v>20</v>
      </c>
      <c r="C177" s="1" t="s">
        <v>8</v>
      </c>
      <c r="E177" s="43" t="s">
        <v>8</v>
      </c>
      <c r="F177" s="81">
        <f>SUMIFS(input_enduse!D:D,input_enduse!A:A,C177,input_enduse!B:B,$A$2,input_enduse!C:C,$A177)</f>
        <v>0.69806242161390797</v>
      </c>
      <c r="G177" s="81">
        <v>1</v>
      </c>
      <c r="H177" s="81">
        <v>0</v>
      </c>
      <c r="I177" s="81">
        <v>0</v>
      </c>
      <c r="J177" s="82"/>
      <c r="K177" s="19"/>
    </row>
    <row r="178" spans="1:11" s="1" customFormat="1" ht="15" x14ac:dyDescent="0.2">
      <c r="A178" s="1" t="s">
        <v>20</v>
      </c>
      <c r="C178" s="1" t="s">
        <v>12</v>
      </c>
      <c r="E178" s="43" t="s">
        <v>12</v>
      </c>
      <c r="F178" s="81">
        <f>SUMIFS(input_enduse!D:D,input_enduse!A:A,C178,input_enduse!B:B,$A$2,input_enduse!C:C,$A178)</f>
        <v>1</v>
      </c>
      <c r="G178" s="81">
        <v>1</v>
      </c>
      <c r="H178" s="81">
        <v>0</v>
      </c>
      <c r="I178" s="81">
        <v>0</v>
      </c>
      <c r="J178" s="82"/>
      <c r="K178" s="19"/>
    </row>
    <row r="179" spans="1:11" s="1" customFormat="1" ht="15" x14ac:dyDescent="0.2">
      <c r="A179" s="1" t="s">
        <v>20</v>
      </c>
      <c r="C179" s="1" t="s">
        <v>6</v>
      </c>
      <c r="E179" s="43" t="s">
        <v>109</v>
      </c>
      <c r="F179" s="81">
        <f>SUMIFS(input_enduse!D:D,input_enduse!A:A,C179,input_enduse!B:B,$A$2,input_enduse!C:C,$A179)</f>
        <v>0.94165001219145605</v>
      </c>
      <c r="G179" s="81">
        <f>SUMIFS(input_enduse!E:E,input_enduse!A:A,C179,input_enduse!B:B,$A$2,input_enduse!C:C,$A179)</f>
        <v>0.98912829805754698</v>
      </c>
      <c r="H179" s="81">
        <f>SUMIFS(input_enduse!F:F,input_enduse!A:A,C179,input_enduse!B:B,$A$2,input_enduse!C:C,$A179)</f>
        <v>1.0871701942453099E-2</v>
      </c>
      <c r="I179" s="81">
        <f>SUMIFS(input_enduse!G:G,input_enduse!A:A,C179,input_enduse!B:B,$A$2,input_enduse!C:C,$A179)</f>
        <v>0</v>
      </c>
      <c r="J179" s="82"/>
      <c r="K179" s="19"/>
    </row>
    <row r="180" spans="1:11" s="1" customFormat="1" ht="15" x14ac:dyDescent="0.2">
      <c r="A180" s="1" t="s">
        <v>20</v>
      </c>
      <c r="C180" s="1" t="s">
        <v>104</v>
      </c>
      <c r="E180" s="43" t="s">
        <v>110</v>
      </c>
      <c r="F180" s="81">
        <f>SUMIFS(input_enduse!D:D,input_enduse!A:A,C180,input_enduse!B:B,$A$2,input_enduse!C:C,$A180)</f>
        <v>5.68350602924588E-2</v>
      </c>
      <c r="G180" s="81">
        <v>1</v>
      </c>
      <c r="H180" s="81">
        <v>0</v>
      </c>
      <c r="I180" s="81">
        <v>0</v>
      </c>
      <c r="J180" s="82"/>
      <c r="K180" s="19"/>
    </row>
    <row r="181" spans="1:11" s="1" customFormat="1" ht="15" x14ac:dyDescent="0.2">
      <c r="A181" s="1" t="s">
        <v>20</v>
      </c>
      <c r="C181" s="1" t="s">
        <v>106</v>
      </c>
      <c r="E181" s="43" t="s">
        <v>111</v>
      </c>
      <c r="F181" s="81">
        <f>SUMIFS(input_enduse!D:D,input_enduse!A:A,C181,input_enduse!B:B,$A$2,input_enduse!C:C,$A181)</f>
        <v>0.82764750793868103</v>
      </c>
      <c r="G181" s="81">
        <v>1</v>
      </c>
      <c r="H181" s="81">
        <v>0</v>
      </c>
      <c r="I181" s="81">
        <v>0</v>
      </c>
      <c r="J181" s="82"/>
      <c r="K181" s="19"/>
    </row>
    <row r="182" spans="1:11" s="1" customFormat="1" ht="15" x14ac:dyDescent="0.2">
      <c r="A182" s="1" t="s">
        <v>20</v>
      </c>
      <c r="C182" s="1" t="s">
        <v>105</v>
      </c>
      <c r="E182" s="43" t="s">
        <v>112</v>
      </c>
      <c r="F182" s="81">
        <f>SUMIFS(input_enduse!D:D,input_enduse!A:A,C182,input_enduse!B:B,$A$2,input_enduse!C:C,$A182)</f>
        <v>0.91778349172548901</v>
      </c>
      <c r="G182" s="81">
        <v>1</v>
      </c>
      <c r="H182" s="81">
        <v>0</v>
      </c>
      <c r="I182" s="81">
        <v>0</v>
      </c>
      <c r="J182" s="82"/>
      <c r="K182" s="19"/>
    </row>
    <row r="183" spans="1:11" s="1" customFormat="1" ht="15" x14ac:dyDescent="0.2">
      <c r="A183" s="1" t="s">
        <v>20</v>
      </c>
      <c r="C183" s="1" t="s">
        <v>10</v>
      </c>
      <c r="E183" s="43" t="s">
        <v>114</v>
      </c>
      <c r="F183" s="81">
        <f>SUMIFS(input_enduse!D:D,input_enduse!A:A,C183,input_enduse!B:B,$A$2,input_enduse!C:C,$A183)</f>
        <v>0.92163298034636498</v>
      </c>
      <c r="G183" s="81">
        <v>1</v>
      </c>
      <c r="H183" s="81">
        <v>0</v>
      </c>
      <c r="I183" s="81">
        <v>0</v>
      </c>
      <c r="J183" s="82"/>
      <c r="K183" s="19"/>
    </row>
    <row r="184" spans="1:11" s="1" customFormat="1" ht="15" x14ac:dyDescent="0.2">
      <c r="A184" s="1" t="s">
        <v>20</v>
      </c>
      <c r="C184" s="1" t="s">
        <v>11</v>
      </c>
      <c r="E184" s="43" t="s">
        <v>11</v>
      </c>
      <c r="F184" s="81">
        <f>SUMIFS(input_enduse!D:D,input_enduse!A:A,C184,input_enduse!B:B,$A$2,input_enduse!C:C,$A184)</f>
        <v>0.11817384411847801</v>
      </c>
      <c r="G184" s="81">
        <v>1</v>
      </c>
      <c r="H184" s="81">
        <v>0</v>
      </c>
      <c r="I184" s="81">
        <v>0</v>
      </c>
      <c r="J184" s="82"/>
      <c r="K184" s="19"/>
    </row>
    <row r="185" spans="1:11" s="1" customFormat="1" ht="15" x14ac:dyDescent="0.2">
      <c r="A185" s="1" t="s">
        <v>20</v>
      </c>
      <c r="C185" s="1" t="s">
        <v>1</v>
      </c>
      <c r="E185" s="43" t="s">
        <v>1</v>
      </c>
      <c r="F185" s="81">
        <f>SUMIFS(input_enduse!D:D,input_enduse!A:A,C185,input_enduse!B:B,$A$2,input_enduse!C:C,$A185)</f>
        <v>0.16032869705994299</v>
      </c>
      <c r="G185" s="81">
        <v>1</v>
      </c>
      <c r="H185" s="81">
        <v>0</v>
      </c>
      <c r="I185" s="81">
        <v>0</v>
      </c>
      <c r="J185" s="82"/>
      <c r="K185" s="19"/>
    </row>
    <row r="186" spans="1:11" s="1" customFormat="1" ht="15" x14ac:dyDescent="0.2">
      <c r="E186" s="83"/>
      <c r="F186" s="83"/>
      <c r="G186" s="83"/>
      <c r="H186" s="83"/>
      <c r="I186" s="83"/>
      <c r="J186" s="83"/>
      <c r="K186" s="8"/>
    </row>
    <row r="187" spans="1:11" s="1" customFormat="1" ht="15" x14ac:dyDescent="0.25">
      <c r="E187" s="95" t="s">
        <v>66</v>
      </c>
      <c r="F187" s="96"/>
      <c r="G187" s="96"/>
      <c r="H187" s="96"/>
      <c r="I187" s="97"/>
      <c r="J187" s="76"/>
      <c r="K187" s="18"/>
    </row>
    <row r="188" spans="1:11" s="1" customFormat="1" ht="15" x14ac:dyDescent="0.2">
      <c r="C188" s="1" t="s">
        <v>43</v>
      </c>
      <c r="E188" s="28" t="s">
        <v>43</v>
      </c>
      <c r="F188" s="28" t="s">
        <v>44</v>
      </c>
      <c r="G188" s="28" t="s">
        <v>40</v>
      </c>
      <c r="H188" s="28" t="s">
        <v>41</v>
      </c>
      <c r="I188" s="28" t="s">
        <v>42</v>
      </c>
      <c r="J188" s="80"/>
      <c r="K188" s="3"/>
    </row>
    <row r="189" spans="1:11" s="1" customFormat="1" ht="15" x14ac:dyDescent="0.2">
      <c r="A189" s="1" t="s">
        <v>21</v>
      </c>
      <c r="C189" s="1" t="s">
        <v>9</v>
      </c>
      <c r="E189" s="43" t="s">
        <v>9</v>
      </c>
      <c r="F189" s="81">
        <f>SUMIFS(input_enduse!D:D,input_enduse!A:A,C189,input_enduse!B:B,$A$2,input_enduse!C:C,$A189)</f>
        <v>0.87997601029046701</v>
      </c>
      <c r="G189" s="81">
        <f>SUMIFS(input_enduse!E:E,input_enduse!A:A,C189,input_enduse!B:B,$A$2,input_enduse!C:C,$A189)</f>
        <v>0.22862771785927599</v>
      </c>
      <c r="H189" s="81">
        <f>SUMIFS(input_enduse!F:F,input_enduse!A:A,C189,input_enduse!B:B,$A$2,input_enduse!C:C,$A189)</f>
        <v>0.73392875015539105</v>
      </c>
      <c r="I189" s="81">
        <f>SUMIFS(input_enduse!G:G,input_enduse!A:A,C189,input_enduse!B:B,$A$2,input_enduse!C:C,$A189)</f>
        <v>3.7443531985332797E-2</v>
      </c>
      <c r="J189" s="82"/>
      <c r="K189" s="19"/>
    </row>
    <row r="190" spans="1:11" s="1" customFormat="1" ht="15" x14ac:dyDescent="0.2">
      <c r="A190" s="1" t="s">
        <v>21</v>
      </c>
      <c r="C190" s="1" t="s">
        <v>7</v>
      </c>
      <c r="E190" s="43" t="s">
        <v>7</v>
      </c>
      <c r="F190" s="81">
        <f>SUMIFS(input_enduse!D:D,input_enduse!A:A,C190,input_enduse!B:B,$A$2,input_enduse!C:C,$A190)</f>
        <v>0.88225402352538396</v>
      </c>
      <c r="G190" s="81">
        <f>SUMIFS(input_enduse!E:E,input_enduse!A:A,C190,input_enduse!B:B,$A$2,input_enduse!C:C,$A190)</f>
        <v>0.98908626986286596</v>
      </c>
      <c r="H190" s="81">
        <f>SUMIFS(input_enduse!F:F,input_enduse!A:A,C190,input_enduse!B:B,$A$2,input_enduse!C:C,$A190)</f>
        <v>0</v>
      </c>
      <c r="I190" s="81">
        <f>SUMIFS(input_enduse!G:G,input_enduse!A:A,C190,input_enduse!B:B,$A$2,input_enduse!C:C,$A190)</f>
        <v>1.0913730137134601E-2</v>
      </c>
      <c r="J190" s="82"/>
      <c r="K190" s="19"/>
    </row>
    <row r="191" spans="1:11" s="1" customFormat="1" ht="15" x14ac:dyDescent="0.2">
      <c r="A191" s="1" t="s">
        <v>21</v>
      </c>
      <c r="C191" s="1" t="s">
        <v>13</v>
      </c>
      <c r="E191" s="43" t="s">
        <v>13</v>
      </c>
      <c r="F191" s="81">
        <f>SUMIFS(input_enduse!D:D,input_enduse!A:A,C191,input_enduse!B:B,$A$2,input_enduse!C:C,$A191)</f>
        <v>0.92663304578076899</v>
      </c>
      <c r="G191" s="81">
        <v>1</v>
      </c>
      <c r="H191" s="81">
        <v>0</v>
      </c>
      <c r="I191" s="81">
        <v>0</v>
      </c>
      <c r="J191" s="82"/>
      <c r="K191" s="19"/>
    </row>
    <row r="192" spans="1:11" s="1" customFormat="1" ht="15" x14ac:dyDescent="0.2">
      <c r="A192" s="1" t="s">
        <v>21</v>
      </c>
      <c r="C192" s="1" t="s">
        <v>108</v>
      </c>
      <c r="E192" s="43" t="s">
        <v>108</v>
      </c>
      <c r="F192" s="102">
        <f>SUMIFS(input_enduse!D:D,input_enduse!A:A,C192,input_enduse!B:B,$A$2,input_enduse!C:C,$A192)</f>
        <v>2.2525830812081999E-2</v>
      </c>
      <c r="G192" s="81">
        <v>1</v>
      </c>
      <c r="H192" s="81">
        <v>0</v>
      </c>
      <c r="I192" s="81">
        <v>0</v>
      </c>
      <c r="J192" s="82"/>
      <c r="K192" s="19"/>
    </row>
    <row r="193" spans="1:11" s="1" customFormat="1" ht="15" x14ac:dyDescent="0.2">
      <c r="A193" s="1" t="s">
        <v>21</v>
      </c>
      <c r="C193" s="1" t="s">
        <v>107</v>
      </c>
      <c r="E193" s="43" t="s">
        <v>107</v>
      </c>
      <c r="F193" s="102">
        <f>SUMIFS(input_enduse!D:D,input_enduse!A:A,C193,input_enduse!B:B,$A$2,input_enduse!C:C,$A193)</f>
        <v>1.2449162082731099E-2</v>
      </c>
      <c r="G193" s="81">
        <v>1</v>
      </c>
      <c r="H193" s="81">
        <v>0</v>
      </c>
      <c r="I193" s="81">
        <v>0</v>
      </c>
      <c r="J193" s="82"/>
      <c r="K193" s="19"/>
    </row>
    <row r="194" spans="1:11" s="1" customFormat="1" ht="15" x14ac:dyDescent="0.2">
      <c r="A194" s="1" t="s">
        <v>21</v>
      </c>
      <c r="C194" s="1" t="s">
        <v>5</v>
      </c>
      <c r="E194" s="43" t="s">
        <v>99</v>
      </c>
      <c r="F194" s="81">
        <f>SUMIFS(input_enduse!D:D,input_enduse!A:A,C194,input_enduse!B:B,$A$2,input_enduse!C:C,$A194)</f>
        <v>1</v>
      </c>
      <c r="G194" s="81">
        <f>SUMIFS(input_enduse!E:E,input_enduse!A:A,C194,input_enduse!B:B,$A$2,input_enduse!C:C,$A194)</f>
        <v>0.32744539996510802</v>
      </c>
      <c r="H194" s="81">
        <f>SUMIFS(input_enduse!F:F,input_enduse!A:A,C194,input_enduse!B:B,$A$2,input_enduse!C:C,$A194)</f>
        <v>0.64434059955370404</v>
      </c>
      <c r="I194" s="81">
        <f>SUMIFS(input_enduse!G:G,input_enduse!A:A,C194,input_enduse!B:B,$A$2,input_enduse!C:C,$A194)</f>
        <v>2.8214000481187801E-2</v>
      </c>
      <c r="J194" s="82"/>
      <c r="K194" s="19"/>
    </row>
    <row r="195" spans="1:11" s="1" customFormat="1" ht="15" x14ac:dyDescent="0.2">
      <c r="A195" s="1" t="s">
        <v>21</v>
      </c>
      <c r="C195" s="1" t="s">
        <v>14</v>
      </c>
      <c r="E195" s="43" t="s">
        <v>14</v>
      </c>
      <c r="F195" s="81">
        <f>SUMIFS(input_enduse!D:D,input_enduse!A:A,C195,input_enduse!B:B,$A$2,input_enduse!C:C,$A195)</f>
        <v>0.99941434901208404</v>
      </c>
      <c r="G195" s="81">
        <f>SUMIFS(input_enduse!E:E,input_enduse!A:A,C195,input_enduse!B:B,$A$2,input_enduse!C:C,$A195)</f>
        <v>0.180940964768153</v>
      </c>
      <c r="H195" s="81">
        <f>SUMIFS(input_enduse!F:F,input_enduse!A:A,C195,input_enduse!B:B,$A$2,input_enduse!C:C,$A195)</f>
        <v>0.78580146066029599</v>
      </c>
      <c r="I195" s="81">
        <f>SUMIFS(input_enduse!G:G,input_enduse!A:A,C195,input_enduse!B:B,$A$2,input_enduse!C:C,$A195)</f>
        <v>3.3257574571551603E-2</v>
      </c>
      <c r="J195" s="82"/>
      <c r="K195" s="19"/>
    </row>
    <row r="196" spans="1:11" s="1" customFormat="1" ht="15" x14ac:dyDescent="0.2">
      <c r="A196" s="1" t="s">
        <v>21</v>
      </c>
      <c r="E196" s="28" t="s">
        <v>43</v>
      </c>
      <c r="F196" s="28" t="s">
        <v>101</v>
      </c>
      <c r="G196" s="28" t="s">
        <v>40</v>
      </c>
      <c r="H196" s="28" t="s">
        <v>41</v>
      </c>
      <c r="I196" s="28" t="s">
        <v>42</v>
      </c>
      <c r="J196" s="80"/>
      <c r="K196" s="3"/>
    </row>
    <row r="197" spans="1:11" s="1" customFormat="1" ht="15" x14ac:dyDescent="0.2">
      <c r="A197" s="1" t="s">
        <v>21</v>
      </c>
      <c r="C197" s="1" t="s">
        <v>98</v>
      </c>
      <c r="E197" s="43" t="s">
        <v>98</v>
      </c>
      <c r="F197" s="81">
        <v>1</v>
      </c>
      <c r="G197" s="81">
        <v>1</v>
      </c>
      <c r="H197" s="81">
        <v>0</v>
      </c>
      <c r="I197" s="81">
        <v>0</v>
      </c>
      <c r="J197" s="82"/>
      <c r="K197" s="19"/>
    </row>
    <row r="198" spans="1:11" s="1" customFormat="1" ht="15" x14ac:dyDescent="0.2">
      <c r="A198" s="1" t="s">
        <v>21</v>
      </c>
      <c r="C198" s="1" t="s">
        <v>8</v>
      </c>
      <c r="E198" s="43" t="s">
        <v>8</v>
      </c>
      <c r="F198" s="81">
        <f>SUMIFS(input_enduse!D:D,input_enduse!A:A,C198,input_enduse!B:B,$A$2,input_enduse!C:C,$A198)</f>
        <v>0.81139111947626896</v>
      </c>
      <c r="G198" s="81">
        <v>1</v>
      </c>
      <c r="H198" s="81">
        <v>0</v>
      </c>
      <c r="I198" s="81">
        <v>0</v>
      </c>
      <c r="J198" s="82"/>
      <c r="K198" s="19"/>
    </row>
    <row r="199" spans="1:11" s="1" customFormat="1" ht="15" x14ac:dyDescent="0.2">
      <c r="A199" s="1" t="s">
        <v>21</v>
      </c>
      <c r="C199" s="1" t="s">
        <v>12</v>
      </c>
      <c r="E199" s="43" t="s">
        <v>12</v>
      </c>
      <c r="F199" s="81">
        <f>SUMIFS(input_enduse!D:D,input_enduse!A:A,C199,input_enduse!B:B,$A$2,input_enduse!C:C,$A199)</f>
        <v>1</v>
      </c>
      <c r="G199" s="81">
        <v>1</v>
      </c>
      <c r="H199" s="81">
        <v>0</v>
      </c>
      <c r="I199" s="81">
        <v>0</v>
      </c>
      <c r="J199" s="82"/>
      <c r="K199" s="19"/>
    </row>
    <row r="200" spans="1:11" s="1" customFormat="1" ht="15" x14ac:dyDescent="0.2">
      <c r="A200" s="1" t="s">
        <v>21</v>
      </c>
      <c r="C200" s="1" t="s">
        <v>6</v>
      </c>
      <c r="E200" s="43" t="s">
        <v>109</v>
      </c>
      <c r="F200" s="81">
        <f>SUMIFS(input_enduse!D:D,input_enduse!A:A,C200,input_enduse!B:B,$A$2,input_enduse!C:C,$A200)</f>
        <v>1</v>
      </c>
      <c r="G200" s="81">
        <f>SUMIFS(input_enduse!E:E,input_enduse!A:A,C200,input_enduse!B:B,$A$2,input_enduse!C:C,$A200)</f>
        <v>0.99195981909895803</v>
      </c>
      <c r="H200" s="81">
        <f>SUMIFS(input_enduse!F:F,input_enduse!A:A,C200,input_enduse!B:B,$A$2,input_enduse!C:C,$A200)</f>
        <v>8.04018090104156E-3</v>
      </c>
      <c r="I200" s="81">
        <f>SUMIFS(input_enduse!G:G,input_enduse!A:A,C200,input_enduse!B:B,$A$2,input_enduse!C:C,$A200)</f>
        <v>0</v>
      </c>
      <c r="J200" s="82"/>
      <c r="K200" s="19"/>
    </row>
    <row r="201" spans="1:11" s="1" customFormat="1" ht="15" x14ac:dyDescent="0.2">
      <c r="A201" s="1" t="s">
        <v>21</v>
      </c>
      <c r="C201" s="1" t="s">
        <v>104</v>
      </c>
      <c r="E201" s="43" t="s">
        <v>110</v>
      </c>
      <c r="F201" s="81">
        <f>SUMIFS(input_enduse!D:D,input_enduse!A:A,C201,input_enduse!B:B,$A$2,input_enduse!C:C,$A201)</f>
        <v>0.91252327492140295</v>
      </c>
      <c r="G201" s="81">
        <v>1</v>
      </c>
      <c r="H201" s="81">
        <v>0</v>
      </c>
      <c r="I201" s="81">
        <v>0</v>
      </c>
      <c r="J201" s="82"/>
      <c r="K201" s="19"/>
    </row>
    <row r="202" spans="1:11" s="1" customFormat="1" ht="15" x14ac:dyDescent="0.2">
      <c r="A202" s="1" t="s">
        <v>21</v>
      </c>
      <c r="C202" s="1" t="s">
        <v>106</v>
      </c>
      <c r="E202" s="43" t="s">
        <v>111</v>
      </c>
      <c r="F202" s="81">
        <f>SUMIFS(input_enduse!D:D,input_enduse!A:A,C202,input_enduse!B:B,$A$2,input_enduse!C:C,$A202)</f>
        <v>0.99445419236763399</v>
      </c>
      <c r="G202" s="81">
        <v>1</v>
      </c>
      <c r="H202" s="81">
        <v>0</v>
      </c>
      <c r="I202" s="81">
        <v>0</v>
      </c>
      <c r="J202" s="82"/>
      <c r="K202" s="19"/>
    </row>
    <row r="203" spans="1:11" s="1" customFormat="1" ht="15" x14ac:dyDescent="0.2">
      <c r="A203" s="1" t="s">
        <v>21</v>
      </c>
      <c r="C203" s="1" t="s">
        <v>105</v>
      </c>
      <c r="E203" s="43" t="s">
        <v>112</v>
      </c>
      <c r="F203" s="81">
        <f>SUMIFS(input_enduse!D:D,input_enduse!A:A,C203,input_enduse!B:B,$A$2,input_enduse!C:C,$A203)</f>
        <v>0.22659650597816999</v>
      </c>
      <c r="G203" s="81">
        <v>1</v>
      </c>
      <c r="H203" s="81">
        <v>0</v>
      </c>
      <c r="I203" s="81">
        <v>0</v>
      </c>
      <c r="J203" s="82"/>
      <c r="K203" s="19"/>
    </row>
    <row r="204" spans="1:11" s="1" customFormat="1" ht="15" x14ac:dyDescent="0.2">
      <c r="A204" s="1" t="s">
        <v>21</v>
      </c>
      <c r="C204" s="1" t="s">
        <v>10</v>
      </c>
      <c r="E204" s="43" t="s">
        <v>114</v>
      </c>
      <c r="F204" s="81">
        <f>SUMIFS(input_enduse!D:D,input_enduse!A:A,C204,input_enduse!B:B,$A$2,input_enduse!C:C,$A204)</f>
        <v>0.97750623461200203</v>
      </c>
      <c r="G204" s="81">
        <v>1</v>
      </c>
      <c r="H204" s="81">
        <v>0</v>
      </c>
      <c r="I204" s="81">
        <v>0</v>
      </c>
      <c r="J204" s="82"/>
      <c r="K204" s="19"/>
    </row>
    <row r="205" spans="1:11" s="1" customFormat="1" ht="15" x14ac:dyDescent="0.2">
      <c r="A205" s="1" t="s">
        <v>21</v>
      </c>
      <c r="C205" s="1" t="s">
        <v>11</v>
      </c>
      <c r="E205" s="43" t="s">
        <v>11</v>
      </c>
      <c r="F205" s="81">
        <f>SUMIFS(input_enduse!D:D,input_enduse!A:A,C205,input_enduse!B:B,$A$2,input_enduse!C:C,$A205)</f>
        <v>5.4413374785750902E-2</v>
      </c>
      <c r="G205" s="81">
        <v>1</v>
      </c>
      <c r="H205" s="81">
        <v>0</v>
      </c>
      <c r="I205" s="81">
        <v>0</v>
      </c>
      <c r="J205" s="82"/>
      <c r="K205" s="19"/>
    </row>
    <row r="206" spans="1:11" s="1" customFormat="1" ht="15" x14ac:dyDescent="0.2">
      <c r="A206" s="1" t="s">
        <v>21</v>
      </c>
      <c r="C206" s="1" t="s">
        <v>1</v>
      </c>
      <c r="E206" s="43" t="s">
        <v>1</v>
      </c>
      <c r="F206" s="81">
        <f>SUMIFS(input_enduse!D:D,input_enduse!A:A,C206,input_enduse!B:B,$A$2,input_enduse!C:C,$A206)</f>
        <v>6.8765307647845095E-2</v>
      </c>
      <c r="G206" s="81">
        <v>1</v>
      </c>
      <c r="H206" s="81">
        <v>0</v>
      </c>
      <c r="I206" s="81">
        <v>0</v>
      </c>
      <c r="J206" s="82"/>
      <c r="K206" s="19"/>
    </row>
    <row r="207" spans="1:11" s="1" customFormat="1" ht="15" x14ac:dyDescent="0.2">
      <c r="E207" s="83"/>
      <c r="F207" s="83"/>
      <c r="G207" s="83"/>
      <c r="H207" s="83"/>
      <c r="I207" s="83"/>
      <c r="J207" s="83"/>
      <c r="K207" s="8"/>
    </row>
    <row r="208" spans="1:11" s="1" customFormat="1" ht="15" x14ac:dyDescent="0.25">
      <c r="E208" s="95" t="s">
        <v>67</v>
      </c>
      <c r="F208" s="96"/>
      <c r="G208" s="96"/>
      <c r="H208" s="96"/>
      <c r="I208" s="97"/>
      <c r="J208" s="76"/>
      <c r="K208" s="18"/>
    </row>
    <row r="209" spans="1:11" s="1" customFormat="1" ht="15" x14ac:dyDescent="0.2">
      <c r="C209" s="1" t="s">
        <v>43</v>
      </c>
      <c r="E209" s="28" t="s">
        <v>43</v>
      </c>
      <c r="F209" s="28" t="s">
        <v>44</v>
      </c>
      <c r="G209" s="28" t="s">
        <v>40</v>
      </c>
      <c r="H209" s="28" t="s">
        <v>41</v>
      </c>
      <c r="I209" s="28" t="s">
        <v>42</v>
      </c>
      <c r="J209" s="80"/>
      <c r="K209" s="3"/>
    </row>
    <row r="210" spans="1:11" s="1" customFormat="1" ht="15" x14ac:dyDescent="0.2">
      <c r="A210" s="1" t="s">
        <v>22</v>
      </c>
      <c r="C210" s="1" t="s">
        <v>9</v>
      </c>
      <c r="E210" s="43" t="s">
        <v>9</v>
      </c>
      <c r="F210" s="81">
        <f>SUMIFS(input_enduse!D:D,input_enduse!A:A,C210,input_enduse!B:B,$A$2,input_enduse!C:C,$A210)</f>
        <v>0.82461364205459498</v>
      </c>
      <c r="G210" s="81">
        <f>SUMIFS(input_enduse!E:E,input_enduse!A:A,C210,input_enduse!B:B,$A$2,input_enduse!C:C,$A210)</f>
        <v>0.26207557467777098</v>
      </c>
      <c r="H210" s="81">
        <f>SUMIFS(input_enduse!F:F,input_enduse!A:A,C210,input_enduse!B:B,$A$2,input_enduse!C:C,$A210)</f>
        <v>0.72485631509883097</v>
      </c>
      <c r="I210" s="81">
        <f>SUMIFS(input_enduse!G:G,input_enduse!A:A,C210,input_enduse!B:B,$A$2,input_enduse!C:C,$A210)</f>
        <v>1.30681102233976E-2</v>
      </c>
      <c r="J210" s="82"/>
      <c r="K210" s="19"/>
    </row>
    <row r="211" spans="1:11" s="1" customFormat="1" ht="15" x14ac:dyDescent="0.2">
      <c r="A211" s="1" t="s">
        <v>22</v>
      </c>
      <c r="C211" s="1" t="s">
        <v>7</v>
      </c>
      <c r="E211" s="43" t="s">
        <v>7</v>
      </c>
      <c r="F211" s="81">
        <f>SUMIFS(input_enduse!D:D,input_enduse!A:A,C211,input_enduse!B:B,$A$2,input_enduse!C:C,$A211)</f>
        <v>0.79230558624985303</v>
      </c>
      <c r="G211" s="81">
        <f>SUMIFS(input_enduse!E:E,input_enduse!A:A,C211,input_enduse!B:B,$A$2,input_enduse!C:C,$A211)</f>
        <v>0.99993126140607502</v>
      </c>
      <c r="H211" s="81">
        <f>SUMIFS(input_enduse!F:F,input_enduse!A:A,C211,input_enduse!B:B,$A$2,input_enduse!C:C,$A211)</f>
        <v>0</v>
      </c>
      <c r="I211" s="81">
        <f>SUMIFS(input_enduse!G:G,input_enduse!A:A,C211,input_enduse!B:B,$A$2,input_enduse!C:C,$A211)</f>
        <v>6.8738593925155101E-5</v>
      </c>
      <c r="J211" s="82"/>
      <c r="K211" s="19"/>
    </row>
    <row r="212" spans="1:11" s="1" customFormat="1" ht="15" x14ac:dyDescent="0.2">
      <c r="A212" s="1" t="s">
        <v>22</v>
      </c>
      <c r="C212" s="1" t="s">
        <v>13</v>
      </c>
      <c r="E212" s="43" t="s">
        <v>13</v>
      </c>
      <c r="F212" s="81">
        <f>SUMIFS(input_enduse!D:D,input_enduse!A:A,C212,input_enduse!B:B,$A$2,input_enduse!C:C,$A212)</f>
        <v>0.85794671588383198</v>
      </c>
      <c r="G212" s="81">
        <v>1</v>
      </c>
      <c r="H212" s="81">
        <v>0</v>
      </c>
      <c r="I212" s="81">
        <v>0</v>
      </c>
      <c r="J212" s="82"/>
      <c r="K212" s="19"/>
    </row>
    <row r="213" spans="1:11" s="1" customFormat="1" ht="15" x14ac:dyDescent="0.2">
      <c r="A213" s="1" t="s">
        <v>22</v>
      </c>
      <c r="C213" s="1" t="s">
        <v>108</v>
      </c>
      <c r="E213" s="43" t="s">
        <v>108</v>
      </c>
      <c r="F213" s="81">
        <f>SUMIFS(input_enduse!D:D,input_enduse!A:A,C213,input_enduse!B:B,$A$2,input_enduse!C:C,$A213)</f>
        <v>1.3011515884967201E-4</v>
      </c>
      <c r="G213" s="81">
        <v>1</v>
      </c>
      <c r="H213" s="81">
        <v>0</v>
      </c>
      <c r="I213" s="81">
        <v>0</v>
      </c>
      <c r="J213" s="82"/>
      <c r="K213" s="19"/>
    </row>
    <row r="214" spans="1:11" s="1" customFormat="1" ht="15" x14ac:dyDescent="0.2">
      <c r="A214" s="1" t="s">
        <v>22</v>
      </c>
      <c r="C214" s="1" t="s">
        <v>107</v>
      </c>
      <c r="E214" s="43" t="s">
        <v>107</v>
      </c>
      <c r="F214" s="81">
        <f>SUMIFS(input_enduse!D:D,input_enduse!A:A,C214,input_enduse!B:B,$A$2,input_enduse!C:C,$A214)</f>
        <v>0</v>
      </c>
      <c r="G214" s="81">
        <v>1</v>
      </c>
      <c r="H214" s="81">
        <v>0</v>
      </c>
      <c r="I214" s="81">
        <v>0</v>
      </c>
      <c r="J214" s="82"/>
      <c r="K214" s="19"/>
    </row>
    <row r="215" spans="1:11" s="1" customFormat="1" ht="15" x14ac:dyDescent="0.2">
      <c r="A215" s="1" t="s">
        <v>22</v>
      </c>
      <c r="C215" s="1" t="s">
        <v>5</v>
      </c>
      <c r="E215" s="43" t="s">
        <v>99</v>
      </c>
      <c r="F215" s="81">
        <f>SUMIFS(input_enduse!D:D,input_enduse!A:A,C215,input_enduse!B:B,$A$2,input_enduse!C:C,$A215)</f>
        <v>9.8207467263476092E-4</v>
      </c>
      <c r="G215" s="81">
        <f>SUMIFS(input_enduse!E:E,input_enduse!A:A,C215,input_enduse!B:B,$A$2,input_enduse!C:C,$A215)</f>
        <v>0.725186943844216</v>
      </c>
      <c r="H215" s="81">
        <f>SUMIFS(input_enduse!F:F,input_enduse!A:A,C215,input_enduse!B:B,$A$2,input_enduse!C:C,$A215)</f>
        <v>0.274813056155784</v>
      </c>
      <c r="I215" s="81">
        <f>SUMIFS(input_enduse!G:G,input_enduse!A:A,C215,input_enduse!B:B,$A$2,input_enduse!C:C,$A215)</f>
        <v>0</v>
      </c>
      <c r="J215" s="82"/>
      <c r="K215" s="19"/>
    </row>
    <row r="216" spans="1:11" s="1" customFormat="1" ht="15" x14ac:dyDescent="0.2">
      <c r="A216" s="1" t="s">
        <v>22</v>
      </c>
      <c r="C216" s="1" t="s">
        <v>14</v>
      </c>
      <c r="E216" s="43" t="s">
        <v>14</v>
      </c>
      <c r="F216" s="81">
        <f>SUMIFS(input_enduse!D:D,input_enduse!A:A,C216,input_enduse!B:B,$A$2,input_enduse!C:C,$A216)</f>
        <v>0.90702743826742804</v>
      </c>
      <c r="G216" s="81">
        <f>SUMIFS(input_enduse!E:E,input_enduse!A:A,C216,input_enduse!B:B,$A$2,input_enduse!C:C,$A216)</f>
        <v>0.54065869836038005</v>
      </c>
      <c r="H216" s="81">
        <f>SUMIFS(input_enduse!F:F,input_enduse!A:A,C216,input_enduse!B:B,$A$2,input_enduse!C:C,$A216)</f>
        <v>0.45364366781064802</v>
      </c>
      <c r="I216" s="81">
        <f>SUMIFS(input_enduse!G:G,input_enduse!A:A,C216,input_enduse!B:B,$A$2,input_enduse!C:C,$A216)</f>
        <v>5.6976338289713904E-3</v>
      </c>
      <c r="J216" s="82"/>
      <c r="K216" s="19"/>
    </row>
    <row r="217" spans="1:11" s="1" customFormat="1" ht="15" x14ac:dyDescent="0.2">
      <c r="A217" s="1" t="s">
        <v>22</v>
      </c>
      <c r="E217" s="28" t="s">
        <v>43</v>
      </c>
      <c r="F217" s="28" t="s">
        <v>101</v>
      </c>
      <c r="G217" s="28" t="s">
        <v>40</v>
      </c>
      <c r="H217" s="28" t="s">
        <v>41</v>
      </c>
      <c r="I217" s="28" t="s">
        <v>42</v>
      </c>
      <c r="J217" s="80"/>
      <c r="K217" s="3"/>
    </row>
    <row r="218" spans="1:11" s="1" customFormat="1" ht="15" x14ac:dyDescent="0.2">
      <c r="A218" s="1" t="s">
        <v>22</v>
      </c>
      <c r="C218" s="1" t="s">
        <v>98</v>
      </c>
      <c r="E218" s="43" t="s">
        <v>98</v>
      </c>
      <c r="F218" s="81">
        <v>1</v>
      </c>
      <c r="G218" s="81">
        <v>1</v>
      </c>
      <c r="H218" s="81">
        <v>0</v>
      </c>
      <c r="I218" s="81">
        <v>0</v>
      </c>
      <c r="J218" s="82"/>
      <c r="K218" s="19"/>
    </row>
    <row r="219" spans="1:11" s="1" customFormat="1" ht="15" x14ac:dyDescent="0.2">
      <c r="A219" s="1" t="s">
        <v>22</v>
      </c>
      <c r="C219" s="1" t="s">
        <v>8</v>
      </c>
      <c r="E219" s="43" t="s">
        <v>8</v>
      </c>
      <c r="F219" s="81">
        <f>SUMIFS(input_enduse!D:D,input_enduse!A:A,C219,input_enduse!B:B,$A$2,input_enduse!C:C,$A219)</f>
        <v>0.701342504362787</v>
      </c>
      <c r="G219" s="81">
        <v>1</v>
      </c>
      <c r="H219" s="81">
        <v>0</v>
      </c>
      <c r="I219" s="81">
        <v>0</v>
      </c>
      <c r="J219" s="82"/>
      <c r="K219" s="19"/>
    </row>
    <row r="220" spans="1:11" s="1" customFormat="1" ht="15" x14ac:dyDescent="0.2">
      <c r="A220" s="1" t="s">
        <v>22</v>
      </c>
      <c r="C220" s="1" t="s">
        <v>12</v>
      </c>
      <c r="E220" s="43" t="s">
        <v>12</v>
      </c>
      <c r="F220" s="81">
        <f>SUMIFS(input_enduse!D:D,input_enduse!A:A,C220,input_enduse!B:B,$A$2,input_enduse!C:C,$A220)</f>
        <v>1</v>
      </c>
      <c r="G220" s="81">
        <v>1</v>
      </c>
      <c r="H220" s="81">
        <v>0</v>
      </c>
      <c r="I220" s="81">
        <v>0</v>
      </c>
      <c r="J220" s="82"/>
      <c r="K220" s="19"/>
    </row>
    <row r="221" spans="1:11" s="1" customFormat="1" ht="15" x14ac:dyDescent="0.2">
      <c r="A221" s="1" t="s">
        <v>22</v>
      </c>
      <c r="C221" s="1" t="s">
        <v>6</v>
      </c>
      <c r="E221" s="43" t="s">
        <v>109</v>
      </c>
      <c r="F221" s="81">
        <f>SUMIFS(input_enduse!D:D,input_enduse!A:A,C221,input_enduse!B:B,$A$2,input_enduse!C:C,$A221)</f>
        <v>0.92804919657077101</v>
      </c>
      <c r="G221" s="81">
        <f>SUMIFS(input_enduse!E:E,input_enduse!A:A,C221,input_enduse!B:B,$A$2,input_enduse!C:C,$A221)</f>
        <v>0.99554132511632898</v>
      </c>
      <c r="H221" s="81">
        <f>SUMIFS(input_enduse!F:F,input_enduse!A:A,C221,input_enduse!B:B,$A$2,input_enduse!C:C,$A221)</f>
        <v>4.45867488367093E-3</v>
      </c>
      <c r="I221" s="81">
        <f>SUMIFS(input_enduse!G:G,input_enduse!A:A,C221,input_enduse!B:B,$A$2,input_enduse!C:C,$A221)</f>
        <v>0</v>
      </c>
      <c r="J221" s="82"/>
      <c r="K221" s="19"/>
    </row>
    <row r="222" spans="1:11" s="1" customFormat="1" ht="15" x14ac:dyDescent="0.2">
      <c r="A222" s="1" t="s">
        <v>22</v>
      </c>
      <c r="C222" s="1" t="s">
        <v>104</v>
      </c>
      <c r="E222" s="43" t="s">
        <v>110</v>
      </c>
      <c r="F222" s="81">
        <f>SUMIFS(input_enduse!D:D,input_enduse!A:A,C222,input_enduse!B:B,$A$2,input_enduse!C:C,$A222)</f>
        <v>7.8981007546089901E-2</v>
      </c>
      <c r="G222" s="81">
        <v>1</v>
      </c>
      <c r="H222" s="81">
        <v>0</v>
      </c>
      <c r="I222" s="81">
        <v>0</v>
      </c>
      <c r="J222" s="82"/>
      <c r="K222" s="19"/>
    </row>
    <row r="223" spans="1:11" s="1" customFormat="1" ht="15" x14ac:dyDescent="0.2">
      <c r="A223" s="1" t="s">
        <v>22</v>
      </c>
      <c r="C223" s="1" t="s">
        <v>106</v>
      </c>
      <c r="E223" s="43" t="s">
        <v>111</v>
      </c>
      <c r="F223" s="81">
        <f>SUMIFS(input_enduse!D:D,input_enduse!A:A,C223,input_enduse!B:B,$A$2,input_enduse!C:C,$A223)</f>
        <v>0.84234933126252598</v>
      </c>
      <c r="G223" s="81">
        <v>1</v>
      </c>
      <c r="H223" s="81">
        <v>0</v>
      </c>
      <c r="I223" s="81">
        <v>0</v>
      </c>
      <c r="J223" s="82"/>
      <c r="K223" s="19"/>
    </row>
    <row r="224" spans="1:11" s="1" customFormat="1" ht="15" x14ac:dyDescent="0.2">
      <c r="A224" s="1" t="s">
        <v>22</v>
      </c>
      <c r="C224" s="1" t="s">
        <v>105</v>
      </c>
      <c r="E224" s="43" t="s">
        <v>112</v>
      </c>
      <c r="F224" s="81">
        <f>SUMIFS(input_enduse!D:D,input_enduse!A:A,C224,input_enduse!B:B,$A$2,input_enduse!C:C,$A224)</f>
        <v>0.88642073016106504</v>
      </c>
      <c r="G224" s="81">
        <v>1</v>
      </c>
      <c r="H224" s="81">
        <v>0</v>
      </c>
      <c r="I224" s="81">
        <v>0</v>
      </c>
      <c r="J224" s="82"/>
      <c r="K224" s="19"/>
    </row>
    <row r="225" spans="1:11" s="1" customFormat="1" ht="15" x14ac:dyDescent="0.2">
      <c r="A225" s="1" t="s">
        <v>22</v>
      </c>
      <c r="C225" s="1" t="s">
        <v>10</v>
      </c>
      <c r="E225" s="43" t="s">
        <v>114</v>
      </c>
      <c r="F225" s="81">
        <f>SUMIFS(input_enduse!D:D,input_enduse!A:A,C225,input_enduse!B:B,$A$2,input_enduse!C:C,$A225)</f>
        <v>0.96830490869084496</v>
      </c>
      <c r="G225" s="81">
        <v>1</v>
      </c>
      <c r="H225" s="81">
        <v>0</v>
      </c>
      <c r="I225" s="81">
        <v>0</v>
      </c>
      <c r="J225" s="82"/>
      <c r="K225" s="19"/>
    </row>
    <row r="226" spans="1:11" s="1" customFormat="1" ht="15" x14ac:dyDescent="0.2">
      <c r="A226" s="1" t="s">
        <v>22</v>
      </c>
      <c r="C226" s="1" t="s">
        <v>11</v>
      </c>
      <c r="E226" s="43" t="s">
        <v>11</v>
      </c>
      <c r="F226" s="81">
        <f>SUMIFS(input_enduse!D:D,input_enduse!A:A,C226,input_enduse!B:B,$A$2,input_enduse!C:C,$A226)</f>
        <v>0.127905871396332</v>
      </c>
      <c r="G226" s="81">
        <v>1</v>
      </c>
      <c r="H226" s="81">
        <v>0</v>
      </c>
      <c r="I226" s="81">
        <v>0</v>
      </c>
      <c r="J226" s="82"/>
      <c r="K226" s="19"/>
    </row>
    <row r="227" spans="1:11" s="1" customFormat="1" ht="15" x14ac:dyDescent="0.2">
      <c r="A227" s="1" t="s">
        <v>22</v>
      </c>
      <c r="C227" s="1" t="s">
        <v>1</v>
      </c>
      <c r="E227" s="43" t="s">
        <v>1</v>
      </c>
      <c r="F227" s="81">
        <f>SUMIFS(input_enduse!D:D,input_enduse!A:A,C227,input_enduse!B:B,$A$2,input_enduse!C:C,$A227)</f>
        <v>0.16828318931914901</v>
      </c>
      <c r="G227" s="81">
        <v>1</v>
      </c>
      <c r="H227" s="81">
        <v>0</v>
      </c>
      <c r="I227" s="81">
        <v>0</v>
      </c>
      <c r="J227" s="82"/>
      <c r="K227" s="19"/>
    </row>
    <row r="228" spans="1:11" s="1" customFormat="1" ht="15" x14ac:dyDescent="0.2">
      <c r="E228" s="83"/>
      <c r="F228" s="83"/>
      <c r="G228" s="83"/>
      <c r="H228" s="83"/>
      <c r="I228" s="83"/>
      <c r="J228" s="83"/>
      <c r="K228" s="8"/>
    </row>
    <row r="229" spans="1:11" s="1" customFormat="1" ht="15" x14ac:dyDescent="0.25">
      <c r="E229" s="95" t="s">
        <v>68</v>
      </c>
      <c r="F229" s="96"/>
      <c r="G229" s="96"/>
      <c r="H229" s="96"/>
      <c r="I229" s="97"/>
      <c r="J229" s="76"/>
      <c r="K229" s="18"/>
    </row>
    <row r="230" spans="1:11" s="1" customFormat="1" ht="15" x14ac:dyDescent="0.2">
      <c r="C230" s="1" t="s">
        <v>43</v>
      </c>
      <c r="E230" s="28" t="s">
        <v>43</v>
      </c>
      <c r="F230" s="28" t="s">
        <v>44</v>
      </c>
      <c r="G230" s="28" t="s">
        <v>40</v>
      </c>
      <c r="H230" s="28" t="s">
        <v>41</v>
      </c>
      <c r="I230" s="28" t="s">
        <v>42</v>
      </c>
      <c r="J230" s="80"/>
      <c r="K230" s="3"/>
    </row>
    <row r="231" spans="1:11" s="1" customFormat="1" ht="15" x14ac:dyDescent="0.2">
      <c r="A231" s="1" t="s">
        <v>23</v>
      </c>
      <c r="C231" s="1" t="s">
        <v>9</v>
      </c>
      <c r="E231" s="43" t="s">
        <v>9</v>
      </c>
      <c r="F231" s="81">
        <f>SUMIFS(input_enduse!D:D,input_enduse!A:A,C231,input_enduse!B:B,$A$2,input_enduse!C:C,$A231)</f>
        <v>0.97949731189916001</v>
      </c>
      <c r="G231" s="81">
        <f>SUMIFS(input_enduse!E:E,input_enduse!A:A,C231,input_enduse!B:B,$A$2,input_enduse!C:C,$A231)</f>
        <v>0.19502252823079799</v>
      </c>
      <c r="H231" s="81">
        <f>SUMIFS(input_enduse!F:F,input_enduse!A:A,C231,input_enduse!B:B,$A$2,input_enduse!C:C,$A231)</f>
        <v>0.73107309679136001</v>
      </c>
      <c r="I231" s="81">
        <f>SUMIFS(input_enduse!G:G,input_enduse!A:A,C231,input_enduse!B:B,$A$2,input_enduse!C:C,$A231)</f>
        <v>7.39043749778419E-2</v>
      </c>
      <c r="J231" s="82"/>
      <c r="K231" s="19"/>
    </row>
    <row r="232" spans="1:11" s="1" customFormat="1" ht="15" x14ac:dyDescent="0.2">
      <c r="A232" s="1" t="s">
        <v>23</v>
      </c>
      <c r="C232" s="1" t="s">
        <v>7</v>
      </c>
      <c r="E232" s="43" t="s">
        <v>7</v>
      </c>
      <c r="F232" s="81">
        <f>SUMIFS(input_enduse!D:D,input_enduse!A:A,C232,input_enduse!B:B,$A$2,input_enduse!C:C,$A232)</f>
        <v>0.93475257468008499</v>
      </c>
      <c r="G232" s="81">
        <f>SUMIFS(input_enduse!E:E,input_enduse!A:A,C232,input_enduse!B:B,$A$2,input_enduse!C:C,$A232)</f>
        <v>1</v>
      </c>
      <c r="H232" s="81">
        <f>SUMIFS(input_enduse!F:F,input_enduse!A:A,C232,input_enduse!B:B,$A$2,input_enduse!C:C,$A232)</f>
        <v>0</v>
      </c>
      <c r="I232" s="81">
        <f>SUMIFS(input_enduse!G:G,input_enduse!A:A,C232,input_enduse!B:B,$A$2,input_enduse!C:C,$A232)</f>
        <v>0</v>
      </c>
      <c r="J232" s="82"/>
      <c r="K232" s="19"/>
    </row>
    <row r="233" spans="1:11" s="1" customFormat="1" ht="15" x14ac:dyDescent="0.2">
      <c r="A233" s="1" t="s">
        <v>23</v>
      </c>
      <c r="C233" s="1" t="s">
        <v>13</v>
      </c>
      <c r="E233" s="43" t="s">
        <v>13</v>
      </c>
      <c r="F233" s="81">
        <f>SUMIFS(input_enduse!D:D,input_enduse!A:A,C233,input_enduse!B:B,$A$2,input_enduse!C:C,$A233)</f>
        <v>0.98377553823210095</v>
      </c>
      <c r="G233" s="81">
        <v>1</v>
      </c>
      <c r="H233" s="81">
        <v>0</v>
      </c>
      <c r="I233" s="81">
        <v>0</v>
      </c>
      <c r="J233" s="82"/>
      <c r="K233" s="19"/>
    </row>
    <row r="234" spans="1:11" s="1" customFormat="1" ht="15" x14ac:dyDescent="0.2">
      <c r="A234" s="1" t="s">
        <v>23</v>
      </c>
      <c r="C234" s="1" t="s">
        <v>108</v>
      </c>
      <c r="E234" s="43" t="s">
        <v>108</v>
      </c>
      <c r="F234" s="81">
        <f>SUMIFS(input_enduse!D:D,input_enduse!A:A,C234,input_enduse!B:B,$A$2,input_enduse!C:C,$A234)</f>
        <v>2.2294870120589401E-5</v>
      </c>
      <c r="G234" s="81">
        <v>1</v>
      </c>
      <c r="H234" s="81">
        <v>0</v>
      </c>
      <c r="I234" s="81">
        <v>0</v>
      </c>
      <c r="J234" s="82"/>
      <c r="K234" s="19"/>
    </row>
    <row r="235" spans="1:11" s="1" customFormat="1" ht="15" x14ac:dyDescent="0.2">
      <c r="A235" s="1" t="s">
        <v>23</v>
      </c>
      <c r="C235" s="1" t="s">
        <v>107</v>
      </c>
      <c r="E235" s="43" t="s">
        <v>107</v>
      </c>
      <c r="F235" s="81">
        <f>SUMIFS(input_enduse!D:D,input_enduse!A:A,C235,input_enduse!B:B,$A$2,input_enduse!C:C,$A235)</f>
        <v>2.2294870120589401E-5</v>
      </c>
      <c r="G235" s="81">
        <v>1</v>
      </c>
      <c r="H235" s="81">
        <v>0</v>
      </c>
      <c r="I235" s="81">
        <v>0</v>
      </c>
      <c r="J235" s="82"/>
      <c r="K235" s="19"/>
    </row>
    <row r="236" spans="1:11" s="1" customFormat="1" ht="15" x14ac:dyDescent="0.2">
      <c r="A236" s="1" t="s">
        <v>23</v>
      </c>
      <c r="C236" s="1" t="s">
        <v>5</v>
      </c>
      <c r="E236" s="43" t="s">
        <v>99</v>
      </c>
      <c r="F236" s="81">
        <f>SUMIFS(input_enduse!D:D,input_enduse!A:A,C236,input_enduse!B:B,$A$2,input_enduse!C:C,$A236)</f>
        <v>4.5435306139637401E-2</v>
      </c>
      <c r="G236" s="81">
        <f>SUMIFS(input_enduse!E:E,input_enduse!A:A,C236,input_enduse!B:B,$A$2,input_enduse!C:C,$A236)</f>
        <v>0.40715863730005197</v>
      </c>
      <c r="H236" s="81">
        <f>SUMIFS(input_enduse!F:F,input_enduse!A:A,C236,input_enduse!B:B,$A$2,input_enduse!C:C,$A236)</f>
        <v>0.53896162987167295</v>
      </c>
      <c r="I236" s="81">
        <f>SUMIFS(input_enduse!G:G,input_enduse!A:A,C236,input_enduse!B:B,$A$2,input_enduse!C:C,$A236)</f>
        <v>5.3879732828274698E-2</v>
      </c>
      <c r="J236" s="82"/>
      <c r="K236" s="19"/>
    </row>
    <row r="237" spans="1:11" s="1" customFormat="1" ht="15" x14ac:dyDescent="0.2">
      <c r="A237" s="1" t="s">
        <v>23</v>
      </c>
      <c r="C237" s="1" t="s">
        <v>14</v>
      </c>
      <c r="E237" s="43" t="s">
        <v>14</v>
      </c>
      <c r="F237" s="81">
        <f>SUMIFS(input_enduse!D:D,input_enduse!A:A,C237,input_enduse!B:B,$A$2,input_enduse!C:C,$A237)</f>
        <v>0.998626519540595</v>
      </c>
      <c r="G237" s="81">
        <f>SUMIFS(input_enduse!E:E,input_enduse!A:A,C237,input_enduse!B:B,$A$2,input_enduse!C:C,$A237)</f>
        <v>0.29090673822943702</v>
      </c>
      <c r="H237" s="81">
        <f>SUMIFS(input_enduse!F:F,input_enduse!A:A,C237,input_enduse!B:B,$A$2,input_enduse!C:C,$A237)</f>
        <v>0.66530005439576401</v>
      </c>
      <c r="I237" s="81">
        <f>SUMIFS(input_enduse!G:G,input_enduse!A:A,C237,input_enduse!B:B,$A$2,input_enduse!C:C,$A237)</f>
        <v>4.3793207374798603E-2</v>
      </c>
      <c r="J237" s="82"/>
      <c r="K237" s="19"/>
    </row>
    <row r="238" spans="1:11" s="1" customFormat="1" ht="15" x14ac:dyDescent="0.2">
      <c r="A238" s="1" t="s">
        <v>23</v>
      </c>
      <c r="E238" s="28" t="s">
        <v>43</v>
      </c>
      <c r="F238" s="28" t="s">
        <v>101</v>
      </c>
      <c r="G238" s="28" t="s">
        <v>40</v>
      </c>
      <c r="H238" s="28" t="s">
        <v>41</v>
      </c>
      <c r="I238" s="28" t="s">
        <v>42</v>
      </c>
      <c r="J238" s="80"/>
      <c r="K238" s="3"/>
    </row>
    <row r="239" spans="1:11" s="1" customFormat="1" ht="15" x14ac:dyDescent="0.2">
      <c r="A239" s="1" t="s">
        <v>23</v>
      </c>
      <c r="C239" s="1" t="s">
        <v>98</v>
      </c>
      <c r="E239" s="43" t="s">
        <v>98</v>
      </c>
      <c r="F239" s="81">
        <v>1</v>
      </c>
      <c r="G239" s="81">
        <v>1</v>
      </c>
      <c r="H239" s="81">
        <v>0</v>
      </c>
      <c r="I239" s="81">
        <v>0</v>
      </c>
      <c r="J239" s="82"/>
      <c r="K239" s="19"/>
    </row>
    <row r="240" spans="1:11" s="1" customFormat="1" ht="15" x14ac:dyDescent="0.2">
      <c r="A240" s="1" t="s">
        <v>23</v>
      </c>
      <c r="C240" s="1" t="s">
        <v>8</v>
      </c>
      <c r="E240" s="43" t="s">
        <v>8</v>
      </c>
      <c r="F240" s="81">
        <f>SUMIFS(input_enduse!D:D,input_enduse!A:A,C240,input_enduse!B:B,$A$2,input_enduse!C:C,$A240)</f>
        <v>0.97705298977433297</v>
      </c>
      <c r="G240" s="81">
        <v>1</v>
      </c>
      <c r="H240" s="81">
        <v>0</v>
      </c>
      <c r="I240" s="81">
        <v>0</v>
      </c>
      <c r="J240" s="82"/>
      <c r="K240" s="19"/>
    </row>
    <row r="241" spans="1:11" s="1" customFormat="1" ht="15" x14ac:dyDescent="0.2">
      <c r="A241" s="1" t="s">
        <v>23</v>
      </c>
      <c r="C241" s="1" t="s">
        <v>12</v>
      </c>
      <c r="E241" s="43" t="s">
        <v>12</v>
      </c>
      <c r="F241" s="81">
        <f>SUMIFS(input_enduse!D:D,input_enduse!A:A,C241,input_enduse!B:B,$A$2,input_enduse!C:C,$A241)</f>
        <v>1</v>
      </c>
      <c r="G241" s="81">
        <v>1</v>
      </c>
      <c r="H241" s="81">
        <v>0</v>
      </c>
      <c r="I241" s="81">
        <v>0</v>
      </c>
      <c r="J241" s="82"/>
      <c r="K241" s="19"/>
    </row>
    <row r="242" spans="1:11" s="1" customFormat="1" ht="15" x14ac:dyDescent="0.2">
      <c r="A242" s="1" t="s">
        <v>23</v>
      </c>
      <c r="C242" s="1" t="s">
        <v>6</v>
      </c>
      <c r="E242" s="43" t="s">
        <v>109</v>
      </c>
      <c r="F242" s="81">
        <f>SUMIFS(input_enduse!D:D,input_enduse!A:A,C242,input_enduse!B:B,$A$2,input_enduse!C:C,$A242)</f>
        <v>1</v>
      </c>
      <c r="G242" s="81">
        <f>SUMIFS(input_enduse!E:E,input_enduse!A:A,C242,input_enduse!B:B,$A$2,input_enduse!C:C,$A242)</f>
        <v>0.96012766772163705</v>
      </c>
      <c r="H242" s="81">
        <f>SUMIFS(input_enduse!F:F,input_enduse!A:A,C242,input_enduse!B:B,$A$2,input_enduse!C:C,$A242)</f>
        <v>3.9872332278362697E-2</v>
      </c>
      <c r="I242" s="81">
        <f>SUMIFS(input_enduse!G:G,input_enduse!A:A,C242,input_enduse!B:B,$A$2,input_enduse!C:C,$A242)</f>
        <v>0</v>
      </c>
      <c r="J242" s="82"/>
      <c r="K242" s="19"/>
    </row>
    <row r="243" spans="1:11" s="1" customFormat="1" ht="15" x14ac:dyDescent="0.2">
      <c r="A243" s="1" t="s">
        <v>23</v>
      </c>
      <c r="C243" s="1" t="s">
        <v>104</v>
      </c>
      <c r="E243" s="43" t="s">
        <v>110</v>
      </c>
      <c r="F243" s="81">
        <f>SUMIFS(input_enduse!D:D,input_enduse!A:A,C243,input_enduse!B:B,$A$2,input_enduse!C:C,$A243)</f>
        <v>0.50611050215567999</v>
      </c>
      <c r="G243" s="81">
        <v>1</v>
      </c>
      <c r="H243" s="81">
        <v>0</v>
      </c>
      <c r="I243" s="81">
        <v>0</v>
      </c>
      <c r="J243" s="82"/>
      <c r="K243" s="19"/>
    </row>
    <row r="244" spans="1:11" s="1" customFormat="1" ht="15" x14ac:dyDescent="0.2">
      <c r="A244" s="1" t="s">
        <v>23</v>
      </c>
      <c r="C244" s="1" t="s">
        <v>106</v>
      </c>
      <c r="E244" s="43" t="s">
        <v>111</v>
      </c>
      <c r="F244" s="81">
        <f>SUMIFS(input_enduse!D:D,input_enduse!A:A,C244,input_enduse!B:B,$A$2,input_enduse!C:C,$A244)</f>
        <v>0.96619722089244997</v>
      </c>
      <c r="G244" s="81">
        <v>1</v>
      </c>
      <c r="H244" s="81">
        <v>0</v>
      </c>
      <c r="I244" s="81">
        <v>0</v>
      </c>
      <c r="J244" s="82"/>
      <c r="K244" s="19"/>
    </row>
    <row r="245" spans="1:11" s="1" customFormat="1" ht="15" x14ac:dyDescent="0.2">
      <c r="A245" s="1" t="s">
        <v>23</v>
      </c>
      <c r="C245" s="1" t="s">
        <v>105</v>
      </c>
      <c r="E245" s="43" t="s">
        <v>112</v>
      </c>
      <c r="F245" s="81">
        <f>SUMIFS(input_enduse!D:D,input_enduse!A:A,C245,input_enduse!B:B,$A$2,input_enduse!C:C,$A245)</f>
        <v>0.99488570183417802</v>
      </c>
      <c r="G245" s="81">
        <v>1</v>
      </c>
      <c r="H245" s="81">
        <v>0</v>
      </c>
      <c r="I245" s="81">
        <v>0</v>
      </c>
      <c r="J245" s="82"/>
      <c r="K245" s="19"/>
    </row>
    <row r="246" spans="1:11" s="1" customFormat="1" ht="15" x14ac:dyDescent="0.2">
      <c r="A246" s="1" t="s">
        <v>23</v>
      </c>
      <c r="C246" s="1" t="s">
        <v>10</v>
      </c>
      <c r="E246" s="43" t="s">
        <v>114</v>
      </c>
      <c r="F246" s="81">
        <f>SUMIFS(input_enduse!D:D,input_enduse!A:A,C246,input_enduse!B:B,$A$2,input_enduse!C:C,$A246)</f>
        <v>0.97569535454098499</v>
      </c>
      <c r="G246" s="81">
        <v>1</v>
      </c>
      <c r="H246" s="81">
        <v>0</v>
      </c>
      <c r="I246" s="81">
        <v>0</v>
      </c>
      <c r="J246" s="82"/>
      <c r="K246" s="19"/>
    </row>
    <row r="247" spans="1:11" s="1" customFormat="1" ht="15" x14ac:dyDescent="0.2">
      <c r="A247" s="1" t="s">
        <v>23</v>
      </c>
      <c r="C247" s="1" t="s">
        <v>11</v>
      </c>
      <c r="E247" s="43" t="s">
        <v>11</v>
      </c>
      <c r="F247" s="81">
        <f>SUMIFS(input_enduse!D:D,input_enduse!A:A,C247,input_enduse!B:B,$A$2,input_enduse!C:C,$A247)</f>
        <v>0.21624770284734299</v>
      </c>
      <c r="G247" s="81">
        <v>1</v>
      </c>
      <c r="H247" s="81">
        <v>0</v>
      </c>
      <c r="I247" s="81">
        <v>0</v>
      </c>
      <c r="J247" s="82"/>
      <c r="K247" s="19"/>
    </row>
    <row r="248" spans="1:11" s="1" customFormat="1" ht="15" x14ac:dyDescent="0.2">
      <c r="A248" s="1" t="s">
        <v>23</v>
      </c>
      <c r="C248" s="1" t="s">
        <v>1</v>
      </c>
      <c r="E248" s="43" t="s">
        <v>1</v>
      </c>
      <c r="F248" s="81">
        <f>SUMIFS(input_enduse!D:D,input_enduse!A:A,C248,input_enduse!B:B,$A$2,input_enduse!C:C,$A248)</f>
        <v>0.104469245694678</v>
      </c>
      <c r="G248" s="81">
        <v>1</v>
      </c>
      <c r="H248" s="81">
        <v>0</v>
      </c>
      <c r="I248" s="81">
        <v>0</v>
      </c>
      <c r="J248" s="82"/>
      <c r="K248" s="19"/>
    </row>
    <row r="249" spans="1:11" s="1" customFormat="1" ht="15" x14ac:dyDescent="0.2">
      <c r="E249" s="83"/>
      <c r="F249" s="83"/>
      <c r="G249" s="83"/>
      <c r="H249" s="83"/>
      <c r="I249" s="83"/>
      <c r="J249" s="83"/>
      <c r="K249" s="8"/>
    </row>
    <row r="250" spans="1:11" s="1" customFormat="1" ht="15" x14ac:dyDescent="0.25">
      <c r="E250" s="95" t="s">
        <v>69</v>
      </c>
      <c r="F250" s="96"/>
      <c r="G250" s="96"/>
      <c r="H250" s="96"/>
      <c r="I250" s="97"/>
      <c r="J250" s="76"/>
      <c r="K250" s="18"/>
    </row>
    <row r="251" spans="1:11" s="1" customFormat="1" ht="15" x14ac:dyDescent="0.2">
      <c r="C251" s="1" t="s">
        <v>43</v>
      </c>
      <c r="E251" s="28" t="s">
        <v>43</v>
      </c>
      <c r="F251" s="28" t="s">
        <v>44</v>
      </c>
      <c r="G251" s="28" t="s">
        <v>40</v>
      </c>
      <c r="H251" s="28" t="s">
        <v>41</v>
      </c>
      <c r="I251" s="28" t="s">
        <v>42</v>
      </c>
      <c r="J251" s="80"/>
      <c r="K251" s="3"/>
    </row>
    <row r="252" spans="1:11" s="1" customFormat="1" ht="15" x14ac:dyDescent="0.2">
      <c r="A252" s="1" t="s">
        <v>115</v>
      </c>
      <c r="C252" s="1" t="s">
        <v>9</v>
      </c>
      <c r="E252" s="43" t="s">
        <v>9</v>
      </c>
      <c r="F252" s="81">
        <f>SUMIFS(input_enduse!D:D,input_enduse!A:A,C252,input_enduse!B:B,$A$2,input_enduse!C:C,$A252)</f>
        <v>0.14471999021076201</v>
      </c>
      <c r="G252" s="81">
        <f>SUMIFS(input_enduse!E:E,input_enduse!A:A,C252,input_enduse!B:B,$A$2,input_enduse!C:C,$A252)</f>
        <v>0.57871130075027499</v>
      </c>
      <c r="H252" s="81">
        <f>SUMIFS(input_enduse!F:F,input_enduse!A:A,C252,input_enduse!B:B,$A$2,input_enduse!C:C,$A252)</f>
        <v>0.29178876517541702</v>
      </c>
      <c r="I252" s="81">
        <f>SUMIFS(input_enduse!G:G,input_enduse!A:A,C252,input_enduse!B:B,$A$2,input_enduse!C:C,$A252)</f>
        <v>0.12949993407430799</v>
      </c>
      <c r="J252" s="82"/>
      <c r="K252" s="19"/>
    </row>
    <row r="253" spans="1:11" s="1" customFormat="1" ht="15" x14ac:dyDescent="0.2">
      <c r="A253" s="1" t="s">
        <v>115</v>
      </c>
      <c r="C253" s="1" t="s">
        <v>7</v>
      </c>
      <c r="E253" s="43" t="s">
        <v>7</v>
      </c>
      <c r="F253" s="81">
        <f>SUMIFS(input_enduse!D:D,input_enduse!A:A,C253,input_enduse!B:B,$A$2,input_enduse!C:C,$A253)</f>
        <v>0.15019667997657399</v>
      </c>
      <c r="G253" s="81">
        <f>SUMIFS(input_enduse!E:E,input_enduse!A:A,C253,input_enduse!B:B,$A$2,input_enduse!C:C,$A253)</f>
        <v>1</v>
      </c>
      <c r="H253" s="81">
        <f>SUMIFS(input_enduse!F:F,input_enduse!A:A,C253,input_enduse!B:B,$A$2,input_enduse!C:C,$A253)</f>
        <v>0</v>
      </c>
      <c r="I253" s="81">
        <f>SUMIFS(input_enduse!G:G,input_enduse!A:A,C253,input_enduse!B:B,$A$2,input_enduse!C:C,$A253)</f>
        <v>0</v>
      </c>
      <c r="J253" s="82"/>
      <c r="K253" s="19"/>
    </row>
    <row r="254" spans="1:11" s="1" customFormat="1" ht="15" x14ac:dyDescent="0.2">
      <c r="A254" s="1" t="s">
        <v>115</v>
      </c>
      <c r="C254" s="1" t="s">
        <v>13</v>
      </c>
      <c r="E254" s="43" t="s">
        <v>13</v>
      </c>
      <c r="F254" s="81">
        <f>SUMIFS(input_enduse!D:D,input_enduse!A:A,C254,input_enduse!B:B,$A$2,input_enduse!C:C,$A254)</f>
        <v>0.34241084260697602</v>
      </c>
      <c r="G254" s="81">
        <v>1</v>
      </c>
      <c r="H254" s="81">
        <v>0</v>
      </c>
      <c r="I254" s="81">
        <v>0</v>
      </c>
      <c r="J254" s="82"/>
      <c r="K254" s="19"/>
    </row>
    <row r="255" spans="1:11" s="1" customFormat="1" ht="15" x14ac:dyDescent="0.2">
      <c r="A255" s="1" t="s">
        <v>115</v>
      </c>
      <c r="C255" s="1" t="s">
        <v>108</v>
      </c>
      <c r="E255" s="43" t="s">
        <v>108</v>
      </c>
      <c r="F255" s="81">
        <f>SUMIFS(input_enduse!D:D,input_enduse!A:A,C255,input_enduse!B:B,$A$2,input_enduse!C:C,$A255)</f>
        <v>0.44258751080189801</v>
      </c>
      <c r="G255" s="81">
        <v>1</v>
      </c>
      <c r="H255" s="81">
        <v>0</v>
      </c>
      <c r="I255" s="81">
        <v>0</v>
      </c>
      <c r="J255" s="82"/>
      <c r="K255" s="19"/>
    </row>
    <row r="256" spans="1:11" s="1" customFormat="1" ht="15" x14ac:dyDescent="0.2">
      <c r="A256" s="1" t="s">
        <v>115</v>
      </c>
      <c r="C256" s="1" t="s">
        <v>107</v>
      </c>
      <c r="E256" s="43" t="s">
        <v>107</v>
      </c>
      <c r="F256" s="81">
        <f>SUMIFS(input_enduse!D:D,input_enduse!A:A,C256,input_enduse!B:B,$A$2,input_enduse!C:C,$A256)</f>
        <v>0.13563932817125901</v>
      </c>
      <c r="G256" s="81">
        <v>1</v>
      </c>
      <c r="H256" s="81">
        <v>0</v>
      </c>
      <c r="I256" s="81">
        <v>0</v>
      </c>
      <c r="J256" s="82"/>
      <c r="K256" s="19"/>
    </row>
    <row r="257" spans="1:11" s="1" customFormat="1" ht="15" x14ac:dyDescent="0.2">
      <c r="A257" s="1" t="s">
        <v>115</v>
      </c>
      <c r="C257" s="1" t="s">
        <v>5</v>
      </c>
      <c r="E257" s="43" t="s">
        <v>99</v>
      </c>
      <c r="F257" s="81">
        <f>SUMIFS(input_enduse!D:D,input_enduse!A:A,C257,input_enduse!B:B,$A$2,input_enduse!C:C,$A257)</f>
        <v>2.0642802264814199E-3</v>
      </c>
      <c r="G257" s="81">
        <f>SUMIFS(input_enduse!E:E,input_enduse!A:A,C257,input_enduse!B:B,$A$2,input_enduse!C:C,$A257)</f>
        <v>0.41740912885679898</v>
      </c>
      <c r="H257" s="81">
        <f>SUMIFS(input_enduse!F:F,input_enduse!A:A,C257,input_enduse!B:B,$A$2,input_enduse!C:C,$A257)</f>
        <v>0.52159932667999198</v>
      </c>
      <c r="I257" s="81">
        <f>SUMIFS(input_enduse!G:G,input_enduse!A:A,C257,input_enduse!B:B,$A$2,input_enduse!C:C,$A257)</f>
        <v>6.09915444632095E-2</v>
      </c>
      <c r="J257" s="82"/>
      <c r="K257" s="19"/>
    </row>
    <row r="258" spans="1:11" s="1" customFormat="1" ht="15" x14ac:dyDescent="0.2">
      <c r="A258" s="1" t="s">
        <v>115</v>
      </c>
      <c r="C258" s="1" t="s">
        <v>14</v>
      </c>
      <c r="E258" s="43" t="s">
        <v>14</v>
      </c>
      <c r="F258" s="81">
        <f>SUMIFS(input_enduse!D:D,input_enduse!A:A,C258,input_enduse!B:B,$A$2,input_enduse!C:C,$A258)</f>
        <v>0.99987298953902004</v>
      </c>
      <c r="G258" s="81">
        <f>SUMIFS(input_enduse!E:E,input_enduse!A:A,C258,input_enduse!B:B,$A$2,input_enduse!C:C,$A258)</f>
        <v>0.70382036123743397</v>
      </c>
      <c r="H258" s="81">
        <f>SUMIFS(input_enduse!F:F,input_enduse!A:A,C258,input_enduse!B:B,$A$2,input_enduse!C:C,$A258)</f>
        <v>0.27635945290960201</v>
      </c>
      <c r="I258" s="81">
        <f>SUMIFS(input_enduse!G:G,input_enduse!A:A,C258,input_enduse!B:B,$A$2,input_enduse!C:C,$A258)</f>
        <v>1.9820185852964502E-2</v>
      </c>
      <c r="J258" s="82"/>
      <c r="K258" s="19"/>
    </row>
    <row r="259" spans="1:11" s="1" customFormat="1" ht="15" x14ac:dyDescent="0.2">
      <c r="A259" s="1" t="s">
        <v>115</v>
      </c>
      <c r="E259" s="28" t="s">
        <v>43</v>
      </c>
      <c r="F259" s="28" t="s">
        <v>101</v>
      </c>
      <c r="G259" s="28" t="s">
        <v>40</v>
      </c>
      <c r="H259" s="28" t="s">
        <v>41</v>
      </c>
      <c r="I259" s="28" t="s">
        <v>42</v>
      </c>
      <c r="J259" s="80"/>
      <c r="K259" s="3"/>
    </row>
    <row r="260" spans="1:11" s="1" customFormat="1" ht="15" x14ac:dyDescent="0.2">
      <c r="A260" s="1" t="s">
        <v>115</v>
      </c>
      <c r="C260" s="1" t="s">
        <v>98</v>
      </c>
      <c r="E260" s="43" t="s">
        <v>98</v>
      </c>
      <c r="F260" s="81">
        <v>1</v>
      </c>
      <c r="G260" s="81">
        <v>1</v>
      </c>
      <c r="H260" s="81">
        <v>0</v>
      </c>
      <c r="I260" s="81">
        <v>0</v>
      </c>
      <c r="J260" s="82"/>
      <c r="K260" s="19"/>
    </row>
    <row r="261" spans="1:11" s="1" customFormat="1" ht="15" x14ac:dyDescent="0.2">
      <c r="A261" s="1" t="s">
        <v>115</v>
      </c>
      <c r="C261" s="1" t="s">
        <v>8</v>
      </c>
      <c r="E261" s="43" t="s">
        <v>8</v>
      </c>
      <c r="F261" s="81">
        <f>SUMIFS(input_enduse!D:D,input_enduse!A:A,C261,input_enduse!B:B,$A$2,input_enduse!C:C,$A261)</f>
        <v>0.93888727908422098</v>
      </c>
      <c r="G261" s="81">
        <v>1</v>
      </c>
      <c r="H261" s="81">
        <v>0</v>
      </c>
      <c r="I261" s="81">
        <v>0</v>
      </c>
      <c r="J261" s="82"/>
      <c r="K261" s="19"/>
    </row>
    <row r="262" spans="1:11" s="1" customFormat="1" ht="15" x14ac:dyDescent="0.2">
      <c r="A262" s="1" t="s">
        <v>115</v>
      </c>
      <c r="C262" s="1" t="s">
        <v>12</v>
      </c>
      <c r="E262" s="43" t="s">
        <v>12</v>
      </c>
      <c r="F262" s="81">
        <f>SUMIFS(input_enduse!D:D,input_enduse!A:A,C262,input_enduse!B:B,$A$2,input_enduse!C:C,$A262)</f>
        <v>1</v>
      </c>
      <c r="G262" s="81">
        <v>1</v>
      </c>
      <c r="H262" s="81">
        <v>0</v>
      </c>
      <c r="I262" s="81">
        <v>0</v>
      </c>
      <c r="J262" s="82"/>
      <c r="K262" s="19"/>
    </row>
    <row r="263" spans="1:11" s="1" customFormat="1" ht="15" x14ac:dyDescent="0.2">
      <c r="A263" s="1" t="s">
        <v>115</v>
      </c>
      <c r="C263" s="1" t="s">
        <v>6</v>
      </c>
      <c r="E263" s="43" t="s">
        <v>109</v>
      </c>
      <c r="F263" s="81">
        <f>SUMIFS(input_enduse!D:D,input_enduse!A:A,C263,input_enduse!B:B,$A$2,input_enduse!C:C,$A263)</f>
        <v>0.99546587674030296</v>
      </c>
      <c r="G263" s="81">
        <f>SUMIFS(input_enduse!E:E,input_enduse!A:A,C263,input_enduse!B:B,$A$2,input_enduse!C:C,$A263)</f>
        <v>0.99205654707411495</v>
      </c>
      <c r="H263" s="81">
        <f>SUMIFS(input_enduse!F:F,input_enduse!A:A,C263,input_enduse!B:B,$A$2,input_enduse!C:C,$A263)</f>
        <v>7.9434529258848204E-3</v>
      </c>
      <c r="I263" s="81">
        <f>SUMIFS(input_enduse!G:G,input_enduse!A:A,C263,input_enduse!B:B,$A$2,input_enduse!C:C,$A263)</f>
        <v>0</v>
      </c>
      <c r="J263" s="82"/>
      <c r="K263" s="19"/>
    </row>
    <row r="264" spans="1:11" s="1" customFormat="1" ht="15" x14ac:dyDescent="0.2">
      <c r="A264" s="1" t="s">
        <v>115</v>
      </c>
      <c r="C264" s="1" t="s">
        <v>104</v>
      </c>
      <c r="E264" s="43" t="s">
        <v>110</v>
      </c>
      <c r="F264" s="81">
        <f>SUMIFS(input_enduse!D:D,input_enduse!A:A,C264,input_enduse!B:B,$A$2,input_enduse!C:C,$A264)</f>
        <v>0.279526682157894</v>
      </c>
      <c r="G264" s="81">
        <v>1</v>
      </c>
      <c r="H264" s="81">
        <v>0</v>
      </c>
      <c r="I264" s="81">
        <v>0</v>
      </c>
      <c r="J264" s="82"/>
      <c r="K264" s="19"/>
    </row>
    <row r="265" spans="1:11" s="1" customFormat="1" ht="15" x14ac:dyDescent="0.2">
      <c r="A265" s="1" t="s">
        <v>115</v>
      </c>
      <c r="C265" s="1" t="s">
        <v>106</v>
      </c>
      <c r="E265" s="43" t="s">
        <v>111</v>
      </c>
      <c r="F265" s="81">
        <f>SUMIFS(input_enduse!D:D,input_enduse!A:A,C265,input_enduse!B:B,$A$2,input_enduse!C:C,$A265)</f>
        <v>1</v>
      </c>
      <c r="G265" s="81">
        <v>1</v>
      </c>
      <c r="H265" s="81">
        <v>0</v>
      </c>
      <c r="I265" s="81">
        <v>0</v>
      </c>
      <c r="J265" s="82"/>
      <c r="K265" s="19"/>
    </row>
    <row r="266" spans="1:11" s="1" customFormat="1" ht="15" x14ac:dyDescent="0.2">
      <c r="A266" s="1" t="s">
        <v>115</v>
      </c>
      <c r="C266" s="1" t="s">
        <v>105</v>
      </c>
      <c r="E266" s="43" t="s">
        <v>112</v>
      </c>
      <c r="F266" s="81">
        <f>SUMIFS(input_enduse!D:D,input_enduse!A:A,C266,input_enduse!B:B,$A$2,input_enduse!C:C,$A266)</f>
        <v>1</v>
      </c>
      <c r="G266" s="81">
        <v>1</v>
      </c>
      <c r="H266" s="81">
        <v>0</v>
      </c>
      <c r="I266" s="81">
        <v>0</v>
      </c>
      <c r="J266" s="82"/>
      <c r="K266" s="19"/>
    </row>
    <row r="267" spans="1:11" s="1" customFormat="1" ht="15" x14ac:dyDescent="0.2">
      <c r="A267" s="1" t="s">
        <v>115</v>
      </c>
      <c r="C267" s="1" t="s">
        <v>10</v>
      </c>
      <c r="E267" s="43" t="s">
        <v>114</v>
      </c>
      <c r="F267" s="81">
        <f>SUMIFS(input_enduse!D:D,input_enduse!A:A,C267,input_enduse!B:B,$A$2,input_enduse!C:C,$A267)</f>
        <v>1</v>
      </c>
      <c r="G267" s="81">
        <v>1</v>
      </c>
      <c r="H267" s="81">
        <v>0</v>
      </c>
      <c r="I267" s="81">
        <v>0</v>
      </c>
      <c r="J267" s="82"/>
      <c r="K267" s="19"/>
    </row>
    <row r="268" spans="1:11" s="1" customFormat="1" ht="15" x14ac:dyDescent="0.2">
      <c r="A268" s="1" t="s">
        <v>115</v>
      </c>
      <c r="C268" s="1" t="s">
        <v>11</v>
      </c>
      <c r="E268" s="43" t="s">
        <v>11</v>
      </c>
      <c r="F268" s="81">
        <f>SUMIFS(input_enduse!D:D,input_enduse!A:A,C268,input_enduse!B:B,$A$2,input_enduse!C:C,$A268)</f>
        <v>0.43937972588157997</v>
      </c>
      <c r="G268" s="81">
        <v>1</v>
      </c>
      <c r="H268" s="81">
        <v>0</v>
      </c>
      <c r="I268" s="81">
        <v>0</v>
      </c>
      <c r="J268" s="82"/>
      <c r="K268" s="19"/>
    </row>
    <row r="269" spans="1:11" s="1" customFormat="1" ht="15" x14ac:dyDescent="0.2">
      <c r="A269" s="1" t="s">
        <v>115</v>
      </c>
      <c r="C269" s="1" t="s">
        <v>1</v>
      </c>
      <c r="E269" s="43" t="s">
        <v>1</v>
      </c>
      <c r="F269" s="81">
        <f>SUMIFS(input_enduse!D:D,input_enduse!A:A,C269,input_enduse!B:B,$A$2,input_enduse!C:C,$A269)</f>
        <v>0.46227311559869999</v>
      </c>
      <c r="G269" s="81">
        <v>1</v>
      </c>
      <c r="H269" s="81">
        <v>0</v>
      </c>
      <c r="I269" s="81">
        <v>0</v>
      </c>
      <c r="J269" s="82"/>
      <c r="K269" s="19"/>
    </row>
    <row r="270" spans="1:11" s="1" customFormat="1" ht="15" x14ac:dyDescent="0.2">
      <c r="E270" s="83"/>
      <c r="F270" s="83"/>
      <c r="G270" s="83"/>
      <c r="H270" s="83"/>
      <c r="I270" s="83"/>
      <c r="J270" s="83"/>
      <c r="K270" s="8"/>
    </row>
    <row r="271" spans="1:11" s="1" customFormat="1" ht="15" x14ac:dyDescent="0.25">
      <c r="E271" s="95" t="s">
        <v>102</v>
      </c>
      <c r="F271" s="96"/>
      <c r="G271" s="96"/>
      <c r="H271" s="96"/>
      <c r="I271" s="97"/>
      <c r="J271" s="76"/>
      <c r="K271" s="18"/>
    </row>
    <row r="272" spans="1:11" s="1" customFormat="1" ht="15" x14ac:dyDescent="0.2">
      <c r="C272" s="1" t="s">
        <v>43</v>
      </c>
      <c r="E272" s="28" t="s">
        <v>43</v>
      </c>
      <c r="F272" s="28" t="s">
        <v>44</v>
      </c>
      <c r="G272" s="28" t="s">
        <v>40</v>
      </c>
      <c r="H272" s="28" t="s">
        <v>41</v>
      </c>
      <c r="I272" s="28" t="s">
        <v>42</v>
      </c>
      <c r="J272" s="80"/>
      <c r="K272" s="3"/>
    </row>
    <row r="273" spans="1:11" s="1" customFormat="1" ht="15" x14ac:dyDescent="0.2">
      <c r="A273" s="1" t="s">
        <v>24</v>
      </c>
      <c r="C273" s="1" t="s">
        <v>9</v>
      </c>
      <c r="E273" s="43" t="s">
        <v>9</v>
      </c>
      <c r="F273" s="81">
        <f>SUMIFS(input_enduse!D:D,input_enduse!A:A,C273,input_enduse!B:B,$A$2,input_enduse!C:C,$A273)</f>
        <v>0.34285294244576398</v>
      </c>
      <c r="G273" s="81">
        <f>SUMIFS(input_enduse!E:E,input_enduse!A:A,C273,input_enduse!B:B,$A$2,input_enduse!C:C,$A273)</f>
        <v>0.265198461479206</v>
      </c>
      <c r="H273" s="81">
        <f>SUMIFS(input_enduse!F:F,input_enduse!A:A,C273,input_enduse!B:B,$A$2,input_enduse!C:C,$A273)</f>
        <v>0.72523728570147505</v>
      </c>
      <c r="I273" s="81">
        <f>SUMIFS(input_enduse!G:G,input_enduse!A:A,C273,input_enduse!B:B,$A$2,input_enduse!C:C,$A273)</f>
        <v>9.5642528193187193E-3</v>
      </c>
      <c r="J273" s="82"/>
      <c r="K273" s="19"/>
    </row>
    <row r="274" spans="1:11" s="1" customFormat="1" ht="15" x14ac:dyDescent="0.2">
      <c r="A274" s="1" t="s">
        <v>24</v>
      </c>
      <c r="C274" s="1" t="s">
        <v>7</v>
      </c>
      <c r="E274" s="43" t="s">
        <v>7</v>
      </c>
      <c r="F274" s="81">
        <f>SUMIFS(input_enduse!D:D,input_enduse!A:A,C274,input_enduse!B:B,$A$2,input_enduse!C:C,$A274)</f>
        <v>0.34258968498877101</v>
      </c>
      <c r="G274" s="81">
        <f>SUMIFS(input_enduse!E:E,input_enduse!A:A,C274,input_enduse!B:B,$A$2,input_enduse!C:C,$A274)</f>
        <v>1</v>
      </c>
      <c r="H274" s="81">
        <f>SUMIFS(input_enduse!F:F,input_enduse!A:A,C274,input_enduse!B:B,$A$2,input_enduse!C:C,$A274)</f>
        <v>0</v>
      </c>
      <c r="I274" s="81">
        <f>SUMIFS(input_enduse!G:G,input_enduse!A:A,C274,input_enduse!B:B,$A$2,input_enduse!C:C,$A274)</f>
        <v>0</v>
      </c>
      <c r="J274" s="82"/>
      <c r="K274" s="19"/>
    </row>
    <row r="275" spans="1:11" s="1" customFormat="1" ht="15" x14ac:dyDescent="0.2">
      <c r="A275" s="1" t="s">
        <v>24</v>
      </c>
      <c r="C275" s="1" t="s">
        <v>13</v>
      </c>
      <c r="E275" s="43" t="s">
        <v>13</v>
      </c>
      <c r="F275" s="81">
        <f>SUMIFS(input_enduse!D:D,input_enduse!A:A,C275,input_enduse!B:B,$A$2,input_enduse!C:C,$A275)</f>
        <v>0.41389772607964698</v>
      </c>
      <c r="G275" s="81">
        <v>1</v>
      </c>
      <c r="H275" s="81">
        <v>0</v>
      </c>
      <c r="I275" s="81">
        <v>0</v>
      </c>
      <c r="J275" s="82"/>
      <c r="K275" s="19"/>
    </row>
    <row r="276" spans="1:11" s="1" customFormat="1" ht="15" x14ac:dyDescent="0.2">
      <c r="A276" s="1" t="s">
        <v>24</v>
      </c>
      <c r="C276" s="1" t="s">
        <v>108</v>
      </c>
      <c r="E276" s="43" t="s">
        <v>108</v>
      </c>
      <c r="F276" s="81">
        <f>SUMIFS(input_enduse!D:D,input_enduse!A:A,C276,input_enduse!B:B,$A$2,input_enduse!C:C,$A276)</f>
        <v>3.7545703505392602E-2</v>
      </c>
      <c r="G276" s="81">
        <v>1</v>
      </c>
      <c r="H276" s="81">
        <v>0</v>
      </c>
      <c r="I276" s="81">
        <v>0</v>
      </c>
      <c r="J276" s="82"/>
      <c r="K276" s="19"/>
    </row>
    <row r="277" spans="1:11" s="1" customFormat="1" ht="15" x14ac:dyDescent="0.2">
      <c r="A277" s="1" t="s">
        <v>24</v>
      </c>
      <c r="C277" s="1" t="s">
        <v>107</v>
      </c>
      <c r="E277" s="43" t="s">
        <v>107</v>
      </c>
      <c r="F277" s="81">
        <f>SUMIFS(input_enduse!D:D,input_enduse!A:A,C277,input_enduse!B:B,$A$2,input_enduse!C:C,$A277)</f>
        <v>1.6729706098722801E-2</v>
      </c>
      <c r="G277" s="81">
        <v>1</v>
      </c>
      <c r="H277" s="81">
        <v>0</v>
      </c>
      <c r="I277" s="81">
        <v>0</v>
      </c>
      <c r="J277" s="82"/>
      <c r="K277" s="19"/>
    </row>
    <row r="278" spans="1:11" s="1" customFormat="1" ht="15" x14ac:dyDescent="0.2">
      <c r="A278" s="1" t="s">
        <v>24</v>
      </c>
      <c r="C278" s="1" t="s">
        <v>5</v>
      </c>
      <c r="E278" s="43" t="s">
        <v>99</v>
      </c>
      <c r="F278" s="81">
        <f>SUMIFS(input_enduse!D:D,input_enduse!A:A,C278,input_enduse!B:B,$A$2,input_enduse!C:C,$A278)</f>
        <v>6.8923818218323898E-4</v>
      </c>
      <c r="G278" s="81">
        <f>SUMIFS(input_enduse!E:E,input_enduse!A:A,C278,input_enduse!B:B,$A$2,input_enduse!C:C,$A278)</f>
        <v>0.24129948260150899</v>
      </c>
      <c r="H278" s="81">
        <f>SUMIFS(input_enduse!F:F,input_enduse!A:A,C278,input_enduse!B:B,$A$2,input_enduse!C:C,$A278)</f>
        <v>0.56568116818190906</v>
      </c>
      <c r="I278" s="81">
        <f>SUMIFS(input_enduse!G:G,input_enduse!A:A,C278,input_enduse!B:B,$A$2,input_enduse!C:C,$A278)</f>
        <v>0.19301934921658101</v>
      </c>
      <c r="J278" s="82"/>
      <c r="K278" s="19"/>
    </row>
    <row r="279" spans="1:11" s="1" customFormat="1" ht="15" x14ac:dyDescent="0.2">
      <c r="A279" s="1" t="s">
        <v>24</v>
      </c>
      <c r="C279" s="1" t="s">
        <v>14</v>
      </c>
      <c r="E279" s="43" t="s">
        <v>14</v>
      </c>
      <c r="F279" s="81">
        <f>SUMIFS(input_enduse!D:D,input_enduse!A:A,C279,input_enduse!B:B,$A$2,input_enduse!C:C,$A279)</f>
        <v>0.96781974325384601</v>
      </c>
      <c r="G279" s="81">
        <f>SUMIFS(input_enduse!E:E,input_enduse!A:A,C279,input_enduse!B:B,$A$2,input_enduse!C:C,$A279)</f>
        <v>0.57695266048186</v>
      </c>
      <c r="H279" s="81">
        <f>SUMIFS(input_enduse!F:F,input_enduse!A:A,C279,input_enduse!B:B,$A$2,input_enduse!C:C,$A279)</f>
        <v>0.417873011175245</v>
      </c>
      <c r="I279" s="81">
        <f>SUMIFS(input_enduse!G:G,input_enduse!A:A,C279,input_enduse!B:B,$A$2,input_enduse!C:C,$A279)</f>
        <v>5.1743283428948E-3</v>
      </c>
      <c r="J279" s="82"/>
      <c r="K279" s="19"/>
    </row>
    <row r="280" spans="1:11" s="1" customFormat="1" ht="15" x14ac:dyDescent="0.2">
      <c r="A280" s="1" t="s">
        <v>24</v>
      </c>
      <c r="E280" s="28" t="s">
        <v>43</v>
      </c>
      <c r="F280" s="28" t="s">
        <v>101</v>
      </c>
      <c r="G280" s="28" t="s">
        <v>40</v>
      </c>
      <c r="H280" s="28" t="s">
        <v>41</v>
      </c>
      <c r="I280" s="28" t="s">
        <v>42</v>
      </c>
      <c r="J280" s="80"/>
      <c r="K280" s="3"/>
    </row>
    <row r="281" spans="1:11" s="1" customFormat="1" ht="15" x14ac:dyDescent="0.2">
      <c r="A281" s="1" t="s">
        <v>24</v>
      </c>
      <c r="C281" s="1" t="s">
        <v>98</v>
      </c>
      <c r="E281" s="43" t="s">
        <v>98</v>
      </c>
      <c r="F281" s="81">
        <v>1</v>
      </c>
      <c r="G281" s="81">
        <v>1</v>
      </c>
      <c r="H281" s="81">
        <v>0</v>
      </c>
      <c r="I281" s="81">
        <v>0</v>
      </c>
      <c r="J281" s="82"/>
      <c r="K281" s="19"/>
    </row>
    <row r="282" spans="1:11" s="1" customFormat="1" ht="15" x14ac:dyDescent="0.2">
      <c r="A282" s="1" t="s">
        <v>24</v>
      </c>
      <c r="C282" s="1" t="s">
        <v>8</v>
      </c>
      <c r="E282" s="43" t="s">
        <v>8</v>
      </c>
      <c r="F282" s="81">
        <f>SUMIFS(input_enduse!D:D,input_enduse!A:A,C282,input_enduse!B:B,$A$2,input_enduse!C:C,$A282)</f>
        <v>0.81877701665390501</v>
      </c>
      <c r="G282" s="81">
        <v>1</v>
      </c>
      <c r="H282" s="81">
        <v>0</v>
      </c>
      <c r="I282" s="81">
        <v>0</v>
      </c>
      <c r="J282" s="82"/>
      <c r="K282" s="19"/>
    </row>
    <row r="283" spans="1:11" s="1" customFormat="1" ht="15" x14ac:dyDescent="0.2">
      <c r="A283" s="1" t="s">
        <v>24</v>
      </c>
      <c r="C283" s="1" t="s">
        <v>12</v>
      </c>
      <c r="E283" s="43" t="s">
        <v>12</v>
      </c>
      <c r="F283" s="81">
        <f>SUMIFS(input_enduse!D:D,input_enduse!A:A,C283,input_enduse!B:B,$A$2,input_enduse!C:C,$A283)</f>
        <v>1</v>
      </c>
      <c r="G283" s="81">
        <v>1</v>
      </c>
      <c r="H283" s="81">
        <v>0</v>
      </c>
      <c r="I283" s="81">
        <v>0</v>
      </c>
      <c r="J283" s="82"/>
      <c r="K283" s="19"/>
    </row>
    <row r="284" spans="1:11" s="1" customFormat="1" ht="15" x14ac:dyDescent="0.2">
      <c r="A284" s="1" t="s">
        <v>24</v>
      </c>
      <c r="C284" s="1" t="s">
        <v>6</v>
      </c>
      <c r="E284" s="43" t="s">
        <v>109</v>
      </c>
      <c r="F284" s="81">
        <f>SUMIFS(input_enduse!D:D,input_enduse!A:A,C284,input_enduse!B:B,$A$2,input_enduse!C:C,$A284)</f>
        <v>0.97100046907724502</v>
      </c>
      <c r="G284" s="81">
        <f>SUMIFS(input_enduse!E:E,input_enduse!A:A,C284,input_enduse!B:B,$A$2,input_enduse!C:C,$A284)</f>
        <v>0.99855252438223996</v>
      </c>
      <c r="H284" s="81">
        <f>SUMIFS(input_enduse!F:F,input_enduse!A:A,C284,input_enduse!B:B,$A$2,input_enduse!C:C,$A284)</f>
        <v>1.44747561775999E-3</v>
      </c>
      <c r="I284" s="81">
        <f>SUMIFS(input_enduse!G:G,input_enduse!A:A,C284,input_enduse!B:B,$A$2,input_enduse!C:C,$A284)</f>
        <v>0</v>
      </c>
      <c r="J284" s="82"/>
      <c r="K284" s="19"/>
    </row>
    <row r="285" spans="1:11" s="1" customFormat="1" ht="15" x14ac:dyDescent="0.2">
      <c r="A285" s="1" t="s">
        <v>24</v>
      </c>
      <c r="C285" s="1" t="s">
        <v>104</v>
      </c>
      <c r="E285" s="43" t="s">
        <v>110</v>
      </c>
      <c r="F285" s="81">
        <f>SUMIFS(input_enduse!D:D,input_enduse!A:A,C285,input_enduse!B:B,$A$2,input_enduse!C:C,$A285)</f>
        <v>0.127233077942526</v>
      </c>
      <c r="G285" s="81">
        <v>1</v>
      </c>
      <c r="H285" s="81">
        <v>0</v>
      </c>
      <c r="I285" s="81">
        <v>0</v>
      </c>
      <c r="J285" s="82"/>
      <c r="K285" s="19"/>
    </row>
    <row r="286" spans="1:11" s="1" customFormat="1" ht="15" x14ac:dyDescent="0.2">
      <c r="A286" s="1" t="s">
        <v>24</v>
      </c>
      <c r="C286" s="1" t="s">
        <v>106</v>
      </c>
      <c r="E286" s="43" t="s">
        <v>111</v>
      </c>
      <c r="F286" s="81">
        <f>SUMIFS(input_enduse!D:D,input_enduse!A:A,C286,input_enduse!B:B,$A$2,input_enduse!C:C,$A286)</f>
        <v>0.92037194937620603</v>
      </c>
      <c r="G286" s="81">
        <v>1</v>
      </c>
      <c r="H286" s="81">
        <v>0</v>
      </c>
      <c r="I286" s="81">
        <v>0</v>
      </c>
      <c r="J286" s="82"/>
      <c r="K286" s="19"/>
    </row>
    <row r="287" spans="1:11" s="1" customFormat="1" ht="15" x14ac:dyDescent="0.2">
      <c r="A287" s="1" t="s">
        <v>24</v>
      </c>
      <c r="C287" s="1" t="s">
        <v>105</v>
      </c>
      <c r="E287" s="43" t="s">
        <v>112</v>
      </c>
      <c r="F287" s="81">
        <f>SUMIFS(input_enduse!D:D,input_enduse!A:A,C287,input_enduse!B:B,$A$2,input_enduse!C:C,$A287)</f>
        <v>0.95551693042643104</v>
      </c>
      <c r="G287" s="81">
        <v>1</v>
      </c>
      <c r="H287" s="81">
        <v>0</v>
      </c>
      <c r="I287" s="81">
        <v>0</v>
      </c>
      <c r="J287" s="82"/>
      <c r="K287" s="19"/>
    </row>
    <row r="288" spans="1:11" s="1" customFormat="1" ht="15" x14ac:dyDescent="0.2">
      <c r="A288" s="1" t="s">
        <v>24</v>
      </c>
      <c r="C288" s="1" t="s">
        <v>10</v>
      </c>
      <c r="E288" s="43" t="s">
        <v>114</v>
      </c>
      <c r="F288" s="81">
        <f>SUMIFS(input_enduse!D:D,input_enduse!A:A,C288,input_enduse!B:B,$A$2,input_enduse!C:C,$A288)</f>
        <v>0.99326134467336202</v>
      </c>
      <c r="G288" s="81">
        <v>1</v>
      </c>
      <c r="H288" s="81">
        <v>0</v>
      </c>
      <c r="I288" s="81">
        <v>0</v>
      </c>
      <c r="J288" s="82"/>
      <c r="K288" s="19"/>
    </row>
    <row r="289" spans="1:11" s="1" customFormat="1" ht="15" x14ac:dyDescent="0.2">
      <c r="A289" s="1" t="s">
        <v>24</v>
      </c>
      <c r="C289" s="1" t="s">
        <v>11</v>
      </c>
      <c r="E289" s="43" t="s">
        <v>11</v>
      </c>
      <c r="F289" s="81">
        <f>SUMIFS(input_enduse!D:D,input_enduse!A:A,C289,input_enduse!B:B,$A$2,input_enduse!C:C,$A289)</f>
        <v>0.28370271671952701</v>
      </c>
      <c r="G289" s="81">
        <v>1</v>
      </c>
      <c r="H289" s="81">
        <v>0</v>
      </c>
      <c r="I289" s="81">
        <v>0</v>
      </c>
      <c r="J289" s="82"/>
      <c r="K289" s="19"/>
    </row>
    <row r="290" spans="1:11" s="1" customFormat="1" ht="15" x14ac:dyDescent="0.2">
      <c r="A290" s="1" t="s">
        <v>24</v>
      </c>
      <c r="C290" s="1" t="s">
        <v>1</v>
      </c>
      <c r="E290" s="43" t="s">
        <v>1</v>
      </c>
      <c r="F290" s="81">
        <f>SUMIFS(input_enduse!D:D,input_enduse!A:A,C290,input_enduse!B:B,$A$2,input_enduse!C:C,$A290)</f>
        <v>0.417551759029757</v>
      </c>
      <c r="G290" s="81">
        <v>1</v>
      </c>
      <c r="H290" s="81">
        <v>0</v>
      </c>
      <c r="I290" s="81">
        <v>0</v>
      </c>
      <c r="J290" s="82"/>
      <c r="K290" s="19"/>
    </row>
    <row r="291" spans="1:11" ht="15.6" x14ac:dyDescent="0.3">
      <c r="E291" s="79"/>
      <c r="F291" s="79"/>
      <c r="G291" s="79"/>
      <c r="H291" s="79"/>
      <c r="I291" s="79"/>
      <c r="J291" s="79"/>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87619-3211-4800-9076-F9A7570A3A55}">
  <sheetPr codeName="Sheet3"/>
  <dimension ref="A1:O292"/>
  <sheetViews>
    <sheetView topLeftCell="N30" zoomScaleNormal="100" workbookViewId="0">
      <selection activeCell="D1" sqref="D1"/>
    </sheetView>
  </sheetViews>
  <sheetFormatPr defaultColWidth="9.21875" defaultRowHeight="14.4" x14ac:dyDescent="0.3"/>
  <cols>
    <col min="1" max="1" width="12.5546875" style="9" hidden="1" customWidth="1"/>
    <col min="2" max="2" width="0" style="9" hidden="1" customWidth="1"/>
    <col min="3" max="3" width="22.77734375" style="9" hidden="1" customWidth="1"/>
    <col min="4" max="4" width="27.21875" style="9" bestFit="1" customWidth="1"/>
    <col min="5" max="5" width="30.77734375" style="9" bestFit="1" customWidth="1"/>
    <col min="6" max="6" width="25.21875" style="9" bestFit="1" customWidth="1"/>
    <col min="7" max="7" width="32.77734375" style="9" bestFit="1" customWidth="1"/>
    <col min="8" max="8" width="27.21875" style="9" bestFit="1" customWidth="1"/>
    <col min="9" max="9" width="17.44140625" style="9" bestFit="1" customWidth="1"/>
    <col min="10" max="11" width="17.44140625" style="9" customWidth="1"/>
    <col min="12" max="12" width="7.44140625" style="9" bestFit="1" customWidth="1"/>
    <col min="13" max="13" width="18.44140625" style="9" bestFit="1" customWidth="1"/>
    <col min="14" max="14" width="7.77734375" style="9" bestFit="1" customWidth="1"/>
    <col min="15" max="16384" width="9.21875" style="9"/>
  </cols>
  <sheetData>
    <row r="1" spans="1:14" ht="15.6" x14ac:dyDescent="0.3">
      <c r="A1" s="9" t="s">
        <v>33</v>
      </c>
      <c r="E1" s="98" t="s">
        <v>293</v>
      </c>
      <c r="F1" s="98"/>
      <c r="G1" s="98"/>
      <c r="H1" s="98"/>
      <c r="I1" s="99"/>
      <c r="J1" s="99"/>
      <c r="K1" s="10"/>
      <c r="M1" s="11" t="s">
        <v>83</v>
      </c>
      <c r="N1" s="11"/>
    </row>
    <row r="2" spans="1:14" ht="45" x14ac:dyDescent="0.3">
      <c r="A2" s="9" t="s">
        <v>26</v>
      </c>
      <c r="E2" s="100" t="s">
        <v>35</v>
      </c>
      <c r="F2" s="100" t="s">
        <v>36</v>
      </c>
      <c r="G2" s="100" t="s">
        <v>37</v>
      </c>
      <c r="H2" s="100" t="s">
        <v>38</v>
      </c>
      <c r="I2" s="100" t="s">
        <v>118</v>
      </c>
      <c r="J2" s="100" t="s">
        <v>263</v>
      </c>
      <c r="K2" s="13"/>
      <c r="M2" s="12" t="s">
        <v>28</v>
      </c>
      <c r="N2" s="12" t="s">
        <v>30</v>
      </c>
    </row>
    <row r="3" spans="1:14" ht="15.6" x14ac:dyDescent="0.3">
      <c r="E3" s="77" t="s">
        <v>15</v>
      </c>
      <c r="F3" s="78">
        <f>SUMIFS(input_wholebuilding!C:C,input_wholebuilding!A:A,SCE!E3,input_wholebuilding!B:B,$A$2)</f>
        <v>98492.336674949896</v>
      </c>
      <c r="G3" s="93">
        <f>SUMIFS(input_wholebuilding!D:D,input_wholebuilding!A:A,SCE!E3,input_wholebuilding!B:B,$A$2)</f>
        <v>26.090305410595601</v>
      </c>
      <c r="H3" s="78">
        <f>SUMIFS(input_wholebuilding!E:E,input_wholebuilding!A:A,SCE!E3,input_wholebuilding!B:B,$A$2)</f>
        <v>25696951.444526501</v>
      </c>
      <c r="I3" s="93">
        <f>SUMIFS(input_wholebuilding_gas!D:D,input_wholebuilding_gas!A:A,PGE!E3,input_wholebuilding_gas!B:B,$A$2)</f>
        <v>26.1437006516895</v>
      </c>
      <c r="J3" s="93">
        <f>SUMIFS(input_wholebuilding_gas!E:E,input_wholebuilding_gas!A:A,PGE!E3,input_wholebuilding_gas!B:B,$A$2)/1000000</f>
        <v>28.765094320883399</v>
      </c>
      <c r="K3" s="15"/>
      <c r="M3" s="14" t="s">
        <v>15</v>
      </c>
      <c r="N3" s="16">
        <f>SUMIFS(input_figure!D:D,input_figure!A:A,SCE!M3,input_figure!B:B,$A$2)</f>
        <v>4.0275994725518599E-2</v>
      </c>
    </row>
    <row r="4" spans="1:14" ht="15.6" x14ac:dyDescent="0.3">
      <c r="E4" s="77" t="s">
        <v>16</v>
      </c>
      <c r="F4" s="78">
        <f>SUMIFS(input_wholebuilding!C:C,input_wholebuilding!A:A,SCE!E4,input_wholebuilding!B:B,$A$2)</f>
        <v>74896.615310168898</v>
      </c>
      <c r="G4" s="93">
        <f>SUMIFS(input_wholebuilding!D:D,input_wholebuilding!A:A,SCE!E4,input_wholebuilding!B:B,$A$2)</f>
        <v>77.654784872276906</v>
      </c>
      <c r="H4" s="78">
        <f>SUMIFS(input_wholebuilding!E:E,input_wholebuilding!A:A,SCE!E4,input_wholebuilding!B:B,$A$2)</f>
        <v>58160805.495728403</v>
      </c>
      <c r="I4" s="93">
        <f>SUMIFS(input_wholebuilding_gas!D:D,input_wholebuilding_gas!A:A,PGE!E4,input_wholebuilding_gas!B:B,$A$2)</f>
        <v>78.098299424533593</v>
      </c>
      <c r="J4" s="93">
        <f>SUMIFS(input_wholebuilding_gas!E:E,input_wholebuilding_gas!A:A,PGE!E4,input_wholebuilding_gas!B:B,$A$2)/1000000</f>
        <v>65.642277804302992</v>
      </c>
      <c r="K4" s="15"/>
      <c r="M4" s="14" t="s">
        <v>16</v>
      </c>
      <c r="N4" s="16">
        <f>SUMIFS(input_figure!D:D,input_figure!A:A,SCE!M4,input_figure!B:B,$A$2)</f>
        <v>0.103099961950067</v>
      </c>
    </row>
    <row r="5" spans="1:14" ht="15.6" x14ac:dyDescent="0.3">
      <c r="E5" s="77" t="s">
        <v>17</v>
      </c>
      <c r="F5" s="78">
        <f>SUMIFS(input_wholebuilding!C:C,input_wholebuilding!A:A,SCE!E5,input_wholebuilding!B:B,$A$2)</f>
        <v>124524.958188028</v>
      </c>
      <c r="G5" s="93">
        <f>SUMIFS(input_wholebuilding!D:D,input_wholebuilding!A:A,SCE!E5,input_wholebuilding!B:B,$A$2)</f>
        <v>88.198438800620096</v>
      </c>
      <c r="H5" s="78">
        <f>SUMIFS(input_wholebuilding!E:E,input_wholebuilding!A:A,SCE!E5,input_wholebuilding!B:B,$A$2)</f>
        <v>109829069.038966</v>
      </c>
      <c r="I5" s="93">
        <f>SUMIFS(input_wholebuilding_gas!D:D,input_wholebuilding_gas!A:A,PGE!E5,input_wholebuilding_gas!B:B,$A$2)</f>
        <v>87.996399027126799</v>
      </c>
      <c r="J5" s="93">
        <f>SUMIFS(input_wholebuilding_gas!E:E,input_wholebuilding_gas!A:A,PGE!E5,input_wholebuilding_gas!B:B,$A$2)/1000000</f>
        <v>123.14884389266901</v>
      </c>
      <c r="K5" s="15"/>
      <c r="M5" s="14" t="s">
        <v>17</v>
      </c>
      <c r="N5" s="16">
        <f>SUMIFS(input_figure!D:D,input_figure!A:A,SCE!M5,input_figure!B:B,$A$2)</f>
        <v>8.0488646523632898E-2</v>
      </c>
    </row>
    <row r="6" spans="1:14" ht="15.6" x14ac:dyDescent="0.3">
      <c r="E6" s="77" t="s">
        <v>18</v>
      </c>
      <c r="F6" s="78">
        <f>SUMIFS(input_wholebuilding!C:C,input_wholebuilding!A:A,SCE!E6,input_wholebuilding!B:B,$A$2)</f>
        <v>111976.049809481</v>
      </c>
      <c r="G6" s="93">
        <f>SUMIFS(input_wholebuilding!D:D,input_wholebuilding!A:A,SCE!E6,input_wholebuilding!B:B,$A$2)</f>
        <v>44.361631996966899</v>
      </c>
      <c r="H6" s="78">
        <f>SUMIFS(input_wholebuilding!E:E,input_wholebuilding!A:A,SCE!E6,input_wholebuilding!B:B,$A$2)</f>
        <v>49674403.141222201</v>
      </c>
      <c r="I6" s="93">
        <f>SUMIFS(input_wholebuilding_gas!D:D,input_wholebuilding_gas!A:A,PGE!E6,input_wholebuilding_gas!B:B,$A$2)</f>
        <v>44.441347899777703</v>
      </c>
      <c r="J6" s="93">
        <f>SUMIFS(input_wholebuilding_gas!E:E,input_wholebuilding_gas!A:A,PGE!E6,input_wholebuilding_gas!B:B,$A$2)/1000000</f>
        <v>55.912828381823502</v>
      </c>
      <c r="K6" s="15"/>
      <c r="M6" s="14" t="s">
        <v>18</v>
      </c>
      <c r="N6" s="16">
        <f>SUMIFS(input_figure!D:D,input_figure!A:A,SCE!M6,input_figure!B:B,$A$2)</f>
        <v>4.0817452553032901E-2</v>
      </c>
    </row>
    <row r="7" spans="1:14" ht="15.6" x14ac:dyDescent="0.3">
      <c r="E7" s="77" t="s">
        <v>10</v>
      </c>
      <c r="F7" s="78">
        <f>SUMIFS(input_wholebuilding!C:C,input_wholebuilding!A:A,SCE!E7,input_wholebuilding!B:B,$A$2)</f>
        <v>381514.84116861498</v>
      </c>
      <c r="G7" s="93">
        <f>SUMIFS(input_wholebuilding!D:D,input_wholebuilding!A:A,SCE!E7,input_wholebuilding!B:B,$A$2)</f>
        <v>41.076026495584401</v>
      </c>
      <c r="H7" s="78">
        <f>SUMIFS(input_wholebuilding!E:E,input_wholebuilding!A:A,SCE!E7,input_wholebuilding!B:B,$A$2)</f>
        <v>156711137.243007</v>
      </c>
      <c r="I7" s="93">
        <f>SUMIFS(input_wholebuilding_gas!D:D,input_wholebuilding_gas!A:A,PGE!E7,input_wholebuilding_gas!B:B,$A$2)</f>
        <v>41.006243641648098</v>
      </c>
      <c r="J7" s="93">
        <f>SUMIFS(input_wholebuilding_gas!E:E,input_wholebuilding_gas!A:A,PGE!E7,input_wholebuilding_gas!B:B,$A$2)/1000000</f>
        <v>175.643813599807</v>
      </c>
      <c r="K7" s="15"/>
      <c r="M7" s="14" t="s">
        <v>10</v>
      </c>
      <c r="N7" s="16">
        <f>SUMIFS(input_figure!D:D,input_figure!A:A,SCE!M7,input_figure!B:B,$A$2)</f>
        <v>0.128626484779371</v>
      </c>
    </row>
    <row r="8" spans="1:14" ht="15.6" x14ac:dyDescent="0.3">
      <c r="E8" s="77" t="s">
        <v>19</v>
      </c>
      <c r="F8" s="78">
        <f>SUMIFS(input_wholebuilding!C:C,input_wholebuilding!A:A,SCE!E8,input_wholebuilding!B:B,$A$2)</f>
        <v>274316.69024491502</v>
      </c>
      <c r="G8" s="93">
        <f>SUMIFS(input_wholebuilding!D:D,input_wholebuilding!A:A,SCE!E8,input_wholebuilding!B:B,$A$2)</f>
        <v>14.456318206817301</v>
      </c>
      <c r="H8" s="78">
        <f>SUMIFS(input_wholebuilding!E:E,input_wholebuilding!A:A,SCE!E8,input_wholebuilding!B:B,$A$2)</f>
        <v>39656093.636214301</v>
      </c>
      <c r="I8" s="93">
        <f>SUMIFS(input_wholebuilding_gas!D:D,input_wholebuilding_gas!A:A,PGE!E8,input_wholebuilding_gas!B:B,$A$2)</f>
        <v>14.4462545337788</v>
      </c>
      <c r="J8" s="93">
        <f>SUMIFS(input_wholebuilding_gas!E:E,input_wholebuilding_gas!A:A,PGE!E8,input_wholebuilding_gas!B:B,$A$2)/1000000</f>
        <v>44.3113895541847</v>
      </c>
      <c r="K8" s="15"/>
      <c r="M8" s="14" t="s">
        <v>19</v>
      </c>
      <c r="N8" s="16">
        <f>SUMIFS(input_figure!D:D,input_figure!A:A,SCE!M8,input_figure!B:B,$A$2)</f>
        <v>0.123734619877626</v>
      </c>
    </row>
    <row r="9" spans="1:14" ht="15.6" x14ac:dyDescent="0.3">
      <c r="E9" s="77" t="s">
        <v>20</v>
      </c>
      <c r="F9" s="78">
        <f>SUMIFS(input_wholebuilding!C:C,input_wholebuilding!A:A,SCE!E9,input_wholebuilding!B:B,$A$2)</f>
        <v>210487.324165094</v>
      </c>
      <c r="G9" s="93">
        <f>SUMIFS(input_wholebuilding!D:D,input_wholebuilding!A:A,SCE!E9,input_wholebuilding!B:B,$A$2)</f>
        <v>10.412885718955099</v>
      </c>
      <c r="H9" s="78">
        <f>SUMIFS(input_wholebuilding!E:E,input_wholebuilding!A:A,SCE!E9,input_wholebuilding!B:B,$A$2)</f>
        <v>21917804.518197902</v>
      </c>
      <c r="I9" s="93">
        <f>SUMIFS(input_wholebuilding_gas!D:D,input_wholebuilding_gas!A:A,PGE!E9,input_wholebuilding_gas!B:B,$A$2)</f>
        <v>10.387924271193</v>
      </c>
      <c r="J9" s="93">
        <f>SUMIFS(input_wholebuilding_gas!E:E,input_wholebuilding_gas!A:A,PGE!E9,input_wholebuilding_gas!B:B,$A$2)/1000000</f>
        <v>24.5159791063938</v>
      </c>
      <c r="K9" s="15"/>
      <c r="M9" s="14" t="s">
        <v>20</v>
      </c>
      <c r="N9" s="16">
        <f>SUMIFS(input_figure!D:D,input_figure!A:A,SCE!M9,input_figure!B:B,$A$2)</f>
        <v>6.8240492474540004E-2</v>
      </c>
    </row>
    <row r="10" spans="1:14" ht="15.6" x14ac:dyDescent="0.3">
      <c r="E10" s="77" t="s">
        <v>115</v>
      </c>
      <c r="F10" s="78">
        <f>SUMIFS(input_wholebuilding!C:C,input_wholebuilding!A:A,SCE!E10,input_wholebuilding!B:B,$A$2)</f>
        <v>33669.5550661081</v>
      </c>
      <c r="G10" s="93">
        <f>SUMIFS(input_wholebuilding!D:D,input_wholebuilding!A:A,SCE!E10,input_wholebuilding!B:B,$A$2)</f>
        <v>2.9258261919398998</v>
      </c>
      <c r="H10" s="78">
        <f>SUMIFS(input_wholebuilding!E:E,input_wholebuilding!A:A,SCE!E10,input_wholebuilding!B:B,$A$2)</f>
        <v>985112.66083381802</v>
      </c>
      <c r="I10" s="93">
        <f>SUMIFS(input_wholebuilding_gas!D:D,input_wholebuilding_gas!A:A,PGE!E10,input_wholebuilding_gas!B:B,$A$2)</f>
        <v>2.9123836309718798</v>
      </c>
      <c r="J10" s="93">
        <f>SUMIFS(input_wholebuilding_gas!E:E,input_wholebuilding_gas!A:A,PGE!E10,input_wholebuilding_gas!B:B,$A$2)/1000000</f>
        <v>1.1036630996693602</v>
      </c>
      <c r="K10" s="15"/>
      <c r="M10" s="14" t="s">
        <v>115</v>
      </c>
      <c r="N10" s="16">
        <f>SUMIFS(input_figure!D:D,input_figure!A:A,SCE!M10,input_figure!B:B,$A$2)</f>
        <v>1.96936490433176E-2</v>
      </c>
    </row>
    <row r="11" spans="1:14" ht="15.6" x14ac:dyDescent="0.3">
      <c r="E11" s="77" t="s">
        <v>21</v>
      </c>
      <c r="F11" s="78">
        <f>SUMIFS(input_wholebuilding!C:C,input_wholebuilding!A:A,SCE!E11,input_wholebuilding!B:B,$A$2)</f>
        <v>72118.308096887296</v>
      </c>
      <c r="G11" s="93">
        <f>SUMIFS(input_wholebuilding!D:D,input_wholebuilding!A:A,SCE!E11,input_wholebuilding!B:B,$A$2)</f>
        <v>253.74009120655299</v>
      </c>
      <c r="H11" s="78">
        <f>SUMIFS(input_wholebuilding!E:E,input_wholebuilding!A:A,SCE!E11,input_wholebuilding!B:B,$A$2)</f>
        <v>182993060.74166501</v>
      </c>
      <c r="I11" s="93">
        <f>SUMIFS(input_wholebuilding_gas!D:D,input_wholebuilding_gas!A:A,PGE!E11,input_wholebuilding_gas!B:B,$A$2)</f>
        <v>253.66673889432499</v>
      </c>
      <c r="J11" s="93">
        <f>SUMIFS(input_wholebuilding_gas!E:E,input_wholebuilding_gas!A:A,PGE!E11,input_wholebuilding_gas!B:B,$A$2)/1000000</f>
        <v>205.25210454878399</v>
      </c>
      <c r="K11" s="15"/>
      <c r="M11" s="14" t="s">
        <v>21</v>
      </c>
      <c r="N11" s="16">
        <f>SUMIFS(input_figure!D:D,input_figure!A:A,SCE!M11,input_figure!B:B,$A$2)</f>
        <v>0.108139158510903</v>
      </c>
    </row>
    <row r="12" spans="1:14" ht="15.6" x14ac:dyDescent="0.3">
      <c r="E12" s="77" t="s">
        <v>22</v>
      </c>
      <c r="F12" s="78">
        <f>SUMIFS(input_wholebuilding!C:C,input_wholebuilding!A:A,SCE!E12,input_wholebuilding!B:B,$A$2)</f>
        <v>373422.98446309898</v>
      </c>
      <c r="G12" s="93">
        <f>SUMIFS(input_wholebuilding!D:D,input_wholebuilding!A:A,SCE!E12,input_wholebuilding!B:B,$A$2)</f>
        <v>5.3668836405058196</v>
      </c>
      <c r="H12" s="78">
        <f>SUMIFS(input_wholebuilding!E:E,input_wholebuilding!A:A,SCE!E12,input_wholebuilding!B:B,$A$2)</f>
        <v>20041177.063038699</v>
      </c>
      <c r="I12" s="93">
        <f>SUMIFS(input_wholebuilding_gas!D:D,input_wholebuilding_gas!A:A,PGE!E12,input_wholebuilding_gas!B:B,$A$2)</f>
        <v>5.3605349494872101</v>
      </c>
      <c r="J12" s="93">
        <f>SUMIFS(input_wholebuilding_gas!E:E,input_wholebuilding_gas!A:A,PGE!E12,input_wholebuilding_gas!B:B,$A$2)/1000000</f>
        <v>22.499761307801801</v>
      </c>
      <c r="K12" s="15"/>
      <c r="M12" s="14" t="s">
        <v>22</v>
      </c>
      <c r="N12" s="16">
        <f>SUMIFS(input_figure!D:D,input_figure!A:A,SCE!M12,input_figure!B:B,$A$2)</f>
        <v>0.140410708250995</v>
      </c>
    </row>
    <row r="13" spans="1:14" ht="15.6" x14ac:dyDescent="0.3">
      <c r="E13" s="77" t="s">
        <v>23</v>
      </c>
      <c r="F13" s="78">
        <f>SUMIFS(input_wholebuilding!C:C,input_wholebuilding!A:A,SCE!E13,input_wholebuilding!B:B,$A$2)</f>
        <v>241625.40313726501</v>
      </c>
      <c r="G13" s="93">
        <f>SUMIFS(input_wholebuilding!D:D,input_wholebuilding!A:A,SCE!E13,input_wholebuilding!B:B,$A$2)</f>
        <v>10.3466065341406</v>
      </c>
      <c r="H13" s="78">
        <f>SUMIFS(input_wholebuilding!E:E,input_wholebuilding!A:A,SCE!E13,input_wholebuilding!B:B,$A$2)</f>
        <v>25000029.749143802</v>
      </c>
      <c r="I13" s="93">
        <f>SUMIFS(input_wholebuilding_gas!D:D,input_wholebuilding_gas!A:A,PGE!E13,input_wholebuilding_gas!B:B,$A$2)</f>
        <v>10.3433302187198</v>
      </c>
      <c r="J13" s="93">
        <f>SUMIFS(input_wholebuilding_gas!E:E,input_wholebuilding_gas!A:A,PGE!E13,input_wholebuilding_gas!B:B,$A$2)/1000000</f>
        <v>28.083662231823002</v>
      </c>
      <c r="K13" s="15"/>
      <c r="M13" s="14" t="s">
        <v>23</v>
      </c>
      <c r="N13" s="16">
        <f>SUMIFS(input_figure!D:D,input_figure!A:A,SCE!M13,input_figure!B:B,$A$2)</f>
        <v>5.7675199076574098E-2</v>
      </c>
    </row>
    <row r="14" spans="1:14" ht="15.6" x14ac:dyDescent="0.3">
      <c r="E14" s="77" t="s">
        <v>24</v>
      </c>
      <c r="F14" s="78">
        <f>SUMIFS(input_wholebuilding!C:C,input_wholebuilding!A:A,SCE!E14,input_wholebuilding!B:B,$A$2)</f>
        <v>517327.12625337602</v>
      </c>
      <c r="G14" s="93">
        <f>SUMIFS(input_wholebuilding!D:D,input_wholebuilding!A:A,SCE!E14,input_wholebuilding!B:B,$A$2)</f>
        <v>3.8671873417133602</v>
      </c>
      <c r="H14" s="78">
        <f>SUMIFS(input_wholebuilding!E:E,input_wholebuilding!A:A,SCE!E14,input_wholebuilding!B:B,$A$2)</f>
        <v>20006009.141720001</v>
      </c>
      <c r="I14" s="93">
        <f>SUMIFS(input_wholebuilding_gas!D:D,input_wholebuilding_gas!A:A,PGE!E14,input_wholebuilding_gas!B:B,$A$2)</f>
        <v>3.8430319731654299</v>
      </c>
      <c r="J14" s="93">
        <f>SUMIFS(input_wholebuilding_gas!E:E,input_wholebuilding_gas!A:A,PGE!E14,input_wholebuilding_gas!B:B,$A$2)/1000000</f>
        <v>22.449343583574002</v>
      </c>
      <c r="K14" s="15"/>
      <c r="M14" s="14" t="s">
        <v>24</v>
      </c>
      <c r="N14" s="16">
        <f>SUMIFS(input_figure!D:D,input_figure!A:A,SCE!M14,input_figure!B:B,$A$2)</f>
        <v>8.87976322344214E-2</v>
      </c>
    </row>
    <row r="15" spans="1:14" ht="15.6" x14ac:dyDescent="0.3">
      <c r="E15" s="77" t="s">
        <v>4</v>
      </c>
      <c r="F15" s="78">
        <f>SUMIFS(input_wholebuilding!C:C,input_wholebuilding!A:A,SMUD!E15,input_wholebuilding!B:B,$A$2)</f>
        <v>2514372.1925779898</v>
      </c>
      <c r="G15" s="93">
        <f>SUMIFS(input_wholebuilding!D:D,input_wholebuilding!A:A,SMUD!E15,input_wholebuilding!B:B,$A$2)</f>
        <v>28.264377723077299</v>
      </c>
      <c r="H15" s="78">
        <f>SUMIFS(input_wholebuilding!E:E,input_wholebuilding!A:A,SMUD!E15,input_wholebuilding!B:B,$A$2)</f>
        <v>71067165.387426302</v>
      </c>
      <c r="I15" s="93">
        <f>SUMIFS(input_wholebuilding_gas!D:D,input_wholebuilding_gas!A:A,PGE!E15,input_wholebuilding_gas!B:B,$A$2)</f>
        <v>28.222820749034</v>
      </c>
      <c r="J15" s="94">
        <f>SUM(J3:J14)</f>
        <v>797.32876143171654</v>
      </c>
      <c r="K15" s="17"/>
    </row>
    <row r="16" spans="1:14" ht="15.6" x14ac:dyDescent="0.3">
      <c r="E16" s="77" t="s">
        <v>31</v>
      </c>
      <c r="F16" s="78">
        <f>SUMIFS(input_wholebuilding!C:C,input_wholebuilding!A:A,SMUD!E16,input_wholebuilding!B:B,$A$2)</f>
        <v>484804.01441000903</v>
      </c>
      <c r="G16" s="93">
        <f>SUMIFS(input_wholebuilding!D:D,input_wholebuilding!A:A,SMUD!E16,input_wholebuilding!B:B,$A$2)</f>
        <v>12.7007814135668</v>
      </c>
      <c r="H16" s="78">
        <f>SUMIFS(input_wholebuilding!E:E,input_wholebuilding!A:A,SMUD!E16,input_wholebuilding!B:B,$A$2)</f>
        <v>6157389.8154412201</v>
      </c>
      <c r="I16" s="93">
        <f>SUMIFS(input_wholebuilding_gas!D:D,input_wholebuilding_gas!A:A,PGE!E16,input_wholebuilding_gas!B:B,$A$2)</f>
        <v>12.6815249425734</v>
      </c>
      <c r="J16" s="94">
        <f>J8+J9</f>
        <v>68.8273686605785</v>
      </c>
      <c r="K16" s="17"/>
    </row>
    <row r="17" spans="1:11" ht="15.6" x14ac:dyDescent="0.3">
      <c r="E17" s="77" t="s">
        <v>32</v>
      </c>
      <c r="F17" s="78">
        <f>SUMIFS(input_wholebuilding!C:C,input_wholebuilding!A:A,SMUD!E17,input_wholebuilding!B:B,$A$2)</f>
        <v>550996.68131948402</v>
      </c>
      <c r="G17" s="93">
        <f>SUMIFS(input_wholebuilding!D:D,input_wholebuilding!A:A,SMUD!E17,input_wholebuilding!B:B,$A$2)</f>
        <v>3.80966392615758</v>
      </c>
      <c r="H17" s="78">
        <f>SUMIFS(input_wholebuilding!E:E,input_wholebuilding!A:A,SMUD!E17,input_wholebuilding!B:B,$A$2)</f>
        <v>2099112.18025538</v>
      </c>
      <c r="I17" s="93">
        <f>SUMIFS(input_wholebuilding_gas!D:D,input_wholebuilding_gas!A:A,PGE!E17,input_wholebuilding_gas!B:B,$A$2)</f>
        <v>3.7863367549754701</v>
      </c>
      <c r="J17" s="94">
        <f>J14+J10</f>
        <v>23.553006683243364</v>
      </c>
      <c r="K17" s="17"/>
    </row>
    <row r="18" spans="1:11" ht="15.6" x14ac:dyDescent="0.3">
      <c r="E18" s="79"/>
      <c r="F18" s="79"/>
      <c r="G18" s="79"/>
      <c r="H18" s="79"/>
      <c r="I18" s="79"/>
      <c r="J18" s="79"/>
    </row>
    <row r="19" spans="1:11" s="1" customFormat="1" ht="15" x14ac:dyDescent="0.25">
      <c r="E19" s="95" t="s">
        <v>71</v>
      </c>
      <c r="F19" s="96"/>
      <c r="G19" s="96"/>
      <c r="H19" s="96"/>
      <c r="I19" s="97"/>
      <c r="J19" s="76"/>
      <c r="K19" s="18"/>
    </row>
    <row r="20" spans="1:11" s="1" customFormat="1" ht="15" x14ac:dyDescent="0.2">
      <c r="C20" s="1" t="s">
        <v>43</v>
      </c>
      <c r="E20" s="28" t="s">
        <v>43</v>
      </c>
      <c r="F20" s="28" t="s">
        <v>100</v>
      </c>
      <c r="G20" s="28" t="s">
        <v>40</v>
      </c>
      <c r="H20" s="28" t="s">
        <v>41</v>
      </c>
      <c r="I20" s="28" t="s">
        <v>42</v>
      </c>
      <c r="J20" s="80"/>
      <c r="K20" s="3"/>
    </row>
    <row r="21" spans="1:11" s="1" customFormat="1" ht="15" x14ac:dyDescent="0.2">
      <c r="A21" s="1" t="s">
        <v>4</v>
      </c>
      <c r="C21" s="1" t="s">
        <v>9</v>
      </c>
      <c r="E21" s="43" t="s">
        <v>9</v>
      </c>
      <c r="F21" s="81">
        <f>SUMIFS(input_enduse!D:D,input_enduse!A:A,C21,input_enduse!B:B,$A$2,input_enduse!C:C,$A21)</f>
        <v>0.71585607269152196</v>
      </c>
      <c r="G21" s="81">
        <f>SUMIFS(input_enduse!E:E,input_enduse!A:A,C21,input_enduse!B:B,$A$2,input_enduse!C:C,$A21)</f>
        <v>0.40474717853318098</v>
      </c>
      <c r="H21" s="81">
        <f>SUMIFS(input_enduse!F:F,input_enduse!A:A,C21,input_enduse!B:B,$A$2,input_enduse!C:C,$A21)</f>
        <v>0.59104359366730097</v>
      </c>
      <c r="I21" s="81">
        <f>SUMIFS(input_enduse!G:G,input_enduse!A:A,C21,input_enduse!B:B,$A$2,input_enduse!C:C,$A21)</f>
        <v>4.2092277995178498E-3</v>
      </c>
      <c r="J21" s="82"/>
      <c r="K21" s="19"/>
    </row>
    <row r="22" spans="1:11" s="1" customFormat="1" ht="15" x14ac:dyDescent="0.2">
      <c r="A22" s="1" t="s">
        <v>4</v>
      </c>
      <c r="C22" s="1" t="s">
        <v>7</v>
      </c>
      <c r="E22" s="43" t="s">
        <v>7</v>
      </c>
      <c r="F22" s="81">
        <f>SUMIFS(input_enduse!D:D,input_enduse!A:A,C22,input_enduse!B:B,$A$2,input_enduse!C:C,$A22)</f>
        <v>0.722950546658085</v>
      </c>
      <c r="G22" s="81">
        <f>SUMIFS(input_enduse!E:E,input_enduse!A:A,C22,input_enduse!B:B,$A$2,input_enduse!C:C,$A22)</f>
        <v>0.99844919784019204</v>
      </c>
      <c r="H22" s="81">
        <f>SUMIFS(input_enduse!F:F,input_enduse!A:A,C22,input_enduse!B:B,$A$2,input_enduse!C:C,$A22)</f>
        <v>1.5508021598076801E-3</v>
      </c>
      <c r="I22" s="81">
        <f>SUMIFS(input_enduse!G:G,input_enduse!A:A,C22,input_enduse!B:B,$A$2,input_enduse!C:C,$A22)</f>
        <v>0</v>
      </c>
      <c r="J22" s="82"/>
      <c r="K22" s="19"/>
    </row>
    <row r="23" spans="1:11" s="1" customFormat="1" ht="15" x14ac:dyDescent="0.2">
      <c r="A23" s="1" t="s">
        <v>4</v>
      </c>
      <c r="C23" s="1" t="s">
        <v>13</v>
      </c>
      <c r="E23" s="43" t="s">
        <v>13</v>
      </c>
      <c r="F23" s="81">
        <f>SUMIFS(input_enduse!D:D,input_enduse!A:A,C23,input_enduse!B:B,$A$2,input_enduse!C:C,$A23)</f>
        <v>0.74473450898605498</v>
      </c>
      <c r="G23" s="81">
        <v>1</v>
      </c>
      <c r="H23" s="81">
        <v>0</v>
      </c>
      <c r="I23" s="81">
        <v>0</v>
      </c>
      <c r="J23" s="82"/>
      <c r="K23" s="19"/>
    </row>
    <row r="24" spans="1:11" s="1" customFormat="1" ht="15" x14ac:dyDescent="0.2">
      <c r="A24" s="1" t="s">
        <v>4</v>
      </c>
      <c r="C24" s="1" t="s">
        <v>108</v>
      </c>
      <c r="E24" s="43" t="s">
        <v>108</v>
      </c>
      <c r="F24" s="81">
        <f>SUMIFS(input_enduse!D:D,input_enduse!A:A,C24,input_enduse!B:B,$A$2,input_enduse!C:C,$A24)</f>
        <v>9.1337515972959998E-3</v>
      </c>
      <c r="G24" s="81">
        <v>1</v>
      </c>
      <c r="H24" s="81">
        <v>0</v>
      </c>
      <c r="I24" s="81">
        <v>0</v>
      </c>
      <c r="J24" s="82"/>
      <c r="K24" s="19"/>
    </row>
    <row r="25" spans="1:11" s="1" customFormat="1" ht="15" x14ac:dyDescent="0.2">
      <c r="A25" s="1" t="s">
        <v>4</v>
      </c>
      <c r="C25" s="1" t="s">
        <v>107</v>
      </c>
      <c r="E25" s="43" t="s">
        <v>107</v>
      </c>
      <c r="F25" s="81">
        <f>SUMIFS(input_enduse!D:D,input_enduse!A:A,C25,input_enduse!B:B,$A$2,input_enduse!C:C,$A25)</f>
        <v>4.3660314390153599E-3</v>
      </c>
      <c r="G25" s="81">
        <v>1</v>
      </c>
      <c r="H25" s="81">
        <v>0</v>
      </c>
      <c r="I25" s="81">
        <v>0</v>
      </c>
      <c r="J25" s="82"/>
      <c r="K25" s="19"/>
    </row>
    <row r="26" spans="1:11" s="1" customFormat="1" ht="15" x14ac:dyDescent="0.2">
      <c r="A26" s="1" t="s">
        <v>4</v>
      </c>
      <c r="C26" s="1" t="s">
        <v>5</v>
      </c>
      <c r="E26" s="43" t="s">
        <v>99</v>
      </c>
      <c r="F26" s="81">
        <f>SUMIFS(input_enduse!D:D,input_enduse!A:A,C26,input_enduse!B:B,$A$2,input_enduse!C:C,$A26)</f>
        <v>3.6985265803436099E-2</v>
      </c>
      <c r="G26" s="81">
        <f>SUMIFS(input_enduse!E:E,input_enduse!A:A,C26,input_enduse!B:B,$A$2,input_enduse!C:C,$A26)</f>
        <v>0.23871748461718001</v>
      </c>
      <c r="H26" s="81">
        <f>SUMIFS(input_enduse!F:F,input_enduse!A:A,C26,input_enduse!B:B,$A$2,input_enduse!C:C,$A26)</f>
        <v>0.75083473224925901</v>
      </c>
      <c r="I26" s="81">
        <f>SUMIFS(input_enduse!G:G,input_enduse!A:A,C26,input_enduse!B:B,$A$2,input_enduse!C:C,$A26)</f>
        <v>1.04477831335614E-2</v>
      </c>
      <c r="J26" s="82"/>
      <c r="K26" s="19"/>
    </row>
    <row r="27" spans="1:11" s="1" customFormat="1" ht="15" x14ac:dyDescent="0.2">
      <c r="A27" s="1" t="s">
        <v>4</v>
      </c>
      <c r="C27" s="1" t="s">
        <v>14</v>
      </c>
      <c r="E27" s="43" t="s">
        <v>14</v>
      </c>
      <c r="F27" s="81">
        <f>SUMIFS(input_enduse!D:D,input_enduse!A:A,C27,input_enduse!B:B,$A$2,input_enduse!C:C,$A27)</f>
        <v>0.940118552180913</v>
      </c>
      <c r="G27" s="81">
        <f>SUMIFS(input_enduse!E:E,input_enduse!A:A,C27,input_enduse!B:B,$A$2,input_enduse!C:C,$A27)</f>
        <v>0.44642920247779799</v>
      </c>
      <c r="H27" s="81">
        <f>SUMIFS(input_enduse!F:F,input_enduse!A:A,C27,input_enduse!B:B,$A$2,input_enduse!C:C,$A27)</f>
        <v>0.54568051134883</v>
      </c>
      <c r="I27" s="81">
        <f>SUMIFS(input_enduse!G:G,input_enduse!A:A,C27,input_enduse!B:B,$A$2,input_enduse!C:C,$A27)</f>
        <v>7.8902861733723493E-3</v>
      </c>
      <c r="J27" s="82"/>
      <c r="K27" s="19"/>
    </row>
    <row r="28" spans="1:11" s="1" customFormat="1" ht="15" x14ac:dyDescent="0.2">
      <c r="A28" s="1" t="s">
        <v>4</v>
      </c>
      <c r="E28" s="28" t="s">
        <v>43</v>
      </c>
      <c r="F28" s="28" t="s">
        <v>101</v>
      </c>
      <c r="G28" s="28" t="s">
        <v>40</v>
      </c>
      <c r="H28" s="28" t="s">
        <v>41</v>
      </c>
      <c r="I28" s="28" t="s">
        <v>42</v>
      </c>
      <c r="J28" s="80"/>
      <c r="K28" s="3"/>
    </row>
    <row r="29" spans="1:11" s="1" customFormat="1" ht="15" x14ac:dyDescent="0.2">
      <c r="A29" s="1" t="s">
        <v>4</v>
      </c>
      <c r="C29" s="1" t="s">
        <v>98</v>
      </c>
      <c r="E29" s="43" t="s">
        <v>98</v>
      </c>
      <c r="F29" s="81">
        <v>1</v>
      </c>
      <c r="G29" s="81">
        <v>1</v>
      </c>
      <c r="H29" s="81">
        <v>0</v>
      </c>
      <c r="I29" s="81">
        <v>0</v>
      </c>
      <c r="J29" s="82"/>
      <c r="K29" s="19"/>
    </row>
    <row r="30" spans="1:11" s="1" customFormat="1" ht="15" x14ac:dyDescent="0.2">
      <c r="A30" s="1" t="s">
        <v>4</v>
      </c>
      <c r="C30" s="1" t="s">
        <v>8</v>
      </c>
      <c r="E30" s="43" t="s">
        <v>8</v>
      </c>
      <c r="F30" s="81">
        <f>SUMIFS(input_enduse!D:D,input_enduse!A:A,C30,input_enduse!B:B,$A$2,input_enduse!C:C,$A30)</f>
        <v>0.74106038065410496</v>
      </c>
      <c r="G30" s="81">
        <v>1</v>
      </c>
      <c r="H30" s="81">
        <v>0</v>
      </c>
      <c r="I30" s="81">
        <v>0</v>
      </c>
      <c r="J30" s="82"/>
      <c r="K30" s="19"/>
    </row>
    <row r="31" spans="1:11" s="1" customFormat="1" ht="15" x14ac:dyDescent="0.2">
      <c r="A31" s="1" t="s">
        <v>4</v>
      </c>
      <c r="C31" s="1" t="s">
        <v>12</v>
      </c>
      <c r="E31" s="43" t="s">
        <v>12</v>
      </c>
      <c r="F31" s="81">
        <f>SUMIFS(input_enduse!D:D,input_enduse!A:A,C31,input_enduse!B:B,$A$2,input_enduse!C:C,$A31)</f>
        <v>0.99725137949436005</v>
      </c>
      <c r="G31" s="81">
        <v>1</v>
      </c>
      <c r="H31" s="81">
        <v>0</v>
      </c>
      <c r="I31" s="81">
        <v>0</v>
      </c>
      <c r="J31" s="82"/>
      <c r="K31" s="19"/>
    </row>
    <row r="32" spans="1:11" s="1" customFormat="1" ht="15" x14ac:dyDescent="0.2">
      <c r="A32" s="1" t="s">
        <v>4</v>
      </c>
      <c r="C32" s="1" t="s">
        <v>6</v>
      </c>
      <c r="E32" s="43" t="s">
        <v>109</v>
      </c>
      <c r="F32" s="81">
        <f>SUMIFS(input_enduse!D:D,input_enduse!A:A,C32,input_enduse!B:B,$A$2,input_enduse!C:C,$A32)</f>
        <v>0.95475252807268096</v>
      </c>
      <c r="G32" s="81">
        <f>SUMIFS(input_enduse!E:E,input_enduse!A:A,C32,input_enduse!B:B,$A$2,input_enduse!C:C,$A32)</f>
        <v>0.98746563127484599</v>
      </c>
      <c r="H32" s="81">
        <f>SUMIFS(input_enduse!F:F,input_enduse!A:A,C32,input_enduse!B:B,$A$2,input_enduse!C:C,$A32)</f>
        <v>1.2534368725153899E-2</v>
      </c>
      <c r="I32" s="81">
        <f>SUMIFS(input_enduse!G:G,input_enduse!A:A,C32,input_enduse!B:B,$A$2,input_enduse!C:C,$A32)</f>
        <v>0</v>
      </c>
      <c r="J32" s="82"/>
      <c r="K32" s="19"/>
    </row>
    <row r="33" spans="1:14" s="1" customFormat="1" ht="15" x14ac:dyDescent="0.2">
      <c r="A33" s="1" t="s">
        <v>4</v>
      </c>
      <c r="C33" s="1" t="s">
        <v>104</v>
      </c>
      <c r="E33" s="43" t="s">
        <v>110</v>
      </c>
      <c r="F33" s="81">
        <f>SUMIFS(input_enduse!D:D,input_enduse!A:A,C33,input_enduse!B:B,$A$2,input_enduse!C:C,$A33)</f>
        <v>0.249419957691799</v>
      </c>
      <c r="G33" s="81">
        <v>1</v>
      </c>
      <c r="H33" s="81">
        <v>0</v>
      </c>
      <c r="I33" s="81">
        <v>0</v>
      </c>
      <c r="J33" s="82"/>
      <c r="K33" s="19"/>
      <c r="M33" s="2" t="s">
        <v>39</v>
      </c>
      <c r="N33" s="2"/>
    </row>
    <row r="34" spans="1:14" s="1" customFormat="1" ht="15" x14ac:dyDescent="0.25">
      <c r="A34" s="1" t="s">
        <v>4</v>
      </c>
      <c r="C34" s="1" t="s">
        <v>106</v>
      </c>
      <c r="E34" s="43" t="s">
        <v>111</v>
      </c>
      <c r="F34" s="81">
        <f>SUMIFS(input_enduse!D:D,input_enduse!A:A,C34,input_enduse!B:B,$A$2,input_enduse!C:C,$A34)</f>
        <v>0.88888694796554202</v>
      </c>
      <c r="G34" s="81">
        <v>1</v>
      </c>
      <c r="H34" s="81">
        <v>0</v>
      </c>
      <c r="I34" s="81">
        <v>0</v>
      </c>
      <c r="J34" s="82"/>
      <c r="K34" s="19"/>
      <c r="M34" s="4" t="s">
        <v>28</v>
      </c>
      <c r="N34" s="4" t="s">
        <v>30</v>
      </c>
    </row>
    <row r="35" spans="1:14" s="1" customFormat="1" ht="15" x14ac:dyDescent="0.2">
      <c r="A35" s="1" t="s">
        <v>4</v>
      </c>
      <c r="C35" s="1" t="s">
        <v>105</v>
      </c>
      <c r="E35" s="43" t="s">
        <v>112</v>
      </c>
      <c r="F35" s="81">
        <f>SUMIFS(input_enduse!D:D,input_enduse!A:A,C35,input_enduse!B:B,$A$2,input_enduse!C:C,$A35)</f>
        <v>0.84000627551108298</v>
      </c>
      <c r="G35" s="81">
        <v>1</v>
      </c>
      <c r="H35" s="81">
        <v>0</v>
      </c>
      <c r="I35" s="81">
        <v>0</v>
      </c>
      <c r="J35" s="82"/>
      <c r="K35" s="19"/>
      <c r="M35" s="6" t="s">
        <v>15</v>
      </c>
      <c r="N35" s="7">
        <f>SUMIFS(input_figure_gas!D:D,input_figure_gas!A:A,M35,input_figure_gas!B:B,$A$2)</f>
        <v>3.61586835558141E-2</v>
      </c>
    </row>
    <row r="36" spans="1:14" s="1" customFormat="1" ht="15" x14ac:dyDescent="0.2">
      <c r="A36" s="1" t="s">
        <v>4</v>
      </c>
      <c r="C36" s="1" t="s">
        <v>10</v>
      </c>
      <c r="E36" s="43" t="s">
        <v>114</v>
      </c>
      <c r="F36" s="81">
        <f>SUMIFS(input_enduse!D:D,input_enduse!A:A,C36,input_enduse!B:B,$A$2,input_enduse!C:C,$A36)</f>
        <v>0.96759417874103304</v>
      </c>
      <c r="G36" s="81">
        <v>1</v>
      </c>
      <c r="H36" s="81">
        <v>0</v>
      </c>
      <c r="I36" s="81">
        <v>0</v>
      </c>
      <c r="J36" s="82"/>
      <c r="K36" s="19"/>
      <c r="M36" s="6" t="s">
        <v>16</v>
      </c>
      <c r="N36" s="7">
        <f>SUMIFS(input_figure_gas!D:D,input_figure_gas!A:A,M36,input_figure_gas!B:B,$A$2)</f>
        <v>8.1839208273837602E-2</v>
      </c>
    </row>
    <row r="37" spans="1:14" s="1" customFormat="1" ht="15" x14ac:dyDescent="0.2">
      <c r="A37" s="1" t="s">
        <v>4</v>
      </c>
      <c r="C37" s="1" t="s">
        <v>11</v>
      </c>
      <c r="E37" s="43" t="s">
        <v>11</v>
      </c>
      <c r="F37" s="81">
        <f>SUMIFS(input_enduse!D:D,input_enduse!A:A,C37,input_enduse!B:B,$A$2,input_enduse!C:C,$A37)</f>
        <v>0.18668076865677399</v>
      </c>
      <c r="G37" s="81">
        <v>1</v>
      </c>
      <c r="H37" s="81">
        <v>0</v>
      </c>
      <c r="I37" s="81">
        <v>0</v>
      </c>
      <c r="J37" s="82"/>
      <c r="K37" s="19"/>
      <c r="M37" s="6" t="s">
        <v>17</v>
      </c>
      <c r="N37" s="7">
        <f>SUMIFS(input_figure_gas!D:D,input_figure_gas!A:A,M37,input_figure_gas!B:B,$A$2)</f>
        <v>0.15454263363429099</v>
      </c>
    </row>
    <row r="38" spans="1:14" s="1" customFormat="1" ht="15" x14ac:dyDescent="0.2">
      <c r="A38" s="1" t="s">
        <v>4</v>
      </c>
      <c r="C38" s="1" t="s">
        <v>1</v>
      </c>
      <c r="E38" s="43" t="s">
        <v>1</v>
      </c>
      <c r="F38" s="81">
        <f>SUMIFS(input_enduse!D:D,input_enduse!A:A,C38,input_enduse!B:B,$A$2,input_enduse!C:C,$A38)</f>
        <v>0.20102894657406301</v>
      </c>
      <c r="G38" s="81">
        <v>1</v>
      </c>
      <c r="H38" s="81">
        <v>0</v>
      </c>
      <c r="I38" s="81">
        <v>0</v>
      </c>
      <c r="J38" s="82"/>
      <c r="K38" s="19"/>
      <c r="M38" s="6" t="s">
        <v>18</v>
      </c>
      <c r="N38" s="7">
        <f>SUMIFS(input_figure_gas!D:D,input_figure_gas!A:A,M38,input_figure_gas!B:B,$A$2)</f>
        <v>6.9897825346514994E-2</v>
      </c>
    </row>
    <row r="39" spans="1:14" s="1" customFormat="1" ht="15" x14ac:dyDescent="0.2">
      <c r="E39" s="83"/>
      <c r="F39" s="83"/>
      <c r="G39" s="83"/>
      <c r="H39" s="83"/>
      <c r="I39" s="83"/>
      <c r="J39" s="83"/>
      <c r="K39" s="8"/>
      <c r="M39" s="6" t="s">
        <v>10</v>
      </c>
      <c r="N39" s="7">
        <f>SUMIFS(input_figure_gas!D:D,input_figure_gas!A:A,M39,input_figure_gas!B:B,$A$2)</f>
        <v>0.22051130981331299</v>
      </c>
    </row>
    <row r="40" spans="1:14" s="1" customFormat="1" ht="15" x14ac:dyDescent="0.25">
      <c r="E40" s="95" t="s">
        <v>72</v>
      </c>
      <c r="F40" s="96"/>
      <c r="G40" s="96"/>
      <c r="H40" s="96"/>
      <c r="I40" s="97"/>
      <c r="J40" s="76"/>
      <c r="K40" s="18"/>
      <c r="M40" s="6" t="s">
        <v>19</v>
      </c>
      <c r="N40" s="7">
        <f>SUMIFS(input_figure_gas!D:D,input_figure_gas!A:A,M40,input_figure_gas!B:B,$A$2)</f>
        <v>5.5800865871077097E-2</v>
      </c>
    </row>
    <row r="41" spans="1:14" s="1" customFormat="1" ht="15" x14ac:dyDescent="0.2">
      <c r="C41" s="1" t="s">
        <v>43</v>
      </c>
      <c r="E41" s="28" t="s">
        <v>43</v>
      </c>
      <c r="F41" s="28" t="s">
        <v>100</v>
      </c>
      <c r="G41" s="28" t="s">
        <v>40</v>
      </c>
      <c r="H41" s="28" t="s">
        <v>41</v>
      </c>
      <c r="I41" s="28" t="s">
        <v>42</v>
      </c>
      <c r="J41" s="80"/>
      <c r="K41" s="3"/>
      <c r="M41" s="6" t="s">
        <v>20</v>
      </c>
      <c r="N41" s="7">
        <f>SUMIFS(input_figure_gas!D:D,input_figure_gas!A:A,M41,input_figure_gas!B:B,$A$2)</f>
        <v>3.0840971915387198E-2</v>
      </c>
    </row>
    <row r="42" spans="1:14" s="1" customFormat="1" ht="15" x14ac:dyDescent="0.2">
      <c r="A42" s="1" t="s">
        <v>15</v>
      </c>
      <c r="C42" s="1" t="s">
        <v>9</v>
      </c>
      <c r="E42" s="43" t="s">
        <v>9</v>
      </c>
      <c r="F42" s="81">
        <f>SUMIFS(input_enduse!D:D,input_enduse!A:A,C42,input_enduse!B:B,$A$2,input_enduse!C:C,$A42)</f>
        <v>0.99182538790710295</v>
      </c>
      <c r="G42" s="81">
        <f>SUMIFS(input_enduse!E:E,input_enduse!A:A,C42,input_enduse!B:B,$A$2,input_enduse!C:C,$A42)</f>
        <v>0.14591895575505401</v>
      </c>
      <c r="H42" s="81">
        <f>SUMIFS(input_enduse!F:F,input_enduse!A:A,C42,input_enduse!B:B,$A$2,input_enduse!C:C,$A42)</f>
        <v>0.85408104424494602</v>
      </c>
      <c r="I42" s="81">
        <f>SUMIFS(input_enduse!G:G,input_enduse!A:A,C42,input_enduse!B:B,$A$2,input_enduse!C:C,$A42)</f>
        <v>0</v>
      </c>
      <c r="J42" s="82"/>
      <c r="K42" s="19"/>
      <c r="M42" s="5" t="s">
        <v>115</v>
      </c>
      <c r="N42" s="7">
        <f>SUMIFS(input_figure_gas!D:D,input_figure_gas!A:A,M42,input_figure_gas!B:B,$A$2)</f>
        <v>1.38617131478852E-3</v>
      </c>
    </row>
    <row r="43" spans="1:14" s="1" customFormat="1" ht="15" x14ac:dyDescent="0.2">
      <c r="A43" s="1" t="s">
        <v>15</v>
      </c>
      <c r="C43" s="1" t="s">
        <v>7</v>
      </c>
      <c r="E43" s="43" t="s">
        <v>7</v>
      </c>
      <c r="F43" s="81">
        <f>SUMIFS(input_enduse!D:D,input_enduse!A:A,C43,input_enduse!B:B,$A$2,input_enduse!C:C,$A43)</f>
        <v>0.974582399155142</v>
      </c>
      <c r="G43" s="81">
        <f>SUMIFS(input_enduse!E:E,input_enduse!A:A,C43,input_enduse!B:B,$A$2,input_enduse!C:C,$A43)</f>
        <v>1</v>
      </c>
      <c r="H43" s="81">
        <f>SUMIFS(input_enduse!F:F,input_enduse!A:A,C43,input_enduse!B:B,$A$2,input_enduse!C:C,$A43)</f>
        <v>0</v>
      </c>
      <c r="I43" s="81">
        <f>SUMIFS(input_enduse!G:G,input_enduse!A:A,C43,input_enduse!B:B,$A$2,input_enduse!C:C,$A43)</f>
        <v>0</v>
      </c>
      <c r="J43" s="82"/>
      <c r="K43" s="19"/>
      <c r="M43" s="6" t="s">
        <v>21</v>
      </c>
      <c r="N43" s="7">
        <f>SUMIFS(input_figure_gas!D:D,input_figure_gas!A:A,M43,input_figure_gas!B:B,$A$2)</f>
        <v>0.25749311900097399</v>
      </c>
    </row>
    <row r="44" spans="1:14" s="1" customFormat="1" ht="15" x14ac:dyDescent="0.2">
      <c r="A44" s="1" t="s">
        <v>15</v>
      </c>
      <c r="C44" s="1" t="s">
        <v>13</v>
      </c>
      <c r="E44" s="43" t="s">
        <v>13</v>
      </c>
      <c r="F44" s="81">
        <f>SUMIFS(input_enduse!D:D,input_enduse!A:A,C44,input_enduse!B:B,$A$2,input_enduse!C:C,$A44)</f>
        <v>0.993436324125063</v>
      </c>
      <c r="G44" s="81">
        <v>1</v>
      </c>
      <c r="H44" s="81">
        <v>0</v>
      </c>
      <c r="I44" s="81">
        <v>0</v>
      </c>
      <c r="J44" s="82"/>
      <c r="K44" s="19"/>
      <c r="M44" s="6" t="s">
        <v>22</v>
      </c>
      <c r="N44" s="7">
        <f>SUMIFS(input_figure_gas!D:D,input_figure_gas!A:A,M44,input_figure_gas!B:B,$A$2)</f>
        <v>2.8200332676536599E-2</v>
      </c>
    </row>
    <row r="45" spans="1:14" s="1" customFormat="1" ht="15" x14ac:dyDescent="0.2">
      <c r="A45" s="1" t="s">
        <v>15</v>
      </c>
      <c r="C45" s="1" t="s">
        <v>108</v>
      </c>
      <c r="E45" s="43" t="s">
        <v>108</v>
      </c>
      <c r="F45" s="81">
        <f>SUMIFS(input_enduse!D:D,input_enduse!A:A,C45,input_enduse!B:B,$A$2,input_enduse!C:C,$A45)</f>
        <v>0</v>
      </c>
      <c r="G45" s="81">
        <v>1</v>
      </c>
      <c r="H45" s="81">
        <v>0</v>
      </c>
      <c r="I45" s="81">
        <v>0</v>
      </c>
      <c r="J45" s="82"/>
      <c r="K45" s="19"/>
      <c r="M45" s="6" t="s">
        <v>23</v>
      </c>
      <c r="N45" s="7">
        <f>SUMIFS(input_figure_gas!D:D,input_figure_gas!A:A,M45,input_figure_gas!B:B,$A$2)</f>
        <v>3.5178031391648802E-2</v>
      </c>
    </row>
    <row r="46" spans="1:14" s="1" customFormat="1" ht="15" x14ac:dyDescent="0.2">
      <c r="A46" s="1" t="s">
        <v>15</v>
      </c>
      <c r="C46" s="1" t="s">
        <v>107</v>
      </c>
      <c r="E46" s="43" t="s">
        <v>107</v>
      </c>
      <c r="F46" s="81">
        <f>SUMIFS(input_enduse!D:D,input_enduse!A:A,C46,input_enduse!B:B,$A$2,input_enduse!C:C,$A46)</f>
        <v>0</v>
      </c>
      <c r="G46" s="81">
        <v>1</v>
      </c>
      <c r="H46" s="81">
        <v>0</v>
      </c>
      <c r="I46" s="81">
        <v>0</v>
      </c>
      <c r="J46" s="82"/>
      <c r="K46" s="19"/>
      <c r="M46" s="6" t="s">
        <v>24</v>
      </c>
      <c r="N46" s="7">
        <f>SUMIFS(input_figure_gas!D:D,input_figure_gas!A:A,M46,input_figure_gas!B:B,$A$2)</f>
        <v>2.8150847205817502E-2</v>
      </c>
    </row>
    <row r="47" spans="1:14" s="1" customFormat="1" ht="15" x14ac:dyDescent="0.2">
      <c r="A47" s="1" t="s">
        <v>15</v>
      </c>
      <c r="C47" s="1" t="s">
        <v>5</v>
      </c>
      <c r="E47" s="43" t="s">
        <v>99</v>
      </c>
      <c r="F47" s="81">
        <f>SUMIFS(input_enduse!D:D,input_enduse!A:A,C47,input_enduse!B:B,$A$2,input_enduse!C:C,$A47)</f>
        <v>1.3405373743704801E-2</v>
      </c>
      <c r="G47" s="81">
        <f>SUMIFS(input_enduse!E:E,input_enduse!A:A,C47,input_enduse!B:B,$A$2,input_enduse!C:C,$A47)</f>
        <v>0.29624470641410799</v>
      </c>
      <c r="H47" s="81">
        <f>SUMIFS(input_enduse!F:F,input_enduse!A:A,C47,input_enduse!B:B,$A$2,input_enduse!C:C,$A47)</f>
        <v>0.70375529358589195</v>
      </c>
      <c r="I47" s="81">
        <f>SUMIFS(input_enduse!G:G,input_enduse!A:A,C47,input_enduse!B:B,$A$2,input_enduse!C:C,$A47)</f>
        <v>0</v>
      </c>
      <c r="J47" s="82"/>
      <c r="K47" s="19"/>
    </row>
    <row r="48" spans="1:14" s="1" customFormat="1" ht="15" x14ac:dyDescent="0.2">
      <c r="A48" s="1" t="s">
        <v>15</v>
      </c>
      <c r="C48" s="1" t="s">
        <v>14</v>
      </c>
      <c r="E48" s="43" t="s">
        <v>14</v>
      </c>
      <c r="F48" s="81">
        <f>SUMIFS(input_enduse!D:D,input_enduse!A:A,C48,input_enduse!B:B,$A$2,input_enduse!C:C,$A48)</f>
        <v>0.97337191697673298</v>
      </c>
      <c r="G48" s="81">
        <f>SUMIFS(input_enduse!E:E,input_enduse!A:A,C48,input_enduse!B:B,$A$2,input_enduse!C:C,$A48)</f>
        <v>0.141143570663015</v>
      </c>
      <c r="H48" s="81">
        <f>SUMIFS(input_enduse!F:F,input_enduse!A:A,C48,input_enduse!B:B,$A$2,input_enduse!C:C,$A48)</f>
        <v>0.77377077237366498</v>
      </c>
      <c r="I48" s="81">
        <f>SUMIFS(input_enduse!G:G,input_enduse!A:A,C48,input_enduse!B:B,$A$2,input_enduse!C:C,$A48)</f>
        <v>8.5085656963320197E-2</v>
      </c>
      <c r="J48" s="82"/>
      <c r="K48" s="19"/>
    </row>
    <row r="49" spans="1:15" s="1" customFormat="1" ht="15" x14ac:dyDescent="0.2">
      <c r="A49" s="1" t="s">
        <v>15</v>
      </c>
      <c r="E49" s="28" t="s">
        <v>43</v>
      </c>
      <c r="F49" s="28" t="s">
        <v>101</v>
      </c>
      <c r="G49" s="28" t="s">
        <v>40</v>
      </c>
      <c r="H49" s="28" t="s">
        <v>41</v>
      </c>
      <c r="I49" s="28" t="s">
        <v>42</v>
      </c>
      <c r="J49" s="80"/>
      <c r="K49" s="3"/>
    </row>
    <row r="50" spans="1:15" s="1" customFormat="1" ht="15" x14ac:dyDescent="0.2">
      <c r="A50" s="1" t="s">
        <v>15</v>
      </c>
      <c r="C50" s="1" t="s">
        <v>98</v>
      </c>
      <c r="E50" s="43" t="s">
        <v>98</v>
      </c>
      <c r="F50" s="81">
        <v>1</v>
      </c>
      <c r="G50" s="81">
        <v>1</v>
      </c>
      <c r="H50" s="81">
        <v>0</v>
      </c>
      <c r="I50" s="81">
        <v>0</v>
      </c>
      <c r="J50" s="82"/>
      <c r="K50" s="19"/>
    </row>
    <row r="51" spans="1:15" s="1" customFormat="1" ht="15" x14ac:dyDescent="0.2">
      <c r="A51" s="1" t="s">
        <v>15</v>
      </c>
      <c r="C51" s="1" t="s">
        <v>8</v>
      </c>
      <c r="E51" s="43" t="s">
        <v>8</v>
      </c>
      <c r="F51" s="81">
        <f>SUMIFS(input_enduse!D:D,input_enduse!A:A,C51,input_enduse!B:B,$A$2,input_enduse!C:C,$A51)</f>
        <v>0.79254382349860897</v>
      </c>
      <c r="G51" s="81">
        <v>1</v>
      </c>
      <c r="H51" s="81">
        <v>0</v>
      </c>
      <c r="I51" s="81">
        <v>0</v>
      </c>
      <c r="J51" s="82"/>
      <c r="K51" s="19"/>
    </row>
    <row r="52" spans="1:15" s="1" customFormat="1" ht="15" x14ac:dyDescent="0.2">
      <c r="A52" s="1" t="s">
        <v>15</v>
      </c>
      <c r="C52" s="1" t="s">
        <v>12</v>
      </c>
      <c r="E52" s="43" t="s">
        <v>12</v>
      </c>
      <c r="F52" s="81">
        <f>SUMIFS(input_enduse!D:D,input_enduse!A:A,C52,input_enduse!B:B,$A$2,input_enduse!C:C,$A52)</f>
        <v>1</v>
      </c>
      <c r="G52" s="81">
        <v>1</v>
      </c>
      <c r="H52" s="81">
        <v>0</v>
      </c>
      <c r="I52" s="81">
        <v>0</v>
      </c>
      <c r="J52" s="82"/>
      <c r="K52" s="19"/>
    </row>
    <row r="53" spans="1:15" s="1" customFormat="1" ht="15" x14ac:dyDescent="0.2">
      <c r="A53" s="1" t="s">
        <v>15</v>
      </c>
      <c r="C53" s="1" t="s">
        <v>6</v>
      </c>
      <c r="E53" s="43" t="s">
        <v>109</v>
      </c>
      <c r="F53" s="81">
        <f>SUMIFS(input_enduse!D:D,input_enduse!A:A,C53,input_enduse!B:B,$A$2,input_enduse!C:C,$A53)</f>
        <v>0.90062796275351098</v>
      </c>
      <c r="G53" s="81">
        <f>SUMIFS(input_enduse!E:E,input_enduse!A:A,C53,input_enduse!B:B,$A$2,input_enduse!C:C,$A53)</f>
        <v>1</v>
      </c>
      <c r="H53" s="81">
        <f>SUMIFS(input_enduse!F:F,input_enduse!A:A,C53,input_enduse!B:B,$A$2,input_enduse!C:C,$A53)</f>
        <v>0</v>
      </c>
      <c r="I53" s="81">
        <f>SUMIFS(input_enduse!G:G,input_enduse!A:A,C53,input_enduse!B:B,$A$2,input_enduse!C:C,$A53)</f>
        <v>0</v>
      </c>
      <c r="J53" s="82"/>
      <c r="K53" s="19"/>
    </row>
    <row r="54" spans="1:15" s="1" customFormat="1" ht="15" x14ac:dyDescent="0.2">
      <c r="A54" s="1" t="s">
        <v>15</v>
      </c>
      <c r="C54" s="1" t="s">
        <v>104</v>
      </c>
      <c r="E54" s="43" t="s">
        <v>110</v>
      </c>
      <c r="F54" s="81">
        <f>SUMIFS(input_enduse!D:D,input_enduse!A:A,C54,input_enduse!B:B,$A$2,input_enduse!C:C,$A54)</f>
        <v>8.4773535002671596E-2</v>
      </c>
      <c r="G54" s="81">
        <v>1</v>
      </c>
      <c r="H54" s="81">
        <v>0</v>
      </c>
      <c r="I54" s="81">
        <v>0</v>
      </c>
      <c r="J54" s="82"/>
      <c r="K54" s="19"/>
    </row>
    <row r="55" spans="1:15" s="1" customFormat="1" ht="15" x14ac:dyDescent="0.2">
      <c r="A55" s="1" t="s">
        <v>15</v>
      </c>
      <c r="C55" s="1" t="s">
        <v>106</v>
      </c>
      <c r="E55" s="43" t="s">
        <v>111</v>
      </c>
      <c r="F55" s="81">
        <f>SUMIFS(input_enduse!D:D,input_enduse!A:A,C55,input_enduse!B:B,$A$2,input_enduse!C:C,$A55)</f>
        <v>0.86201575875737102</v>
      </c>
      <c r="G55" s="81">
        <v>1</v>
      </c>
      <c r="H55" s="81">
        <v>0</v>
      </c>
      <c r="I55" s="81">
        <v>0</v>
      </c>
      <c r="J55" s="82"/>
      <c r="K55" s="19"/>
    </row>
    <row r="56" spans="1:15" s="1" customFormat="1" ht="15" x14ac:dyDescent="0.2">
      <c r="A56" s="1" t="s">
        <v>15</v>
      </c>
      <c r="C56" s="1" t="s">
        <v>105</v>
      </c>
      <c r="E56" s="43" t="s">
        <v>112</v>
      </c>
      <c r="F56" s="81">
        <f>SUMIFS(input_enduse!D:D,input_enduse!A:A,C56,input_enduse!B:B,$A$2,input_enduse!C:C,$A56)</f>
        <v>0.87308546599513603</v>
      </c>
      <c r="G56" s="81">
        <v>1</v>
      </c>
      <c r="H56" s="81">
        <v>0</v>
      </c>
      <c r="I56" s="81">
        <v>0</v>
      </c>
      <c r="J56" s="82"/>
      <c r="K56" s="19"/>
    </row>
    <row r="57" spans="1:15" s="1" customFormat="1" ht="15" x14ac:dyDescent="0.2">
      <c r="A57" s="1" t="s">
        <v>15</v>
      </c>
      <c r="C57" s="1" t="s">
        <v>10</v>
      </c>
      <c r="E57" s="43" t="s">
        <v>114</v>
      </c>
      <c r="F57" s="81">
        <f>SUMIFS(input_enduse!D:D,input_enduse!A:A,C57,input_enduse!B:B,$A$2,input_enduse!C:C,$A57)</f>
        <v>0.96750340111111</v>
      </c>
      <c r="G57" s="81">
        <v>1</v>
      </c>
      <c r="H57" s="81">
        <v>0</v>
      </c>
      <c r="I57" s="81">
        <v>0</v>
      </c>
      <c r="J57" s="82"/>
      <c r="K57" s="19"/>
    </row>
    <row r="58" spans="1:15" s="1" customFormat="1" ht="15" x14ac:dyDescent="0.2">
      <c r="A58" s="1" t="s">
        <v>15</v>
      </c>
      <c r="C58" s="1" t="s">
        <v>11</v>
      </c>
      <c r="E58" s="43" t="s">
        <v>11</v>
      </c>
      <c r="F58" s="81">
        <f>SUMIFS(input_enduse!D:D,input_enduse!A:A,C58,input_enduse!B:B,$A$2,input_enduse!C:C,$A58)</f>
        <v>7.6854911555640407E-2</v>
      </c>
      <c r="G58" s="81">
        <v>1</v>
      </c>
      <c r="H58" s="81">
        <v>0</v>
      </c>
      <c r="I58" s="81">
        <v>0</v>
      </c>
      <c r="J58" s="82"/>
      <c r="K58" s="19"/>
      <c r="M58" s="103" t="str">
        <f>E40</f>
        <v>Table 8-3: College End-Use Penetration/Saturation and Fuel Share</v>
      </c>
      <c r="N58" s="104">
        <f>F45</f>
        <v>0</v>
      </c>
      <c r="O58" s="104">
        <f>F46</f>
        <v>0</v>
      </c>
    </row>
    <row r="59" spans="1:15" s="1" customFormat="1" ht="15" x14ac:dyDescent="0.2">
      <c r="A59" s="1" t="s">
        <v>15</v>
      </c>
      <c r="C59" s="1" t="s">
        <v>1</v>
      </c>
      <c r="E59" s="43" t="s">
        <v>1</v>
      </c>
      <c r="F59" s="81">
        <f>SUMIFS(input_enduse!D:D,input_enduse!A:A,C59,input_enduse!B:B,$A$2,input_enduse!C:C,$A59)</f>
        <v>2.98484281582534E-2</v>
      </c>
      <c r="G59" s="81">
        <v>1</v>
      </c>
      <c r="H59" s="81">
        <v>0</v>
      </c>
      <c r="I59" s="81">
        <v>0</v>
      </c>
      <c r="J59" s="82"/>
      <c r="K59" s="19"/>
      <c r="M59" s="103" t="str">
        <f>E61</f>
        <v>Table 8-4: Food Stores End-Use Penetration/Saturation and Fuel Share</v>
      </c>
      <c r="N59" s="105">
        <f>F66</f>
        <v>4.1107574991320901E-2</v>
      </c>
      <c r="O59" s="104">
        <f>F67</f>
        <v>3.8808042610822102E-2</v>
      </c>
    </row>
    <row r="60" spans="1:15" s="1" customFormat="1" ht="15" x14ac:dyDescent="0.2">
      <c r="E60" s="83"/>
      <c r="F60" s="83"/>
      <c r="G60" s="83"/>
      <c r="H60" s="83"/>
      <c r="I60" s="83"/>
      <c r="J60" s="83"/>
      <c r="K60" s="8"/>
      <c r="M60" s="103" t="str">
        <f>E82</f>
        <v>Table 8-5: Health Care End-Use Penetration/Saturation and Fuel Share</v>
      </c>
      <c r="N60" s="104">
        <f>F87</f>
        <v>0</v>
      </c>
      <c r="O60" s="104">
        <f>F88</f>
        <v>0</v>
      </c>
    </row>
    <row r="61" spans="1:15" s="1" customFormat="1" ht="15" x14ac:dyDescent="0.25">
      <c r="E61" s="95" t="s">
        <v>73</v>
      </c>
      <c r="F61" s="96"/>
      <c r="G61" s="96"/>
      <c r="H61" s="96"/>
      <c r="I61" s="97"/>
      <c r="J61" s="76"/>
      <c r="K61" s="18"/>
      <c r="M61" s="103" t="str">
        <f>E103</f>
        <v>Table 8-6: Lodging End-Use Penetration/Saturation and Fuel Share</v>
      </c>
      <c r="N61" s="104">
        <f>F108</f>
        <v>0</v>
      </c>
      <c r="O61" s="104">
        <f>F109</f>
        <v>0</v>
      </c>
    </row>
    <row r="62" spans="1:15" s="1" customFormat="1" ht="15" x14ac:dyDescent="0.2">
      <c r="C62" s="1" t="s">
        <v>43</v>
      </c>
      <c r="E62" s="28" t="s">
        <v>43</v>
      </c>
      <c r="F62" s="28" t="s">
        <v>100</v>
      </c>
      <c r="G62" s="28" t="s">
        <v>40</v>
      </c>
      <c r="H62" s="28" t="s">
        <v>41</v>
      </c>
      <c r="I62" s="28" t="s">
        <v>42</v>
      </c>
      <c r="J62" s="80"/>
      <c r="K62" s="3"/>
      <c r="M62" s="103" t="str">
        <f>E124</f>
        <v>Table 8-7: Miscellaneous End-Use Penetration/Saturation and Fuel Share</v>
      </c>
      <c r="N62" s="104">
        <f>F129</f>
        <v>3.6213666671374403E-5</v>
      </c>
      <c r="O62" s="104">
        <f>F130</f>
        <v>3.6213666671374403E-5</v>
      </c>
    </row>
    <row r="63" spans="1:15" s="1" customFormat="1" ht="15" x14ac:dyDescent="0.2">
      <c r="A63" s="1" t="s">
        <v>16</v>
      </c>
      <c r="C63" s="1" t="s">
        <v>9</v>
      </c>
      <c r="E63" s="43" t="s">
        <v>9</v>
      </c>
      <c r="F63" s="81">
        <f>SUMIFS(input_enduse!D:D,input_enduse!A:A,C63,input_enduse!B:B,$A$2,input_enduse!C:C,$A63)</f>
        <v>0.82923871652757797</v>
      </c>
      <c r="G63" s="81">
        <f>SUMIFS(input_enduse!E:E,input_enduse!A:A,C63,input_enduse!B:B,$A$2,input_enduse!C:C,$A63)</f>
        <v>0.44070500333198198</v>
      </c>
      <c r="H63" s="81">
        <f>SUMIFS(input_enduse!F:F,input_enduse!A:A,C63,input_enduse!B:B,$A$2,input_enduse!C:C,$A63)</f>
        <v>0.55639897094983903</v>
      </c>
      <c r="I63" s="81">
        <f>SUMIFS(input_enduse!G:G,input_enduse!A:A,C63,input_enduse!B:B,$A$2,input_enduse!C:C,$A63)</f>
        <v>2.89602571817923E-3</v>
      </c>
      <c r="J63" s="82"/>
      <c r="K63" s="19"/>
      <c r="M63" s="103" t="str">
        <f>E145</f>
        <v>Table 8-8: Large Office End-Use Penetration/Saturation and Fuel Share</v>
      </c>
      <c r="N63" s="104">
        <f>F150</f>
        <v>0</v>
      </c>
      <c r="O63" s="104">
        <f>F151</f>
        <v>0</v>
      </c>
    </row>
    <row r="64" spans="1:15" s="1" customFormat="1" ht="15" x14ac:dyDescent="0.2">
      <c r="A64" s="1" t="s">
        <v>16</v>
      </c>
      <c r="C64" s="1" t="s">
        <v>7</v>
      </c>
      <c r="E64" s="43" t="s">
        <v>7</v>
      </c>
      <c r="F64" s="81">
        <f>SUMIFS(input_enduse!D:D,input_enduse!A:A,C64,input_enduse!B:B,$A$2,input_enduse!C:C,$A64)</f>
        <v>0.83751070889827495</v>
      </c>
      <c r="G64" s="81">
        <f>SUMIFS(input_enduse!E:E,input_enduse!A:A,C64,input_enduse!B:B,$A$2,input_enduse!C:C,$A64)</f>
        <v>1</v>
      </c>
      <c r="H64" s="81">
        <f>SUMIFS(input_enduse!F:F,input_enduse!A:A,C64,input_enduse!B:B,$A$2,input_enduse!C:C,$A64)</f>
        <v>0</v>
      </c>
      <c r="I64" s="81">
        <f>SUMIFS(input_enduse!G:G,input_enduse!A:A,C64,input_enduse!B:B,$A$2,input_enduse!C:C,$A64)</f>
        <v>0</v>
      </c>
      <c r="J64" s="82"/>
      <c r="K64" s="19"/>
      <c r="M64" s="103" t="str">
        <f>E166</f>
        <v>Table 8-9: Small Office End-Use Penetration/Saturation and Fuel Share</v>
      </c>
      <c r="N64" s="104">
        <f>F171</f>
        <v>1.0115207653877601E-4</v>
      </c>
      <c r="O64" s="104">
        <f>F172</f>
        <v>2.02217546289988E-4</v>
      </c>
    </row>
    <row r="65" spans="1:15" s="1" customFormat="1" ht="15" x14ac:dyDescent="0.2">
      <c r="A65" s="1" t="s">
        <v>16</v>
      </c>
      <c r="C65" s="1" t="s">
        <v>13</v>
      </c>
      <c r="E65" s="43" t="s">
        <v>13</v>
      </c>
      <c r="F65" s="81">
        <f>SUMIFS(input_enduse!D:D,input_enduse!A:A,C65,input_enduse!B:B,$A$2,input_enduse!C:C,$A65)</f>
        <v>0.84541611793618898</v>
      </c>
      <c r="G65" s="81">
        <v>1</v>
      </c>
      <c r="H65" s="81">
        <v>0</v>
      </c>
      <c r="I65" s="81">
        <v>0</v>
      </c>
      <c r="J65" s="82"/>
      <c r="K65" s="19"/>
      <c r="M65" s="103" t="str">
        <f>E187</f>
        <v>Table 8-10: Restaurant End-Use Penetration/Saturation and Fuel Share</v>
      </c>
      <c r="N65" s="104">
        <f>F192</f>
        <v>2.0615425344974899E-2</v>
      </c>
      <c r="O65" s="104">
        <f>F193</f>
        <v>1.47788457251436E-2</v>
      </c>
    </row>
    <row r="66" spans="1:15" s="1" customFormat="1" ht="15" x14ac:dyDescent="0.2">
      <c r="A66" s="1" t="s">
        <v>16</v>
      </c>
      <c r="C66" s="1" t="s">
        <v>108</v>
      </c>
      <c r="E66" s="43" t="s">
        <v>108</v>
      </c>
      <c r="F66" s="81">
        <f>SUMIFS(input_enduse!D:D,input_enduse!A:A,C66,input_enduse!B:B,$A$2,input_enduse!C:C,$A66)</f>
        <v>4.1107574991320901E-2</v>
      </c>
      <c r="G66" s="81">
        <v>1</v>
      </c>
      <c r="H66" s="81">
        <v>0</v>
      </c>
      <c r="I66" s="81">
        <v>0</v>
      </c>
      <c r="J66" s="82"/>
      <c r="K66" s="19"/>
      <c r="M66" s="103" t="str">
        <f>E208</f>
        <v>Table 8-11: Retail End-Use Penetration/Saturation and Fuel Share</v>
      </c>
      <c r="N66" s="104">
        <f>F213</f>
        <v>3.2407198436788197E-5</v>
      </c>
      <c r="O66" s="104">
        <f>F214</f>
        <v>0</v>
      </c>
    </row>
    <row r="67" spans="1:15" s="1" customFormat="1" ht="15" x14ac:dyDescent="0.2">
      <c r="A67" s="1" t="s">
        <v>16</v>
      </c>
      <c r="C67" s="1" t="s">
        <v>107</v>
      </c>
      <c r="E67" s="43" t="s">
        <v>107</v>
      </c>
      <c r="F67" s="81">
        <f>SUMIFS(input_enduse!D:D,input_enduse!A:A,C67,input_enduse!B:B,$A$2,input_enduse!C:C,$A67)</f>
        <v>3.8808042610822102E-2</v>
      </c>
      <c r="G67" s="81">
        <v>1</v>
      </c>
      <c r="H67" s="81">
        <v>0</v>
      </c>
      <c r="I67" s="81">
        <v>0</v>
      </c>
      <c r="J67" s="82"/>
      <c r="K67" s="19"/>
      <c r="M67" s="103" t="str">
        <f>E229</f>
        <v>Table 8-12: School End-Use Penetration/Saturation and Fuel Share</v>
      </c>
      <c r="N67" s="104">
        <f>F234</f>
        <v>0</v>
      </c>
      <c r="O67" s="104">
        <f>F235</f>
        <v>0</v>
      </c>
    </row>
    <row r="68" spans="1:15" s="1" customFormat="1" ht="15" x14ac:dyDescent="0.2">
      <c r="A68" s="1" t="s">
        <v>16</v>
      </c>
      <c r="C68" s="1" t="s">
        <v>5</v>
      </c>
      <c r="E68" s="43" t="s">
        <v>99</v>
      </c>
      <c r="F68" s="81">
        <f>SUMIFS(input_enduse!D:D,input_enduse!A:A,C68,input_enduse!B:B,$A$2,input_enduse!C:C,$A68)</f>
        <v>4.8933211374437298E-2</v>
      </c>
      <c r="G68" s="81">
        <f>SUMIFS(input_enduse!E:E,input_enduse!A:A,C68,input_enduse!B:B,$A$2,input_enduse!C:C,$A68)</f>
        <v>0.25255594847566398</v>
      </c>
      <c r="H68" s="81">
        <f>SUMIFS(input_enduse!F:F,input_enduse!A:A,C68,input_enduse!B:B,$A$2,input_enduse!C:C,$A68)</f>
        <v>0.747097128730002</v>
      </c>
      <c r="I68" s="81">
        <f>SUMIFS(input_enduse!G:G,input_enduse!A:A,C68,input_enduse!B:B,$A$2,input_enduse!C:C,$A68)</f>
        <v>3.46922794333816E-4</v>
      </c>
      <c r="J68" s="82"/>
      <c r="K68" s="19"/>
      <c r="M68" s="103" t="str">
        <f>E250</f>
        <v>Table 8-13: Refrigerated Warehouse End-Use Penetration/Saturation and Fuel Share</v>
      </c>
      <c r="N68" s="104">
        <f>F255</f>
        <v>0.381167938483994</v>
      </c>
      <c r="O68" s="104">
        <f>F256</f>
        <v>0.172811450217628</v>
      </c>
    </row>
    <row r="69" spans="1:15" s="1" customFormat="1" ht="15" x14ac:dyDescent="0.2">
      <c r="A69" s="1" t="s">
        <v>16</v>
      </c>
      <c r="C69" s="1" t="s">
        <v>14</v>
      </c>
      <c r="E69" s="43" t="s">
        <v>14</v>
      </c>
      <c r="F69" s="81">
        <f>SUMIFS(input_enduse!D:D,input_enduse!A:A,C69,input_enduse!B:B,$A$2,input_enduse!C:C,$A69)</f>
        <v>0.97747819215738996</v>
      </c>
      <c r="G69" s="81">
        <f>SUMIFS(input_enduse!E:E,input_enduse!A:A,C69,input_enduse!B:B,$A$2,input_enduse!C:C,$A69)</f>
        <v>0.272005653689327</v>
      </c>
      <c r="H69" s="81">
        <f>SUMIFS(input_enduse!F:F,input_enduse!A:A,C69,input_enduse!B:B,$A$2,input_enduse!C:C,$A69)</f>
        <v>0.70326860186582496</v>
      </c>
      <c r="I69" s="81">
        <f>SUMIFS(input_enduse!G:G,input_enduse!A:A,C69,input_enduse!B:B,$A$2,input_enduse!C:C,$A69)</f>
        <v>2.4725744444847899E-2</v>
      </c>
      <c r="J69" s="82"/>
      <c r="K69" s="19"/>
      <c r="M69" s="103" t="str">
        <f>E271</f>
        <v>Table 8-14: Unrefrigerated Warehouse End-Use Penetration/Saturation and Fuel Share</v>
      </c>
      <c r="N69" s="104">
        <f>F276</f>
        <v>1.11642162143369E-2</v>
      </c>
      <c r="O69" s="104">
        <f>F277</f>
        <v>2.5547732901707401E-3</v>
      </c>
    </row>
    <row r="70" spans="1:15" s="1" customFormat="1" ht="15" x14ac:dyDescent="0.2">
      <c r="A70" s="1" t="s">
        <v>16</v>
      </c>
      <c r="E70" s="28" t="s">
        <v>43</v>
      </c>
      <c r="F70" s="28" t="s">
        <v>101</v>
      </c>
      <c r="G70" s="28" t="s">
        <v>40</v>
      </c>
      <c r="H70" s="28" t="s">
        <v>41</v>
      </c>
      <c r="I70" s="28" t="s">
        <v>42</v>
      </c>
      <c r="J70" s="80"/>
      <c r="K70" s="3"/>
    </row>
    <row r="71" spans="1:15" s="1" customFormat="1" ht="15" x14ac:dyDescent="0.2">
      <c r="A71" s="1" t="s">
        <v>16</v>
      </c>
      <c r="C71" s="1" t="s">
        <v>98</v>
      </c>
      <c r="E71" s="43" t="s">
        <v>98</v>
      </c>
      <c r="F71" s="81">
        <v>1</v>
      </c>
      <c r="G71" s="81">
        <v>1</v>
      </c>
      <c r="H71" s="81">
        <v>0</v>
      </c>
      <c r="I71" s="81">
        <v>0</v>
      </c>
      <c r="J71" s="82"/>
      <c r="K71" s="19"/>
    </row>
    <row r="72" spans="1:15" s="1" customFormat="1" ht="15" x14ac:dyDescent="0.2">
      <c r="A72" s="1" t="s">
        <v>16</v>
      </c>
      <c r="C72" s="1" t="s">
        <v>8</v>
      </c>
      <c r="E72" s="43" t="s">
        <v>8</v>
      </c>
      <c r="F72" s="81">
        <f>SUMIFS(input_enduse!D:D,input_enduse!A:A,C72,input_enduse!B:B,$A$2,input_enduse!C:C,$A72)</f>
        <v>0.87704440245590998</v>
      </c>
      <c r="G72" s="81">
        <v>1</v>
      </c>
      <c r="H72" s="81">
        <v>0</v>
      </c>
      <c r="I72" s="81">
        <v>0</v>
      </c>
      <c r="J72" s="82"/>
      <c r="K72" s="19"/>
    </row>
    <row r="73" spans="1:15" s="1" customFormat="1" ht="15" x14ac:dyDescent="0.2">
      <c r="A73" s="1" t="s">
        <v>16</v>
      </c>
      <c r="C73" s="1" t="s">
        <v>12</v>
      </c>
      <c r="E73" s="43" t="s">
        <v>12</v>
      </c>
      <c r="F73" s="81">
        <f>SUMIFS(input_enduse!D:D,input_enduse!A:A,C73,input_enduse!B:B,$A$2,input_enduse!C:C,$A73)</f>
        <v>1</v>
      </c>
      <c r="G73" s="81">
        <v>1</v>
      </c>
      <c r="H73" s="81">
        <v>0</v>
      </c>
      <c r="I73" s="81">
        <v>0</v>
      </c>
      <c r="J73" s="82"/>
      <c r="K73" s="19"/>
    </row>
    <row r="74" spans="1:15" s="1" customFormat="1" ht="15" x14ac:dyDescent="0.2">
      <c r="A74" s="1" t="s">
        <v>16</v>
      </c>
      <c r="C74" s="1" t="s">
        <v>6</v>
      </c>
      <c r="E74" s="43" t="s">
        <v>109</v>
      </c>
      <c r="F74" s="81">
        <f>SUMIFS(input_enduse!D:D,input_enduse!A:A,C74,input_enduse!B:B,$A$2,input_enduse!C:C,$A74)</f>
        <v>1</v>
      </c>
      <c r="G74" s="81">
        <f>SUMIFS(input_enduse!E:E,input_enduse!A:A,C74,input_enduse!B:B,$A$2,input_enduse!C:C,$A74)</f>
        <v>0.99324669897705897</v>
      </c>
      <c r="H74" s="81">
        <f>SUMIFS(input_enduse!F:F,input_enduse!A:A,C74,input_enduse!B:B,$A$2,input_enduse!C:C,$A74)</f>
        <v>6.7533010229414003E-3</v>
      </c>
      <c r="I74" s="81">
        <f>SUMIFS(input_enduse!G:G,input_enduse!A:A,C74,input_enduse!B:B,$A$2,input_enduse!C:C,$A74)</f>
        <v>0</v>
      </c>
      <c r="J74" s="82"/>
      <c r="K74" s="19"/>
    </row>
    <row r="75" spans="1:15" s="1" customFormat="1" ht="15" x14ac:dyDescent="0.2">
      <c r="A75" s="1" t="s">
        <v>16</v>
      </c>
      <c r="C75" s="1" t="s">
        <v>104</v>
      </c>
      <c r="E75" s="43" t="s">
        <v>110</v>
      </c>
      <c r="F75" s="81">
        <f>SUMIFS(input_enduse!D:D,input_enduse!A:A,C75,input_enduse!B:B,$A$2,input_enduse!C:C,$A75)</f>
        <v>0.89909478390183495</v>
      </c>
      <c r="G75" s="81">
        <v>1</v>
      </c>
      <c r="H75" s="81">
        <v>0</v>
      </c>
      <c r="I75" s="81">
        <v>0</v>
      </c>
      <c r="J75" s="82"/>
      <c r="K75" s="19"/>
    </row>
    <row r="76" spans="1:15" s="1" customFormat="1" ht="15" x14ac:dyDescent="0.2">
      <c r="A76" s="1" t="s">
        <v>16</v>
      </c>
      <c r="C76" s="1" t="s">
        <v>106</v>
      </c>
      <c r="E76" s="43" t="s">
        <v>111</v>
      </c>
      <c r="F76" s="81">
        <f>SUMIFS(input_enduse!D:D,input_enduse!A:A,C76,input_enduse!B:B,$A$2,input_enduse!C:C,$A76)</f>
        <v>0.99782552948379599</v>
      </c>
      <c r="G76" s="81">
        <v>1</v>
      </c>
      <c r="H76" s="81">
        <v>0</v>
      </c>
      <c r="I76" s="81">
        <v>0</v>
      </c>
      <c r="J76" s="82"/>
      <c r="K76" s="19"/>
    </row>
    <row r="77" spans="1:15" s="1" customFormat="1" ht="15" x14ac:dyDescent="0.2">
      <c r="A77" s="1" t="s">
        <v>16</v>
      </c>
      <c r="C77" s="1" t="s">
        <v>105</v>
      </c>
      <c r="E77" s="43" t="s">
        <v>112</v>
      </c>
      <c r="F77" s="81">
        <f>SUMIFS(input_enduse!D:D,input_enduse!A:A,C77,input_enduse!B:B,$A$2,input_enduse!C:C,$A77)</f>
        <v>1</v>
      </c>
      <c r="G77" s="81">
        <v>1</v>
      </c>
      <c r="H77" s="81">
        <v>0</v>
      </c>
      <c r="I77" s="81">
        <v>0</v>
      </c>
      <c r="J77" s="82"/>
      <c r="K77" s="19"/>
    </row>
    <row r="78" spans="1:15" s="1" customFormat="1" ht="15" x14ac:dyDescent="0.2">
      <c r="A78" s="1" t="s">
        <v>16</v>
      </c>
      <c r="C78" s="1" t="s">
        <v>10</v>
      </c>
      <c r="E78" s="43" t="s">
        <v>114</v>
      </c>
      <c r="F78" s="81">
        <f>SUMIFS(input_enduse!D:D,input_enduse!A:A,C78,input_enduse!B:B,$A$2,input_enduse!C:C,$A78)</f>
        <v>0.99046530957192502</v>
      </c>
      <c r="G78" s="81">
        <v>1</v>
      </c>
      <c r="H78" s="81">
        <v>0</v>
      </c>
      <c r="I78" s="81">
        <v>0</v>
      </c>
      <c r="J78" s="82"/>
      <c r="K78" s="19"/>
    </row>
    <row r="79" spans="1:15" s="1" customFormat="1" ht="15" x14ac:dyDescent="0.2">
      <c r="A79" s="1" t="s">
        <v>16</v>
      </c>
      <c r="C79" s="1" t="s">
        <v>11</v>
      </c>
      <c r="E79" s="43" t="s">
        <v>11</v>
      </c>
      <c r="F79" s="81">
        <f>SUMIFS(input_enduse!D:D,input_enduse!A:A,C79,input_enduse!B:B,$A$2,input_enduse!C:C,$A79)</f>
        <v>0.257542909099302</v>
      </c>
      <c r="G79" s="81">
        <v>1</v>
      </c>
      <c r="H79" s="81">
        <v>0</v>
      </c>
      <c r="I79" s="81">
        <v>0</v>
      </c>
      <c r="J79" s="82"/>
      <c r="K79" s="19"/>
    </row>
    <row r="80" spans="1:15" s="1" customFormat="1" ht="15" x14ac:dyDescent="0.2">
      <c r="A80" s="1" t="s">
        <v>16</v>
      </c>
      <c r="C80" s="1" t="s">
        <v>1</v>
      </c>
      <c r="E80" s="43" t="s">
        <v>1</v>
      </c>
      <c r="F80" s="81">
        <f>SUMIFS(input_enduse!D:D,input_enduse!A:A,C80,input_enduse!B:B,$A$2,input_enduse!C:C,$A80)</f>
        <v>0.31089164983218498</v>
      </c>
      <c r="G80" s="81">
        <v>1</v>
      </c>
      <c r="H80" s="81">
        <v>0</v>
      </c>
      <c r="I80" s="81">
        <v>0</v>
      </c>
      <c r="J80" s="82"/>
      <c r="K80" s="19"/>
    </row>
    <row r="81" spans="1:11" s="1" customFormat="1" ht="15" x14ac:dyDescent="0.2">
      <c r="E81" s="83"/>
      <c r="F81" s="83"/>
      <c r="G81" s="83"/>
      <c r="H81" s="83"/>
      <c r="I81" s="83"/>
      <c r="J81" s="83"/>
      <c r="K81" s="8"/>
    </row>
    <row r="82" spans="1:11" s="1" customFormat="1" ht="15" x14ac:dyDescent="0.25">
      <c r="E82" s="95" t="s">
        <v>74</v>
      </c>
      <c r="F82" s="96"/>
      <c r="G82" s="96"/>
      <c r="H82" s="96"/>
      <c r="I82" s="97"/>
      <c r="J82" s="76"/>
      <c r="K82" s="18"/>
    </row>
    <row r="83" spans="1:11" s="1" customFormat="1" ht="15" x14ac:dyDescent="0.2">
      <c r="C83" s="1" t="s">
        <v>43</v>
      </c>
      <c r="E83" s="28" t="s">
        <v>43</v>
      </c>
      <c r="F83" s="28" t="s">
        <v>100</v>
      </c>
      <c r="G83" s="28" t="s">
        <v>40</v>
      </c>
      <c r="H83" s="28" t="s">
        <v>41</v>
      </c>
      <c r="I83" s="28" t="s">
        <v>42</v>
      </c>
      <c r="J83" s="80"/>
      <c r="K83" s="3"/>
    </row>
    <row r="84" spans="1:11" s="1" customFormat="1" ht="15" x14ac:dyDescent="0.2">
      <c r="A84" s="1" t="s">
        <v>17</v>
      </c>
      <c r="C84" s="1" t="s">
        <v>9</v>
      </c>
      <c r="E84" s="43" t="s">
        <v>9</v>
      </c>
      <c r="F84" s="81">
        <f>SUMIFS(input_enduse!D:D,input_enduse!A:A,C84,input_enduse!B:B,$A$2,input_enduse!C:C,$A84)</f>
        <v>0.98234818540971003</v>
      </c>
      <c r="G84" s="81">
        <f>SUMIFS(input_enduse!E:E,input_enduse!A:A,C84,input_enduse!B:B,$A$2,input_enduse!C:C,$A84)</f>
        <v>0.24382432444590599</v>
      </c>
      <c r="H84" s="81">
        <f>SUMIFS(input_enduse!F:F,input_enduse!A:A,C84,input_enduse!B:B,$A$2,input_enduse!C:C,$A84)</f>
        <v>0.74386733600581301</v>
      </c>
      <c r="I84" s="81">
        <f>SUMIFS(input_enduse!G:G,input_enduse!A:A,C84,input_enduse!B:B,$A$2,input_enduse!C:C,$A84)</f>
        <v>1.2308339548281E-2</v>
      </c>
      <c r="J84" s="82"/>
      <c r="K84" s="19"/>
    </row>
    <row r="85" spans="1:11" s="1" customFormat="1" ht="15" x14ac:dyDescent="0.2">
      <c r="A85" s="1" t="s">
        <v>17</v>
      </c>
      <c r="C85" s="1" t="s">
        <v>7</v>
      </c>
      <c r="E85" s="43" t="s">
        <v>7</v>
      </c>
      <c r="F85" s="81">
        <f>SUMIFS(input_enduse!D:D,input_enduse!A:A,C85,input_enduse!B:B,$A$2,input_enduse!C:C,$A85)</f>
        <v>0.991042282742158</v>
      </c>
      <c r="G85" s="81">
        <f>SUMIFS(input_enduse!E:E,input_enduse!A:A,C85,input_enduse!B:B,$A$2,input_enduse!C:C,$A85)</f>
        <v>0.99603899390738704</v>
      </c>
      <c r="H85" s="81">
        <f>SUMIFS(input_enduse!F:F,input_enduse!A:A,C85,input_enduse!B:B,$A$2,input_enduse!C:C,$A85)</f>
        <v>3.9610060926131303E-3</v>
      </c>
      <c r="I85" s="81">
        <f>SUMIFS(input_enduse!G:G,input_enduse!A:A,C85,input_enduse!B:B,$A$2,input_enduse!C:C,$A85)</f>
        <v>0</v>
      </c>
      <c r="J85" s="82"/>
      <c r="K85" s="19"/>
    </row>
    <row r="86" spans="1:11" s="1" customFormat="1" ht="15" x14ac:dyDescent="0.2">
      <c r="A86" s="1" t="s">
        <v>17</v>
      </c>
      <c r="C86" s="1" t="s">
        <v>13</v>
      </c>
      <c r="E86" s="43" t="s">
        <v>13</v>
      </c>
      <c r="F86" s="81">
        <f>SUMIFS(input_enduse!D:D,input_enduse!A:A,C86,input_enduse!B:B,$A$2,input_enduse!C:C,$A86)</f>
        <v>0.99283449071183405</v>
      </c>
      <c r="G86" s="81">
        <v>1</v>
      </c>
      <c r="H86" s="81">
        <v>0</v>
      </c>
      <c r="I86" s="81">
        <v>0</v>
      </c>
      <c r="J86" s="82"/>
      <c r="K86" s="19"/>
    </row>
    <row r="87" spans="1:11" s="1" customFormat="1" ht="15" x14ac:dyDescent="0.2">
      <c r="A87" s="1" t="s">
        <v>17</v>
      </c>
      <c r="C87" s="1" t="s">
        <v>108</v>
      </c>
      <c r="E87" s="43" t="s">
        <v>108</v>
      </c>
      <c r="F87" s="81">
        <f>SUMIFS(input_enduse!D:D,input_enduse!A:A,C87,input_enduse!B:B,$A$2,input_enduse!C:C,$A87)</f>
        <v>0</v>
      </c>
      <c r="G87" s="81">
        <v>1</v>
      </c>
      <c r="H87" s="81">
        <v>0</v>
      </c>
      <c r="I87" s="81">
        <v>0</v>
      </c>
      <c r="J87" s="82"/>
      <c r="K87" s="19"/>
    </row>
    <row r="88" spans="1:11" s="1" customFormat="1" ht="15" x14ac:dyDescent="0.2">
      <c r="A88" s="1" t="s">
        <v>17</v>
      </c>
      <c r="C88" s="1" t="s">
        <v>107</v>
      </c>
      <c r="E88" s="43" t="s">
        <v>107</v>
      </c>
      <c r="F88" s="81">
        <f>SUMIFS(input_enduse!D:D,input_enduse!A:A,C88,input_enduse!B:B,$A$2,input_enduse!C:C,$A88)</f>
        <v>0</v>
      </c>
      <c r="G88" s="81">
        <v>1</v>
      </c>
      <c r="H88" s="81">
        <v>0</v>
      </c>
      <c r="I88" s="81">
        <v>0</v>
      </c>
      <c r="J88" s="82"/>
      <c r="K88" s="19"/>
    </row>
    <row r="89" spans="1:11" s="1" customFormat="1" ht="15" x14ac:dyDescent="0.2">
      <c r="A89" s="1" t="s">
        <v>17</v>
      </c>
      <c r="C89" s="1" t="s">
        <v>5</v>
      </c>
      <c r="E89" s="43" t="s">
        <v>99</v>
      </c>
      <c r="F89" s="81">
        <f>SUMIFS(input_enduse!D:D,input_enduse!A:A,C89,input_enduse!B:B,$A$2,input_enduse!C:C,$A89)</f>
        <v>1.6656965515683599E-2</v>
      </c>
      <c r="G89" s="81">
        <f>SUMIFS(input_enduse!E:E,input_enduse!A:A,C89,input_enduse!B:B,$A$2,input_enduse!C:C,$A89)</f>
        <v>0.25547802544831499</v>
      </c>
      <c r="H89" s="81">
        <f>SUMIFS(input_enduse!F:F,input_enduse!A:A,C89,input_enduse!B:B,$A$2,input_enduse!C:C,$A89)</f>
        <v>0.71732995117099496</v>
      </c>
      <c r="I89" s="81">
        <f>SUMIFS(input_enduse!G:G,input_enduse!A:A,C89,input_enduse!B:B,$A$2,input_enduse!C:C,$A89)</f>
        <v>2.7192023380689202E-2</v>
      </c>
      <c r="J89" s="82"/>
      <c r="K89" s="19"/>
    </row>
    <row r="90" spans="1:11" s="1" customFormat="1" ht="15" x14ac:dyDescent="0.2">
      <c r="A90" s="1" t="s">
        <v>17</v>
      </c>
      <c r="C90" s="1" t="s">
        <v>14</v>
      </c>
      <c r="E90" s="43" t="s">
        <v>14</v>
      </c>
      <c r="F90" s="81">
        <f>SUMIFS(input_enduse!D:D,input_enduse!A:A,C90,input_enduse!B:B,$A$2,input_enduse!C:C,$A90)</f>
        <v>0.99950737890413599</v>
      </c>
      <c r="G90" s="81">
        <f>SUMIFS(input_enduse!E:E,input_enduse!A:A,C90,input_enduse!B:B,$A$2,input_enduse!C:C,$A90)</f>
        <v>9.4391185503933606E-2</v>
      </c>
      <c r="H90" s="81">
        <f>SUMIFS(input_enduse!F:F,input_enduse!A:A,C90,input_enduse!B:B,$A$2,input_enduse!C:C,$A90)</f>
        <v>0.88898208227910702</v>
      </c>
      <c r="I90" s="81">
        <f>SUMIFS(input_enduse!G:G,input_enduse!A:A,C90,input_enduse!B:B,$A$2,input_enduse!C:C,$A90)</f>
        <v>1.6626732216959102E-2</v>
      </c>
      <c r="J90" s="82"/>
      <c r="K90" s="19"/>
    </row>
    <row r="91" spans="1:11" s="1" customFormat="1" ht="15" x14ac:dyDescent="0.2">
      <c r="A91" s="1" t="s">
        <v>17</v>
      </c>
      <c r="E91" s="28" t="s">
        <v>43</v>
      </c>
      <c r="F91" s="28" t="s">
        <v>101</v>
      </c>
      <c r="G91" s="28" t="s">
        <v>40</v>
      </c>
      <c r="H91" s="28" t="s">
        <v>41</v>
      </c>
      <c r="I91" s="28" t="s">
        <v>42</v>
      </c>
      <c r="J91" s="80"/>
      <c r="K91" s="3"/>
    </row>
    <row r="92" spans="1:11" s="1" customFormat="1" ht="15" x14ac:dyDescent="0.2">
      <c r="A92" s="1" t="s">
        <v>17</v>
      </c>
      <c r="C92" s="1" t="s">
        <v>98</v>
      </c>
      <c r="E92" s="43" t="s">
        <v>98</v>
      </c>
      <c r="F92" s="81">
        <v>1</v>
      </c>
      <c r="G92" s="81">
        <v>1</v>
      </c>
      <c r="H92" s="81">
        <v>0</v>
      </c>
      <c r="I92" s="81">
        <v>0</v>
      </c>
      <c r="J92" s="82"/>
      <c r="K92" s="19"/>
    </row>
    <row r="93" spans="1:11" s="1" customFormat="1" ht="15" x14ac:dyDescent="0.2">
      <c r="A93" s="1" t="s">
        <v>17</v>
      </c>
      <c r="C93" s="1" t="s">
        <v>8</v>
      </c>
      <c r="E93" s="43" t="s">
        <v>8</v>
      </c>
      <c r="F93" s="81">
        <f>SUMIFS(input_enduse!D:D,input_enduse!A:A,C93,input_enduse!B:B,$A$2,input_enduse!C:C,$A93)</f>
        <v>0.85560703010042005</v>
      </c>
      <c r="G93" s="81">
        <v>1</v>
      </c>
      <c r="H93" s="81">
        <v>0</v>
      </c>
      <c r="I93" s="81">
        <v>0</v>
      </c>
      <c r="J93" s="82"/>
      <c r="K93" s="19"/>
    </row>
    <row r="94" spans="1:11" s="1" customFormat="1" ht="15" x14ac:dyDescent="0.2">
      <c r="A94" s="1" t="s">
        <v>17</v>
      </c>
      <c r="C94" s="1" t="s">
        <v>12</v>
      </c>
      <c r="E94" s="43" t="s">
        <v>12</v>
      </c>
      <c r="F94" s="81">
        <f>SUMIFS(input_enduse!D:D,input_enduse!A:A,C94,input_enduse!B:B,$A$2,input_enduse!C:C,$A94)</f>
        <v>1</v>
      </c>
      <c r="G94" s="81">
        <v>1</v>
      </c>
      <c r="H94" s="81">
        <v>0</v>
      </c>
      <c r="I94" s="81">
        <v>0</v>
      </c>
      <c r="J94" s="82"/>
      <c r="K94" s="19"/>
    </row>
    <row r="95" spans="1:11" s="1" customFormat="1" ht="15" x14ac:dyDescent="0.2">
      <c r="A95" s="1" t="s">
        <v>17</v>
      </c>
      <c r="C95" s="1" t="s">
        <v>6</v>
      </c>
      <c r="E95" s="43" t="s">
        <v>109</v>
      </c>
      <c r="F95" s="81">
        <f>SUMIFS(input_enduse!D:D,input_enduse!A:A,C95,input_enduse!B:B,$A$2,input_enduse!C:C,$A95)</f>
        <v>0.99823374746146398</v>
      </c>
      <c r="G95" s="81">
        <f>SUMIFS(input_enduse!E:E,input_enduse!A:A,C95,input_enduse!B:B,$A$2,input_enduse!C:C,$A95)</f>
        <v>0.98806703478319202</v>
      </c>
      <c r="H95" s="81">
        <f>SUMIFS(input_enduse!F:F,input_enduse!A:A,C95,input_enduse!B:B,$A$2,input_enduse!C:C,$A95)</f>
        <v>1.19329652168079E-2</v>
      </c>
      <c r="I95" s="81">
        <f>SUMIFS(input_enduse!G:G,input_enduse!A:A,C95,input_enduse!B:B,$A$2,input_enduse!C:C,$A95)</f>
        <v>0</v>
      </c>
      <c r="J95" s="82"/>
      <c r="K95" s="19"/>
    </row>
    <row r="96" spans="1:11" s="1" customFormat="1" ht="15" x14ac:dyDescent="0.2">
      <c r="A96" s="1" t="s">
        <v>17</v>
      </c>
      <c r="C96" s="1" t="s">
        <v>104</v>
      </c>
      <c r="E96" s="43" t="s">
        <v>110</v>
      </c>
      <c r="F96" s="81">
        <f>SUMIFS(input_enduse!D:D,input_enduse!A:A,C96,input_enduse!B:B,$A$2,input_enduse!C:C,$A96)</f>
        <v>0.35781589647970102</v>
      </c>
      <c r="G96" s="81">
        <v>1</v>
      </c>
      <c r="H96" s="81">
        <v>0</v>
      </c>
      <c r="I96" s="81">
        <v>0</v>
      </c>
      <c r="J96" s="82"/>
      <c r="K96" s="19"/>
    </row>
    <row r="97" spans="1:11" s="1" customFormat="1" ht="15" x14ac:dyDescent="0.2">
      <c r="A97" s="1" t="s">
        <v>17</v>
      </c>
      <c r="C97" s="1" t="s">
        <v>106</v>
      </c>
      <c r="E97" s="43" t="s">
        <v>111</v>
      </c>
      <c r="F97" s="81">
        <f>SUMIFS(input_enduse!D:D,input_enduse!A:A,C97,input_enduse!B:B,$A$2,input_enduse!C:C,$A97)</f>
        <v>0.96105148399768703</v>
      </c>
      <c r="G97" s="81">
        <v>1</v>
      </c>
      <c r="H97" s="81">
        <v>0</v>
      </c>
      <c r="I97" s="81">
        <v>0</v>
      </c>
      <c r="J97" s="82"/>
      <c r="K97" s="19"/>
    </row>
    <row r="98" spans="1:11" s="1" customFormat="1" ht="15" x14ac:dyDescent="0.2">
      <c r="A98" s="1" t="s">
        <v>17</v>
      </c>
      <c r="C98" s="1" t="s">
        <v>105</v>
      </c>
      <c r="E98" s="43" t="s">
        <v>112</v>
      </c>
      <c r="F98" s="81">
        <f>SUMIFS(input_enduse!D:D,input_enduse!A:A,C98,input_enduse!B:B,$A$2,input_enduse!C:C,$A98)</f>
        <v>0.99646749492292797</v>
      </c>
      <c r="G98" s="81">
        <v>1</v>
      </c>
      <c r="H98" s="81">
        <v>0</v>
      </c>
      <c r="I98" s="81">
        <v>0</v>
      </c>
      <c r="J98" s="82"/>
      <c r="K98" s="19"/>
    </row>
    <row r="99" spans="1:11" s="1" customFormat="1" ht="15" x14ac:dyDescent="0.2">
      <c r="A99" s="1" t="s">
        <v>17</v>
      </c>
      <c r="C99" s="1" t="s">
        <v>10</v>
      </c>
      <c r="E99" s="43" t="s">
        <v>114</v>
      </c>
      <c r="F99" s="81">
        <f>SUMIFS(input_enduse!D:D,input_enduse!A:A,C99,input_enduse!B:B,$A$2,input_enduse!C:C,$A99)</f>
        <v>0.97108217551387899</v>
      </c>
      <c r="G99" s="81">
        <v>1</v>
      </c>
      <c r="H99" s="81">
        <v>0</v>
      </c>
      <c r="I99" s="81">
        <v>0</v>
      </c>
      <c r="J99" s="82"/>
      <c r="K99" s="19"/>
    </row>
    <row r="100" spans="1:11" s="1" customFormat="1" ht="15" x14ac:dyDescent="0.2">
      <c r="A100" s="1" t="s">
        <v>17</v>
      </c>
      <c r="C100" s="1" t="s">
        <v>11</v>
      </c>
      <c r="E100" s="43" t="s">
        <v>11</v>
      </c>
      <c r="F100" s="81">
        <f>SUMIFS(input_enduse!D:D,input_enduse!A:A,C100,input_enduse!B:B,$A$2,input_enduse!C:C,$A100)</f>
        <v>0.25604780917908099</v>
      </c>
      <c r="G100" s="81">
        <v>1</v>
      </c>
      <c r="H100" s="81">
        <v>0</v>
      </c>
      <c r="I100" s="81">
        <v>0</v>
      </c>
      <c r="J100" s="82"/>
      <c r="K100" s="19"/>
    </row>
    <row r="101" spans="1:11" s="1" customFormat="1" ht="15" x14ac:dyDescent="0.2">
      <c r="A101" s="1" t="s">
        <v>17</v>
      </c>
      <c r="C101" s="1" t="s">
        <v>1</v>
      </c>
      <c r="E101" s="43" t="s">
        <v>1</v>
      </c>
      <c r="F101" s="81">
        <f>SUMIFS(input_enduse!D:D,input_enduse!A:A,C101,input_enduse!B:B,$A$2,input_enduse!C:C,$A101)</f>
        <v>0.12569057416378099</v>
      </c>
      <c r="G101" s="81">
        <v>1</v>
      </c>
      <c r="H101" s="81">
        <v>0</v>
      </c>
      <c r="I101" s="81">
        <v>0</v>
      </c>
      <c r="J101" s="82"/>
      <c r="K101" s="19"/>
    </row>
    <row r="102" spans="1:11" s="1" customFormat="1" ht="15" x14ac:dyDescent="0.2">
      <c r="E102" s="83"/>
      <c r="F102" s="83"/>
      <c r="G102" s="83"/>
      <c r="H102" s="83"/>
      <c r="I102" s="83"/>
      <c r="J102" s="83"/>
      <c r="K102" s="8"/>
    </row>
    <row r="103" spans="1:11" s="1" customFormat="1" ht="15" x14ac:dyDescent="0.25">
      <c r="E103" s="95" t="s">
        <v>75</v>
      </c>
      <c r="F103" s="96"/>
      <c r="G103" s="96"/>
      <c r="H103" s="96"/>
      <c r="I103" s="97"/>
      <c r="J103" s="76"/>
      <c r="K103" s="18"/>
    </row>
    <row r="104" spans="1:11" s="1" customFormat="1" ht="15" x14ac:dyDescent="0.2">
      <c r="C104" s="1" t="s">
        <v>43</v>
      </c>
      <c r="E104" s="28" t="s">
        <v>43</v>
      </c>
      <c r="F104" s="28" t="s">
        <v>44</v>
      </c>
      <c r="G104" s="28" t="s">
        <v>40</v>
      </c>
      <c r="H104" s="28" t="s">
        <v>41</v>
      </c>
      <c r="I104" s="28" t="s">
        <v>42</v>
      </c>
      <c r="J104" s="80"/>
      <c r="K104" s="3"/>
    </row>
    <row r="105" spans="1:11" s="1" customFormat="1" ht="15" x14ac:dyDescent="0.2">
      <c r="A105" s="1" t="s">
        <v>18</v>
      </c>
      <c r="C105" s="1" t="s">
        <v>9</v>
      </c>
      <c r="E105" s="43" t="s">
        <v>9</v>
      </c>
      <c r="F105" s="81">
        <f>SUMIFS(input_enduse!D:D,input_enduse!A:A,C105,input_enduse!B:B,$A$2,input_enduse!C:C,$A105)</f>
        <v>0.99610944069028795</v>
      </c>
      <c r="G105" s="81">
        <f>SUMIFS(input_enduse!E:E,input_enduse!A:A,C105,input_enduse!B:B,$A$2,input_enduse!C:C,$A105)</f>
        <v>0.54397490490617495</v>
      </c>
      <c r="H105" s="81">
        <f>SUMIFS(input_enduse!F:F,input_enduse!A:A,C105,input_enduse!B:B,$A$2,input_enduse!C:C,$A105)</f>
        <v>0.45569992427488198</v>
      </c>
      <c r="I105" s="81">
        <f>SUMIFS(input_enduse!G:G,input_enduse!A:A,C105,input_enduse!B:B,$A$2,input_enduse!C:C,$A105)</f>
        <v>3.2517081894308398E-4</v>
      </c>
      <c r="J105" s="82"/>
      <c r="K105" s="19"/>
    </row>
    <row r="106" spans="1:11" s="1" customFormat="1" ht="15" x14ac:dyDescent="0.2">
      <c r="A106" s="1" t="s">
        <v>18</v>
      </c>
      <c r="C106" s="1" t="s">
        <v>7</v>
      </c>
      <c r="E106" s="43" t="s">
        <v>7</v>
      </c>
      <c r="F106" s="81">
        <f>SUMIFS(input_enduse!D:D,input_enduse!A:A,C106,input_enduse!B:B,$A$2,input_enduse!C:C,$A106)</f>
        <v>0.99308169831842996</v>
      </c>
      <c r="G106" s="81">
        <f>SUMIFS(input_enduse!E:E,input_enduse!A:A,C106,input_enduse!B:B,$A$2,input_enduse!C:C,$A106)</f>
        <v>1</v>
      </c>
      <c r="H106" s="81">
        <f>SUMIFS(input_enduse!F:F,input_enduse!A:A,C106,input_enduse!B:B,$A$2,input_enduse!C:C,$A106)</f>
        <v>0</v>
      </c>
      <c r="I106" s="81">
        <f>SUMIFS(input_enduse!G:G,input_enduse!A:A,C106,input_enduse!B:B,$A$2,input_enduse!C:C,$A106)</f>
        <v>0</v>
      </c>
      <c r="J106" s="82"/>
      <c r="K106" s="19"/>
    </row>
    <row r="107" spans="1:11" s="1" customFormat="1" ht="15" x14ac:dyDescent="0.2">
      <c r="A107" s="1" t="s">
        <v>18</v>
      </c>
      <c r="C107" s="1" t="s">
        <v>13</v>
      </c>
      <c r="E107" s="43" t="s">
        <v>13</v>
      </c>
      <c r="F107" s="81">
        <f>SUMIFS(input_enduse!D:D,input_enduse!A:A,C107,input_enduse!B:B,$A$2,input_enduse!C:C,$A107)</f>
        <v>0.99700289782497897</v>
      </c>
      <c r="G107" s="81">
        <v>1</v>
      </c>
      <c r="H107" s="81">
        <v>0</v>
      </c>
      <c r="I107" s="81">
        <v>0</v>
      </c>
      <c r="J107" s="82"/>
      <c r="K107" s="19"/>
    </row>
    <row r="108" spans="1:11" s="1" customFormat="1" ht="15" x14ac:dyDescent="0.2">
      <c r="A108" s="1" t="s">
        <v>18</v>
      </c>
      <c r="C108" s="1" t="s">
        <v>108</v>
      </c>
      <c r="E108" s="43" t="s">
        <v>108</v>
      </c>
      <c r="F108" s="81">
        <f>SUMIFS(input_enduse!D:D,input_enduse!A:A,C108,input_enduse!B:B,$A$2,input_enduse!C:C,$A108)</f>
        <v>0</v>
      </c>
      <c r="G108" s="81">
        <v>1</v>
      </c>
      <c r="H108" s="81">
        <v>0</v>
      </c>
      <c r="I108" s="81">
        <v>0</v>
      </c>
      <c r="J108" s="82"/>
      <c r="K108" s="19"/>
    </row>
    <row r="109" spans="1:11" s="1" customFormat="1" ht="15" x14ac:dyDescent="0.2">
      <c r="A109" s="1" t="s">
        <v>18</v>
      </c>
      <c r="C109" s="1" t="s">
        <v>107</v>
      </c>
      <c r="E109" s="43" t="s">
        <v>107</v>
      </c>
      <c r="F109" s="81">
        <f>SUMIFS(input_enduse!D:D,input_enduse!A:A,C109,input_enduse!B:B,$A$2,input_enduse!C:C,$A109)</f>
        <v>0</v>
      </c>
      <c r="G109" s="81">
        <v>1</v>
      </c>
      <c r="H109" s="81">
        <v>0</v>
      </c>
      <c r="I109" s="81">
        <v>0</v>
      </c>
      <c r="J109" s="82"/>
      <c r="K109" s="19"/>
    </row>
    <row r="110" spans="1:11" s="1" customFormat="1" ht="15" x14ac:dyDescent="0.2">
      <c r="A110" s="1" t="s">
        <v>18</v>
      </c>
      <c r="C110" s="1" t="s">
        <v>5</v>
      </c>
      <c r="E110" s="43" t="s">
        <v>99</v>
      </c>
      <c r="F110" s="81">
        <f>SUMIFS(input_enduse!D:D,input_enduse!A:A,C110,input_enduse!B:B,$A$2,input_enduse!C:C,$A110)</f>
        <v>9.30047096362825E-3</v>
      </c>
      <c r="G110" s="81">
        <f>SUMIFS(input_enduse!E:E,input_enduse!A:A,C110,input_enduse!B:B,$A$2,input_enduse!C:C,$A110)</f>
        <v>0.27803014417504801</v>
      </c>
      <c r="H110" s="81">
        <f>SUMIFS(input_enduse!F:F,input_enduse!A:A,C110,input_enduse!B:B,$A$2,input_enduse!C:C,$A110)</f>
        <v>0.70910270397688002</v>
      </c>
      <c r="I110" s="81">
        <f>SUMIFS(input_enduse!G:G,input_enduse!A:A,C110,input_enduse!B:B,$A$2,input_enduse!C:C,$A110)</f>
        <v>1.28671518480715E-2</v>
      </c>
      <c r="J110" s="82"/>
      <c r="K110" s="19"/>
    </row>
    <row r="111" spans="1:11" s="1" customFormat="1" ht="15" x14ac:dyDescent="0.2">
      <c r="A111" s="1" t="s">
        <v>18</v>
      </c>
      <c r="C111" s="1" t="s">
        <v>14</v>
      </c>
      <c r="E111" s="43" t="s">
        <v>14</v>
      </c>
      <c r="F111" s="81">
        <f>SUMIFS(input_enduse!D:D,input_enduse!A:A,C111,input_enduse!B:B,$A$2,input_enduse!C:C,$A111)</f>
        <v>1</v>
      </c>
      <c r="G111" s="81">
        <f>SUMIFS(input_enduse!E:E,input_enduse!A:A,C111,input_enduse!B:B,$A$2,input_enduse!C:C,$A111)</f>
        <v>2.0793809467034002E-2</v>
      </c>
      <c r="H111" s="81">
        <f>SUMIFS(input_enduse!F:F,input_enduse!A:A,C111,input_enduse!B:B,$A$2,input_enduse!C:C,$A111)</f>
        <v>0.97472560108390904</v>
      </c>
      <c r="I111" s="81">
        <f>SUMIFS(input_enduse!G:G,input_enduse!A:A,C111,input_enduse!B:B,$A$2,input_enduse!C:C,$A111)</f>
        <v>4.4805894490567997E-3</v>
      </c>
      <c r="J111" s="82"/>
      <c r="K111" s="19"/>
    </row>
    <row r="112" spans="1:11" s="1" customFormat="1" ht="15" x14ac:dyDescent="0.2">
      <c r="A112" s="1" t="s">
        <v>18</v>
      </c>
      <c r="E112" s="28" t="s">
        <v>43</v>
      </c>
      <c r="F112" s="28" t="s">
        <v>101</v>
      </c>
      <c r="G112" s="28" t="s">
        <v>40</v>
      </c>
      <c r="H112" s="28" t="s">
        <v>41</v>
      </c>
      <c r="I112" s="28" t="s">
        <v>42</v>
      </c>
      <c r="J112" s="80"/>
      <c r="K112" s="3"/>
    </row>
    <row r="113" spans="1:11" s="1" customFormat="1" ht="15" x14ac:dyDescent="0.2">
      <c r="A113" s="1" t="s">
        <v>18</v>
      </c>
      <c r="C113" s="1" t="s">
        <v>98</v>
      </c>
      <c r="E113" s="43" t="s">
        <v>98</v>
      </c>
      <c r="F113" s="81">
        <v>1</v>
      </c>
      <c r="G113" s="81">
        <v>1</v>
      </c>
      <c r="H113" s="81">
        <v>0</v>
      </c>
      <c r="I113" s="81">
        <v>0</v>
      </c>
      <c r="J113" s="82"/>
      <c r="K113" s="19"/>
    </row>
    <row r="114" spans="1:11" s="1" customFormat="1" ht="15" x14ac:dyDescent="0.2">
      <c r="A114" s="1" t="s">
        <v>18</v>
      </c>
      <c r="C114" s="1" t="s">
        <v>8</v>
      </c>
      <c r="E114" s="43" t="s">
        <v>8</v>
      </c>
      <c r="F114" s="81">
        <f>SUMIFS(input_enduse!D:D,input_enduse!A:A,C114,input_enduse!B:B,$A$2,input_enduse!C:C,$A114)</f>
        <v>0.99578880425735095</v>
      </c>
      <c r="G114" s="81">
        <v>1</v>
      </c>
      <c r="H114" s="81">
        <v>0</v>
      </c>
      <c r="I114" s="81">
        <v>0</v>
      </c>
      <c r="J114" s="82"/>
      <c r="K114" s="19"/>
    </row>
    <row r="115" spans="1:11" s="1" customFormat="1" ht="15" x14ac:dyDescent="0.2">
      <c r="A115" s="1" t="s">
        <v>18</v>
      </c>
      <c r="C115" s="1" t="s">
        <v>12</v>
      </c>
      <c r="E115" s="43" t="s">
        <v>12</v>
      </c>
      <c r="F115" s="81">
        <f>SUMIFS(input_enduse!D:D,input_enduse!A:A,C115,input_enduse!B:B,$A$2,input_enduse!C:C,$A115)</f>
        <v>1</v>
      </c>
      <c r="G115" s="81">
        <v>1</v>
      </c>
      <c r="H115" s="81">
        <v>0</v>
      </c>
      <c r="I115" s="81">
        <v>0</v>
      </c>
      <c r="J115" s="82"/>
      <c r="K115" s="19"/>
    </row>
    <row r="116" spans="1:11" s="1" customFormat="1" ht="15" x14ac:dyDescent="0.2">
      <c r="A116" s="1" t="s">
        <v>18</v>
      </c>
      <c r="C116" s="1" t="s">
        <v>6</v>
      </c>
      <c r="E116" s="43" t="s">
        <v>109</v>
      </c>
      <c r="F116" s="81">
        <f>SUMIFS(input_enduse!D:D,input_enduse!A:A,C116,input_enduse!B:B,$A$2,input_enduse!C:C,$A116)</f>
        <v>0.99578880425735095</v>
      </c>
      <c r="G116" s="81">
        <f>SUMIFS(input_enduse!E:E,input_enduse!A:A,C116,input_enduse!B:B,$A$2,input_enduse!C:C,$A116)</f>
        <v>0.98478863332621802</v>
      </c>
      <c r="H116" s="81">
        <f>SUMIFS(input_enduse!F:F,input_enduse!A:A,C116,input_enduse!B:B,$A$2,input_enduse!C:C,$A116)</f>
        <v>1.52113666737815E-2</v>
      </c>
      <c r="I116" s="81">
        <f>SUMIFS(input_enduse!G:G,input_enduse!A:A,C116,input_enduse!B:B,$A$2,input_enduse!C:C,$A116)</f>
        <v>0</v>
      </c>
      <c r="J116" s="82"/>
      <c r="K116" s="19"/>
    </row>
    <row r="117" spans="1:11" s="1" customFormat="1" ht="15" x14ac:dyDescent="0.2">
      <c r="A117" s="1" t="s">
        <v>18</v>
      </c>
      <c r="C117" s="1" t="s">
        <v>104</v>
      </c>
      <c r="E117" s="43" t="s">
        <v>110</v>
      </c>
      <c r="F117" s="81">
        <f>SUMIFS(input_enduse!D:D,input_enduse!A:A,C117,input_enduse!B:B,$A$2,input_enduse!C:C,$A117)</f>
        <v>0.68098704486686401</v>
      </c>
      <c r="G117" s="81">
        <v>1</v>
      </c>
      <c r="H117" s="81">
        <v>0</v>
      </c>
      <c r="I117" s="81">
        <v>0</v>
      </c>
      <c r="J117" s="82"/>
      <c r="K117" s="19"/>
    </row>
    <row r="118" spans="1:11" s="1" customFormat="1" ht="15" x14ac:dyDescent="0.2">
      <c r="A118" s="1" t="s">
        <v>18</v>
      </c>
      <c r="C118" s="1" t="s">
        <v>106</v>
      </c>
      <c r="E118" s="43" t="s">
        <v>111</v>
      </c>
      <c r="F118" s="81">
        <f>SUMIFS(input_enduse!D:D,input_enduse!A:A,C118,input_enduse!B:B,$A$2,input_enduse!C:C,$A118)</f>
        <v>0.991577608514701</v>
      </c>
      <c r="G118" s="81">
        <v>1</v>
      </c>
      <c r="H118" s="81">
        <v>0</v>
      </c>
      <c r="I118" s="81">
        <v>0</v>
      </c>
      <c r="J118" s="82"/>
      <c r="K118" s="19"/>
    </row>
    <row r="119" spans="1:11" s="1" customFormat="1" ht="15" x14ac:dyDescent="0.2">
      <c r="A119" s="1" t="s">
        <v>18</v>
      </c>
      <c r="C119" s="1" t="s">
        <v>105</v>
      </c>
      <c r="E119" s="43" t="s">
        <v>112</v>
      </c>
      <c r="F119" s="81">
        <f>SUMIFS(input_enduse!D:D,input_enduse!A:A,C119,input_enduse!B:B,$A$2,input_enduse!C:C,$A119)</f>
        <v>0.99578880425735095</v>
      </c>
      <c r="G119" s="81">
        <v>1</v>
      </c>
      <c r="H119" s="81">
        <v>0</v>
      </c>
      <c r="I119" s="81">
        <v>0</v>
      </c>
      <c r="J119" s="82"/>
      <c r="K119" s="19"/>
    </row>
    <row r="120" spans="1:11" s="1" customFormat="1" ht="15" x14ac:dyDescent="0.2">
      <c r="A120" s="1" t="s">
        <v>18</v>
      </c>
      <c r="C120" s="1" t="s">
        <v>10</v>
      </c>
      <c r="E120" s="43" t="s">
        <v>114</v>
      </c>
      <c r="F120" s="81">
        <f>SUMIFS(input_enduse!D:D,input_enduse!A:A,C120,input_enduse!B:B,$A$2,input_enduse!C:C,$A120)</f>
        <v>0.991577608514701</v>
      </c>
      <c r="G120" s="81">
        <v>1</v>
      </c>
      <c r="H120" s="81">
        <v>0</v>
      </c>
      <c r="I120" s="81">
        <v>0</v>
      </c>
      <c r="J120" s="82"/>
      <c r="K120" s="19"/>
    </row>
    <row r="121" spans="1:11" s="1" customFormat="1" ht="15" x14ac:dyDescent="0.2">
      <c r="A121" s="1" t="s">
        <v>18</v>
      </c>
      <c r="C121" s="1" t="s">
        <v>11</v>
      </c>
      <c r="E121" s="43" t="s">
        <v>11</v>
      </c>
      <c r="F121" s="81">
        <f>SUMIFS(input_enduse!D:D,input_enduse!A:A,C121,input_enduse!B:B,$A$2,input_enduse!C:C,$A121)</f>
        <v>0.550881731368282</v>
      </c>
      <c r="G121" s="81">
        <v>1</v>
      </c>
      <c r="H121" s="81">
        <v>0</v>
      </c>
      <c r="I121" s="81">
        <v>0</v>
      </c>
      <c r="J121" s="82"/>
      <c r="K121" s="19"/>
    </row>
    <row r="122" spans="1:11" s="1" customFormat="1" ht="15" x14ac:dyDescent="0.2">
      <c r="A122" s="1" t="s">
        <v>18</v>
      </c>
      <c r="C122" s="1" t="s">
        <v>1</v>
      </c>
      <c r="E122" s="43" t="s">
        <v>1</v>
      </c>
      <c r="F122" s="81">
        <f>SUMIFS(input_enduse!D:D,input_enduse!A:A,C122,input_enduse!B:B,$A$2,input_enduse!C:C,$A122)</f>
        <v>8.6322010785726502E-2</v>
      </c>
      <c r="G122" s="81">
        <v>1</v>
      </c>
      <c r="H122" s="81">
        <v>0</v>
      </c>
      <c r="I122" s="81">
        <v>0</v>
      </c>
      <c r="J122" s="82"/>
      <c r="K122" s="19"/>
    </row>
    <row r="123" spans="1:11" s="1" customFormat="1" ht="15" x14ac:dyDescent="0.2">
      <c r="E123" s="83"/>
      <c r="F123" s="83"/>
      <c r="G123" s="83"/>
      <c r="H123" s="83"/>
      <c r="I123" s="83"/>
      <c r="J123" s="83"/>
      <c r="K123" s="8"/>
    </row>
    <row r="124" spans="1:11" s="1" customFormat="1" ht="15" x14ac:dyDescent="0.25">
      <c r="E124" s="95" t="s">
        <v>76</v>
      </c>
      <c r="F124" s="96"/>
      <c r="G124" s="96"/>
      <c r="H124" s="96"/>
      <c r="I124" s="97"/>
      <c r="J124" s="76"/>
      <c r="K124" s="18"/>
    </row>
    <row r="125" spans="1:11" s="1" customFormat="1" ht="15" x14ac:dyDescent="0.2">
      <c r="C125" s="1" t="s">
        <v>43</v>
      </c>
      <c r="E125" s="28" t="s">
        <v>43</v>
      </c>
      <c r="F125" s="28" t="s">
        <v>44</v>
      </c>
      <c r="G125" s="28" t="s">
        <v>40</v>
      </c>
      <c r="H125" s="28" t="s">
        <v>41</v>
      </c>
      <c r="I125" s="28" t="s">
        <v>42</v>
      </c>
      <c r="J125" s="80"/>
      <c r="K125" s="3"/>
    </row>
    <row r="126" spans="1:11" s="1" customFormat="1" ht="15" x14ac:dyDescent="0.2">
      <c r="A126" s="1" t="s">
        <v>10</v>
      </c>
      <c r="C126" s="1" t="s">
        <v>9</v>
      </c>
      <c r="E126" s="43" t="s">
        <v>9</v>
      </c>
      <c r="F126" s="81">
        <f>SUMIFS(input_enduse!D:D,input_enduse!A:A,C126,input_enduse!B:B,$A$2,input_enduse!C:C,$A126)</f>
        <v>0.65693700202051797</v>
      </c>
      <c r="G126" s="81">
        <f>SUMIFS(input_enduse!E:E,input_enduse!A:A,C126,input_enduse!B:B,$A$2,input_enduse!C:C,$A126)</f>
        <v>0.40124101050130101</v>
      </c>
      <c r="H126" s="81">
        <f>SUMIFS(input_enduse!F:F,input_enduse!A:A,C126,input_enduse!B:B,$A$2,input_enduse!C:C,$A126)</f>
        <v>0.58358503996681899</v>
      </c>
      <c r="I126" s="81">
        <f>SUMIFS(input_enduse!G:G,input_enduse!A:A,C126,input_enduse!B:B,$A$2,input_enduse!C:C,$A126)</f>
        <v>1.51739495318796E-2</v>
      </c>
      <c r="J126" s="82"/>
      <c r="K126" s="19"/>
    </row>
    <row r="127" spans="1:11" s="1" customFormat="1" ht="15" x14ac:dyDescent="0.2">
      <c r="A127" s="1" t="s">
        <v>10</v>
      </c>
      <c r="C127" s="1" t="s">
        <v>7</v>
      </c>
      <c r="E127" s="43" t="s">
        <v>7</v>
      </c>
      <c r="F127" s="81">
        <f>SUMIFS(input_enduse!D:D,input_enduse!A:A,C127,input_enduse!B:B,$A$2,input_enduse!C:C,$A127)</f>
        <v>0.66535394259786396</v>
      </c>
      <c r="G127" s="81">
        <f>SUMIFS(input_enduse!E:E,input_enduse!A:A,C127,input_enduse!B:B,$A$2,input_enduse!C:C,$A127)</f>
        <v>1</v>
      </c>
      <c r="H127" s="81">
        <f>SUMIFS(input_enduse!F:F,input_enduse!A:A,C127,input_enduse!B:B,$A$2,input_enduse!C:C,$A127)</f>
        <v>0</v>
      </c>
      <c r="I127" s="81">
        <f>SUMIFS(input_enduse!G:G,input_enduse!A:A,C127,input_enduse!B:B,$A$2,input_enduse!C:C,$A127)</f>
        <v>0</v>
      </c>
      <c r="J127" s="82"/>
      <c r="K127" s="19"/>
    </row>
    <row r="128" spans="1:11" s="1" customFormat="1" ht="15" x14ac:dyDescent="0.2">
      <c r="A128" s="1" t="s">
        <v>10</v>
      </c>
      <c r="C128" s="1" t="s">
        <v>13</v>
      </c>
      <c r="E128" s="43" t="s">
        <v>13</v>
      </c>
      <c r="F128" s="81">
        <f>SUMIFS(input_enduse!D:D,input_enduse!A:A,C128,input_enduse!B:B,$A$2,input_enduse!C:C,$A128)</f>
        <v>0.68434576311844997</v>
      </c>
      <c r="G128" s="81">
        <v>1</v>
      </c>
      <c r="H128" s="81">
        <v>0</v>
      </c>
      <c r="I128" s="81">
        <v>0</v>
      </c>
      <c r="J128" s="82"/>
      <c r="K128" s="19"/>
    </row>
    <row r="129" spans="1:11" s="1" customFormat="1" ht="15" x14ac:dyDescent="0.2">
      <c r="A129" s="1" t="s">
        <v>10</v>
      </c>
      <c r="C129" s="1" t="s">
        <v>108</v>
      </c>
      <c r="E129" s="43" t="s">
        <v>108</v>
      </c>
      <c r="F129" s="81">
        <f>SUMIFS(input_enduse!D:D,input_enduse!A:A,C129,input_enduse!B:B,$A$2,input_enduse!C:C,$A129)</f>
        <v>3.6213666671374403E-5</v>
      </c>
      <c r="G129" s="81">
        <v>1</v>
      </c>
      <c r="H129" s="81">
        <v>0</v>
      </c>
      <c r="I129" s="81">
        <v>0</v>
      </c>
      <c r="J129" s="82"/>
      <c r="K129" s="19"/>
    </row>
    <row r="130" spans="1:11" s="1" customFormat="1" ht="15" x14ac:dyDescent="0.2">
      <c r="A130" s="1" t="s">
        <v>10</v>
      </c>
      <c r="C130" s="1" t="s">
        <v>107</v>
      </c>
      <c r="E130" s="43" t="s">
        <v>107</v>
      </c>
      <c r="F130" s="81">
        <f>SUMIFS(input_enduse!D:D,input_enduse!A:A,C130,input_enduse!B:B,$A$2,input_enduse!C:C,$A130)</f>
        <v>3.6213666671374403E-5</v>
      </c>
      <c r="G130" s="81">
        <v>1</v>
      </c>
      <c r="H130" s="81">
        <v>0</v>
      </c>
      <c r="I130" s="81">
        <v>0</v>
      </c>
      <c r="J130" s="82"/>
      <c r="K130" s="19"/>
    </row>
    <row r="131" spans="1:11" s="1" customFormat="1" ht="15" x14ac:dyDescent="0.2">
      <c r="A131" s="1" t="s">
        <v>10</v>
      </c>
      <c r="C131" s="1" t="s">
        <v>5</v>
      </c>
      <c r="E131" s="43" t="s">
        <v>99</v>
      </c>
      <c r="F131" s="81">
        <f>SUMIFS(input_enduse!D:D,input_enduse!A:A,C131,input_enduse!B:B,$A$2,input_enduse!C:C,$A131)</f>
        <v>1.01255717271997E-2</v>
      </c>
      <c r="G131" s="81">
        <f>SUMIFS(input_enduse!E:E,input_enduse!A:A,C131,input_enduse!B:B,$A$2,input_enduse!C:C,$A131)</f>
        <v>0.26646083968031797</v>
      </c>
      <c r="H131" s="81">
        <f>SUMIFS(input_enduse!F:F,input_enduse!A:A,C131,input_enduse!B:B,$A$2,input_enduse!C:C,$A131)</f>
        <v>0.67421339431636296</v>
      </c>
      <c r="I131" s="81">
        <f>SUMIFS(input_enduse!G:G,input_enduse!A:A,C131,input_enduse!B:B,$A$2,input_enduse!C:C,$A131)</f>
        <v>5.9325766003319298E-2</v>
      </c>
      <c r="J131" s="82"/>
      <c r="K131" s="19"/>
    </row>
    <row r="132" spans="1:11" s="1" customFormat="1" ht="15" x14ac:dyDescent="0.2">
      <c r="A132" s="1" t="s">
        <v>10</v>
      </c>
      <c r="C132" s="1" t="s">
        <v>14</v>
      </c>
      <c r="E132" s="43" t="s">
        <v>14</v>
      </c>
      <c r="F132" s="81">
        <f>SUMIFS(input_enduse!D:D,input_enduse!A:A,C132,input_enduse!B:B,$A$2,input_enduse!C:C,$A132)</f>
        <v>0.918252947137151</v>
      </c>
      <c r="G132" s="81">
        <f>SUMIFS(input_enduse!E:E,input_enduse!A:A,C132,input_enduse!B:B,$A$2,input_enduse!C:C,$A132)</f>
        <v>0.36788311751714098</v>
      </c>
      <c r="H132" s="81">
        <f>SUMIFS(input_enduse!F:F,input_enduse!A:A,C132,input_enduse!B:B,$A$2,input_enduse!C:C,$A132)</f>
        <v>0.62186439571811802</v>
      </c>
      <c r="I132" s="81">
        <f>SUMIFS(input_enduse!G:G,input_enduse!A:A,C132,input_enduse!B:B,$A$2,input_enduse!C:C,$A132)</f>
        <v>1.02524867647411E-2</v>
      </c>
      <c r="J132" s="82"/>
      <c r="K132" s="19"/>
    </row>
    <row r="133" spans="1:11" s="1" customFormat="1" ht="15" x14ac:dyDescent="0.2">
      <c r="A133" s="1" t="s">
        <v>10</v>
      </c>
      <c r="E133" s="28" t="s">
        <v>43</v>
      </c>
      <c r="F133" s="28" t="s">
        <v>101</v>
      </c>
      <c r="G133" s="28" t="s">
        <v>40</v>
      </c>
      <c r="H133" s="28" t="s">
        <v>41</v>
      </c>
      <c r="I133" s="28" t="s">
        <v>42</v>
      </c>
      <c r="J133" s="80"/>
      <c r="K133" s="3"/>
    </row>
    <row r="134" spans="1:11" s="1" customFormat="1" ht="15" x14ac:dyDescent="0.2">
      <c r="A134" s="1" t="s">
        <v>10</v>
      </c>
      <c r="C134" s="1" t="s">
        <v>98</v>
      </c>
      <c r="E134" s="43" t="s">
        <v>98</v>
      </c>
      <c r="F134" s="81">
        <v>1</v>
      </c>
      <c r="G134" s="81">
        <v>1</v>
      </c>
      <c r="H134" s="81">
        <v>0</v>
      </c>
      <c r="I134" s="81">
        <v>0</v>
      </c>
      <c r="J134" s="82"/>
      <c r="K134" s="19"/>
    </row>
    <row r="135" spans="1:11" s="1" customFormat="1" ht="15" x14ac:dyDescent="0.2">
      <c r="A135" s="1" t="s">
        <v>10</v>
      </c>
      <c r="C135" s="1" t="s">
        <v>8</v>
      </c>
      <c r="E135" s="43" t="s">
        <v>8</v>
      </c>
      <c r="F135" s="81">
        <f>SUMIFS(input_enduse!D:D,input_enduse!A:A,C135,input_enduse!B:B,$A$2,input_enduse!C:C,$A135)</f>
        <v>0.81999318819868805</v>
      </c>
      <c r="G135" s="81">
        <v>1</v>
      </c>
      <c r="H135" s="81">
        <v>0</v>
      </c>
      <c r="I135" s="81">
        <v>0</v>
      </c>
      <c r="J135" s="82"/>
      <c r="K135" s="19"/>
    </row>
    <row r="136" spans="1:11" s="1" customFormat="1" ht="15" x14ac:dyDescent="0.2">
      <c r="A136" s="1" t="s">
        <v>10</v>
      </c>
      <c r="C136" s="1" t="s">
        <v>12</v>
      </c>
      <c r="E136" s="43" t="s">
        <v>12</v>
      </c>
      <c r="F136" s="81">
        <f>SUMIFS(input_enduse!D:D,input_enduse!A:A,C136,input_enduse!B:B,$A$2,input_enduse!C:C,$A136)</f>
        <v>0.98336363261351001</v>
      </c>
      <c r="G136" s="81">
        <v>1</v>
      </c>
      <c r="H136" s="81">
        <v>0</v>
      </c>
      <c r="I136" s="81">
        <v>0</v>
      </c>
      <c r="J136" s="82"/>
      <c r="K136" s="19"/>
    </row>
    <row r="137" spans="1:11" s="1" customFormat="1" ht="15" x14ac:dyDescent="0.2">
      <c r="A137" s="1" t="s">
        <v>10</v>
      </c>
      <c r="C137" s="1" t="s">
        <v>6</v>
      </c>
      <c r="E137" s="43" t="s">
        <v>109</v>
      </c>
      <c r="F137" s="81">
        <f>SUMIFS(input_enduse!D:D,input_enduse!A:A,C137,input_enduse!B:B,$A$2,input_enduse!C:C,$A137)</f>
        <v>0.92771024217163001</v>
      </c>
      <c r="G137" s="81">
        <f>SUMIFS(input_enduse!E:E,input_enduse!A:A,C137,input_enduse!B:B,$A$2,input_enduse!C:C,$A137)</f>
        <v>0.98559098107865994</v>
      </c>
      <c r="H137" s="81">
        <f>SUMIFS(input_enduse!F:F,input_enduse!A:A,C137,input_enduse!B:B,$A$2,input_enduse!C:C,$A137)</f>
        <v>1.440901892134E-2</v>
      </c>
      <c r="I137" s="81">
        <f>SUMIFS(input_enduse!G:G,input_enduse!A:A,C137,input_enduse!B:B,$A$2,input_enduse!C:C,$A137)</f>
        <v>0</v>
      </c>
      <c r="J137" s="82"/>
      <c r="K137" s="19"/>
    </row>
    <row r="138" spans="1:11" s="1" customFormat="1" ht="15" x14ac:dyDescent="0.2">
      <c r="A138" s="1" t="s">
        <v>10</v>
      </c>
      <c r="C138" s="1" t="s">
        <v>104</v>
      </c>
      <c r="E138" s="43" t="s">
        <v>110</v>
      </c>
      <c r="F138" s="81">
        <f>SUMIFS(input_enduse!D:D,input_enduse!A:A,C138,input_enduse!B:B,$A$2,input_enduse!C:C,$A138)</f>
        <v>0.115749342211822</v>
      </c>
      <c r="G138" s="81">
        <v>1</v>
      </c>
      <c r="H138" s="81">
        <v>0</v>
      </c>
      <c r="I138" s="81">
        <v>0</v>
      </c>
      <c r="J138" s="82"/>
      <c r="K138" s="19"/>
    </row>
    <row r="139" spans="1:11" s="1" customFormat="1" ht="15" x14ac:dyDescent="0.2">
      <c r="A139" s="1" t="s">
        <v>10</v>
      </c>
      <c r="C139" s="1" t="s">
        <v>106</v>
      </c>
      <c r="E139" s="43" t="s">
        <v>111</v>
      </c>
      <c r="F139" s="81">
        <f>SUMIFS(input_enduse!D:D,input_enduse!A:A,C139,input_enduse!B:B,$A$2,input_enduse!C:C,$A139)</f>
        <v>0.867730950570478</v>
      </c>
      <c r="G139" s="81">
        <v>1</v>
      </c>
      <c r="H139" s="81">
        <v>0</v>
      </c>
      <c r="I139" s="81">
        <v>0</v>
      </c>
      <c r="J139" s="82"/>
      <c r="K139" s="19"/>
    </row>
    <row r="140" spans="1:11" s="1" customFormat="1" ht="15" x14ac:dyDescent="0.2">
      <c r="A140" s="1" t="s">
        <v>10</v>
      </c>
      <c r="C140" s="1" t="s">
        <v>105</v>
      </c>
      <c r="E140" s="43" t="s">
        <v>112</v>
      </c>
      <c r="F140" s="81">
        <f>SUMIFS(input_enduse!D:D,input_enduse!A:A,C140,input_enduse!B:B,$A$2,input_enduse!C:C,$A140)</f>
        <v>0.89652758168003399</v>
      </c>
      <c r="G140" s="81">
        <v>1</v>
      </c>
      <c r="H140" s="81">
        <v>0</v>
      </c>
      <c r="I140" s="81">
        <v>0</v>
      </c>
      <c r="J140" s="82"/>
      <c r="K140" s="19"/>
    </row>
    <row r="141" spans="1:11" s="1" customFormat="1" ht="15" x14ac:dyDescent="0.2">
      <c r="A141" s="1" t="s">
        <v>10</v>
      </c>
      <c r="C141" s="1" t="s">
        <v>10</v>
      </c>
      <c r="E141" s="43" t="s">
        <v>114</v>
      </c>
      <c r="F141" s="81">
        <f>SUMIFS(input_enduse!D:D,input_enduse!A:A,C141,input_enduse!B:B,$A$2,input_enduse!C:C,$A141)</f>
        <v>0.98015145900032397</v>
      </c>
      <c r="G141" s="81">
        <v>1</v>
      </c>
      <c r="H141" s="81">
        <v>0</v>
      </c>
      <c r="I141" s="81">
        <v>0</v>
      </c>
      <c r="J141" s="82"/>
      <c r="K141" s="19"/>
    </row>
    <row r="142" spans="1:11" s="1" customFormat="1" ht="15" x14ac:dyDescent="0.2">
      <c r="A142" s="1" t="s">
        <v>10</v>
      </c>
      <c r="C142" s="1" t="s">
        <v>11</v>
      </c>
      <c r="E142" s="43" t="s">
        <v>11</v>
      </c>
      <c r="F142" s="81">
        <f>SUMIFS(input_enduse!D:D,input_enduse!A:A,C142,input_enduse!B:B,$A$2,input_enduse!C:C,$A142)</f>
        <v>0.38126283022933299</v>
      </c>
      <c r="G142" s="81">
        <v>1</v>
      </c>
      <c r="H142" s="81">
        <v>0</v>
      </c>
      <c r="I142" s="81">
        <v>0</v>
      </c>
      <c r="J142" s="82"/>
      <c r="K142" s="19"/>
    </row>
    <row r="143" spans="1:11" s="1" customFormat="1" ht="15" x14ac:dyDescent="0.2">
      <c r="A143" s="1" t="s">
        <v>10</v>
      </c>
      <c r="C143" s="1" t="s">
        <v>1</v>
      </c>
      <c r="E143" s="43" t="s">
        <v>1</v>
      </c>
      <c r="F143" s="81">
        <f>SUMIFS(input_enduse!D:D,input_enduse!A:A,C143,input_enduse!B:B,$A$2,input_enduse!C:C,$A143)</f>
        <v>0.49446989266553198</v>
      </c>
      <c r="G143" s="81">
        <v>1</v>
      </c>
      <c r="H143" s="81">
        <v>0</v>
      </c>
      <c r="I143" s="81">
        <v>0</v>
      </c>
      <c r="J143" s="82"/>
      <c r="K143" s="19"/>
    </row>
    <row r="144" spans="1:11" s="1" customFormat="1" ht="15" x14ac:dyDescent="0.2">
      <c r="E144" s="83"/>
      <c r="F144" s="83"/>
      <c r="G144" s="83"/>
      <c r="H144" s="83"/>
      <c r="I144" s="83"/>
      <c r="J144" s="83"/>
      <c r="K144" s="8"/>
    </row>
    <row r="145" spans="1:11" s="1" customFormat="1" ht="15" x14ac:dyDescent="0.25">
      <c r="E145" s="95" t="s">
        <v>77</v>
      </c>
      <c r="F145" s="96"/>
      <c r="G145" s="96"/>
      <c r="H145" s="96"/>
      <c r="I145" s="97"/>
      <c r="J145" s="76"/>
      <c r="K145" s="18"/>
    </row>
    <row r="146" spans="1:11" s="1" customFormat="1" ht="15" x14ac:dyDescent="0.2">
      <c r="C146" s="1" t="s">
        <v>43</v>
      </c>
      <c r="E146" s="28" t="s">
        <v>43</v>
      </c>
      <c r="F146" s="28" t="s">
        <v>44</v>
      </c>
      <c r="G146" s="28" t="s">
        <v>40</v>
      </c>
      <c r="H146" s="28" t="s">
        <v>41</v>
      </c>
      <c r="I146" s="28" t="s">
        <v>42</v>
      </c>
      <c r="J146" s="80"/>
      <c r="K146" s="3"/>
    </row>
    <row r="147" spans="1:11" s="1" customFormat="1" ht="15" x14ac:dyDescent="0.2">
      <c r="A147" s="1" t="s">
        <v>19</v>
      </c>
      <c r="C147" s="1" t="s">
        <v>9</v>
      </c>
      <c r="E147" s="43" t="s">
        <v>9</v>
      </c>
      <c r="F147" s="81">
        <f>SUMIFS(input_enduse!D:D,input_enduse!A:A,C147,input_enduse!B:B,$A$2,input_enduse!C:C,$A147)</f>
        <v>0.85273510314391499</v>
      </c>
      <c r="G147" s="81">
        <f>SUMIFS(input_enduse!E:E,input_enduse!A:A,C147,input_enduse!B:B,$A$2,input_enduse!C:C,$A147)</f>
        <v>0.293677315193689</v>
      </c>
      <c r="H147" s="81">
        <f>SUMIFS(input_enduse!F:F,input_enduse!A:A,C147,input_enduse!B:B,$A$2,input_enduse!C:C,$A147)</f>
        <v>0.70203398060811095</v>
      </c>
      <c r="I147" s="81">
        <f>SUMIFS(input_enduse!G:G,input_enduse!A:A,C147,input_enduse!B:B,$A$2,input_enduse!C:C,$A147)</f>
        <v>4.2887041982003901E-3</v>
      </c>
      <c r="J147" s="82"/>
      <c r="K147" s="19"/>
    </row>
    <row r="148" spans="1:11" s="1" customFormat="1" ht="15" x14ac:dyDescent="0.2">
      <c r="A148" s="1" t="s">
        <v>19</v>
      </c>
      <c r="C148" s="1" t="s">
        <v>7</v>
      </c>
      <c r="E148" s="43" t="s">
        <v>7</v>
      </c>
      <c r="F148" s="81">
        <f>SUMIFS(input_enduse!D:D,input_enduse!A:A,C148,input_enduse!B:B,$A$2,input_enduse!C:C,$A148)</f>
        <v>0.86596481131219305</v>
      </c>
      <c r="G148" s="81">
        <f>SUMIFS(input_enduse!E:E,input_enduse!A:A,C148,input_enduse!B:B,$A$2,input_enduse!C:C,$A148)</f>
        <v>1</v>
      </c>
      <c r="H148" s="81">
        <f>SUMIFS(input_enduse!F:F,input_enduse!A:A,C148,input_enduse!B:B,$A$2,input_enduse!C:C,$A148)</f>
        <v>0</v>
      </c>
      <c r="I148" s="81">
        <f>SUMIFS(input_enduse!G:G,input_enduse!A:A,C148,input_enduse!B:B,$A$2,input_enduse!C:C,$A148)</f>
        <v>0</v>
      </c>
      <c r="J148" s="82"/>
      <c r="K148" s="19"/>
    </row>
    <row r="149" spans="1:11" s="1" customFormat="1" ht="15" x14ac:dyDescent="0.2">
      <c r="A149" s="1" t="s">
        <v>19</v>
      </c>
      <c r="C149" s="1" t="s">
        <v>13</v>
      </c>
      <c r="E149" s="43" t="s">
        <v>13</v>
      </c>
      <c r="F149" s="81">
        <f>SUMIFS(input_enduse!D:D,input_enduse!A:A,C149,input_enduse!B:B,$A$2,input_enduse!C:C,$A149)</f>
        <v>0.87144749911153196</v>
      </c>
      <c r="G149" s="81">
        <v>1</v>
      </c>
      <c r="H149" s="81">
        <v>0</v>
      </c>
      <c r="I149" s="81">
        <v>0</v>
      </c>
      <c r="J149" s="82"/>
      <c r="K149" s="19"/>
    </row>
    <row r="150" spans="1:11" s="1" customFormat="1" ht="15" x14ac:dyDescent="0.2">
      <c r="A150" s="1" t="s">
        <v>19</v>
      </c>
      <c r="C150" s="1" t="s">
        <v>108</v>
      </c>
      <c r="E150" s="43" t="s">
        <v>108</v>
      </c>
      <c r="F150" s="81">
        <f>SUMIFS(input_enduse!D:D,input_enduse!A:A,C150,input_enduse!B:B,$A$2,input_enduse!C:C,$A150)</f>
        <v>0</v>
      </c>
      <c r="G150" s="81">
        <v>1</v>
      </c>
      <c r="H150" s="81">
        <v>0</v>
      </c>
      <c r="I150" s="81">
        <v>0</v>
      </c>
      <c r="J150" s="82"/>
      <c r="K150" s="19"/>
    </row>
    <row r="151" spans="1:11" s="1" customFormat="1" ht="15" x14ac:dyDescent="0.2">
      <c r="A151" s="1" t="s">
        <v>19</v>
      </c>
      <c r="C151" s="1" t="s">
        <v>107</v>
      </c>
      <c r="E151" s="43" t="s">
        <v>107</v>
      </c>
      <c r="F151" s="81">
        <f>SUMIFS(input_enduse!D:D,input_enduse!A:A,C151,input_enduse!B:B,$A$2,input_enduse!C:C,$A151)</f>
        <v>0</v>
      </c>
      <c r="G151" s="81">
        <v>1</v>
      </c>
      <c r="H151" s="81">
        <v>0</v>
      </c>
      <c r="I151" s="81">
        <v>0</v>
      </c>
      <c r="J151" s="82"/>
      <c r="K151" s="19"/>
    </row>
    <row r="152" spans="1:11" s="1" customFormat="1" ht="15" x14ac:dyDescent="0.2">
      <c r="A152" s="1" t="s">
        <v>19</v>
      </c>
      <c r="C152" s="1" t="s">
        <v>5</v>
      </c>
      <c r="E152" s="43" t="s">
        <v>99</v>
      </c>
      <c r="F152" s="81">
        <f>SUMIFS(input_enduse!D:D,input_enduse!A:A,C152,input_enduse!B:B,$A$2,input_enduse!C:C,$A152)</f>
        <v>4.5966929713562796E-3</v>
      </c>
      <c r="G152" s="81">
        <f>SUMIFS(input_enduse!E:E,input_enduse!A:A,C152,input_enduse!B:B,$A$2,input_enduse!C:C,$A152)</f>
        <v>0.20364483607490799</v>
      </c>
      <c r="H152" s="81">
        <f>SUMIFS(input_enduse!F:F,input_enduse!A:A,C152,input_enduse!B:B,$A$2,input_enduse!C:C,$A152)</f>
        <v>0.79635516392509198</v>
      </c>
      <c r="I152" s="81">
        <f>SUMIFS(input_enduse!G:G,input_enduse!A:A,C152,input_enduse!B:B,$A$2,input_enduse!C:C,$A152)</f>
        <v>0</v>
      </c>
      <c r="J152" s="82"/>
      <c r="K152" s="19"/>
    </row>
    <row r="153" spans="1:11" s="1" customFormat="1" ht="15" x14ac:dyDescent="0.2">
      <c r="A153" s="1" t="s">
        <v>19</v>
      </c>
      <c r="C153" s="1" t="s">
        <v>14</v>
      </c>
      <c r="E153" s="43" t="s">
        <v>14</v>
      </c>
      <c r="F153" s="81">
        <f>SUMIFS(input_enduse!D:D,input_enduse!A:A,C153,input_enduse!B:B,$A$2,input_enduse!C:C,$A153)</f>
        <v>1</v>
      </c>
      <c r="G153" s="81">
        <f>SUMIFS(input_enduse!E:E,input_enduse!A:A,C153,input_enduse!B:B,$A$2,input_enduse!C:C,$A153)</f>
        <v>0.43429482343415299</v>
      </c>
      <c r="H153" s="81">
        <f>SUMIFS(input_enduse!F:F,input_enduse!A:A,C153,input_enduse!B:B,$A$2,input_enduse!C:C,$A153)</f>
        <v>0.56570517656584696</v>
      </c>
      <c r="I153" s="81">
        <f>SUMIFS(input_enduse!G:G,input_enduse!A:A,C153,input_enduse!B:B,$A$2,input_enduse!C:C,$A153)</f>
        <v>0</v>
      </c>
      <c r="J153" s="82"/>
      <c r="K153" s="19"/>
    </row>
    <row r="154" spans="1:11" s="1" customFormat="1" ht="15" x14ac:dyDescent="0.2">
      <c r="A154" s="1" t="s">
        <v>19</v>
      </c>
      <c r="E154" s="28" t="s">
        <v>43</v>
      </c>
      <c r="F154" s="28" t="s">
        <v>101</v>
      </c>
      <c r="G154" s="28" t="s">
        <v>40</v>
      </c>
      <c r="H154" s="28" t="s">
        <v>41</v>
      </c>
      <c r="I154" s="28" t="s">
        <v>42</v>
      </c>
      <c r="J154" s="80"/>
      <c r="K154" s="3"/>
    </row>
    <row r="155" spans="1:11" s="1" customFormat="1" ht="15" x14ac:dyDescent="0.2">
      <c r="A155" s="1" t="s">
        <v>19</v>
      </c>
      <c r="C155" s="1" t="s">
        <v>98</v>
      </c>
      <c r="E155" s="43" t="s">
        <v>98</v>
      </c>
      <c r="F155" s="81">
        <v>1</v>
      </c>
      <c r="G155" s="81">
        <v>1</v>
      </c>
      <c r="H155" s="81">
        <v>0</v>
      </c>
      <c r="I155" s="81">
        <v>0</v>
      </c>
      <c r="J155" s="82"/>
      <c r="K155" s="19"/>
    </row>
    <row r="156" spans="1:11" s="1" customFormat="1" ht="15" x14ac:dyDescent="0.2">
      <c r="A156" s="1" t="s">
        <v>19</v>
      </c>
      <c r="C156" s="1" t="s">
        <v>8</v>
      </c>
      <c r="E156" s="43" t="s">
        <v>8</v>
      </c>
      <c r="F156" s="81">
        <f>SUMIFS(input_enduse!D:D,input_enduse!A:A,C156,input_enduse!B:B,$A$2,input_enduse!C:C,$A156)</f>
        <v>0.96671822638210603</v>
      </c>
      <c r="G156" s="81">
        <v>1</v>
      </c>
      <c r="H156" s="81">
        <v>0</v>
      </c>
      <c r="I156" s="81">
        <v>0</v>
      </c>
      <c r="J156" s="82"/>
      <c r="K156" s="19"/>
    </row>
    <row r="157" spans="1:11" s="1" customFormat="1" ht="15" x14ac:dyDescent="0.2">
      <c r="A157" s="1" t="s">
        <v>19</v>
      </c>
      <c r="C157" s="1" t="s">
        <v>12</v>
      </c>
      <c r="E157" s="43" t="s">
        <v>12</v>
      </c>
      <c r="F157" s="81">
        <f>SUMIFS(input_enduse!D:D,input_enduse!A:A,C157,input_enduse!B:B,$A$2,input_enduse!C:C,$A157)</f>
        <v>1</v>
      </c>
      <c r="G157" s="81">
        <v>1</v>
      </c>
      <c r="H157" s="81">
        <v>0</v>
      </c>
      <c r="I157" s="81">
        <v>0</v>
      </c>
      <c r="J157" s="82"/>
      <c r="K157" s="19"/>
    </row>
    <row r="158" spans="1:11" s="1" customFormat="1" ht="15" x14ac:dyDescent="0.2">
      <c r="A158" s="1" t="s">
        <v>19</v>
      </c>
      <c r="C158" s="1" t="s">
        <v>6</v>
      </c>
      <c r="E158" s="43" t="s">
        <v>109</v>
      </c>
      <c r="F158" s="81">
        <f>SUMIFS(input_enduse!D:D,input_enduse!A:A,C158,input_enduse!B:B,$A$2,input_enduse!C:C,$A158)</f>
        <v>1</v>
      </c>
      <c r="G158" s="81">
        <f>SUMIFS(input_enduse!E:E,input_enduse!A:A,C158,input_enduse!B:B,$A$2,input_enduse!C:C,$A158)</f>
        <v>0.99512684244112704</v>
      </c>
      <c r="H158" s="81">
        <f>SUMIFS(input_enduse!F:F,input_enduse!A:A,C158,input_enduse!B:B,$A$2,input_enduse!C:C,$A158)</f>
        <v>4.87315755887263E-3</v>
      </c>
      <c r="I158" s="81">
        <f>SUMIFS(input_enduse!G:G,input_enduse!A:A,C158,input_enduse!B:B,$A$2,input_enduse!C:C,$A158)</f>
        <v>0</v>
      </c>
      <c r="J158" s="82"/>
      <c r="K158" s="19"/>
    </row>
    <row r="159" spans="1:11" s="1" customFormat="1" ht="15" x14ac:dyDescent="0.2">
      <c r="A159" s="1" t="s">
        <v>19</v>
      </c>
      <c r="C159" s="1" t="s">
        <v>104</v>
      </c>
      <c r="E159" s="43" t="s">
        <v>110</v>
      </c>
      <c r="F159" s="81">
        <f>SUMIFS(input_enduse!D:D,input_enduse!A:A,C159,input_enduse!B:B,$A$2,input_enduse!C:C,$A159)</f>
        <v>0.281604134159611</v>
      </c>
      <c r="G159" s="81">
        <v>1</v>
      </c>
      <c r="H159" s="81">
        <v>0</v>
      </c>
      <c r="I159" s="81">
        <v>0</v>
      </c>
      <c r="J159" s="82"/>
      <c r="K159" s="19"/>
    </row>
    <row r="160" spans="1:11" s="1" customFormat="1" ht="15" x14ac:dyDescent="0.2">
      <c r="A160" s="1" t="s">
        <v>19</v>
      </c>
      <c r="C160" s="1" t="s">
        <v>106</v>
      </c>
      <c r="E160" s="43" t="s">
        <v>111</v>
      </c>
      <c r="F160" s="81">
        <f>SUMIFS(input_enduse!D:D,input_enduse!A:A,C160,input_enduse!B:B,$A$2,input_enduse!C:C,$A160)</f>
        <v>0.953343775862456</v>
      </c>
      <c r="G160" s="81">
        <v>1</v>
      </c>
      <c r="H160" s="81">
        <v>0</v>
      </c>
      <c r="I160" s="81">
        <v>0</v>
      </c>
      <c r="J160" s="82"/>
      <c r="K160" s="19"/>
    </row>
    <row r="161" spans="1:11" s="1" customFormat="1" ht="15" x14ac:dyDescent="0.2">
      <c r="A161" s="1" t="s">
        <v>19</v>
      </c>
      <c r="C161" s="1" t="s">
        <v>105</v>
      </c>
      <c r="E161" s="43" t="s">
        <v>112</v>
      </c>
      <c r="F161" s="81">
        <f>SUMIFS(input_enduse!D:D,input_enduse!A:A,C161,input_enduse!B:B,$A$2,input_enduse!C:C,$A161)</f>
        <v>1</v>
      </c>
      <c r="G161" s="81">
        <v>1</v>
      </c>
      <c r="H161" s="81">
        <v>0</v>
      </c>
      <c r="I161" s="81">
        <v>0</v>
      </c>
      <c r="J161" s="82"/>
      <c r="K161" s="19"/>
    </row>
    <row r="162" spans="1:11" s="1" customFormat="1" ht="15" x14ac:dyDescent="0.2">
      <c r="A162" s="1" t="s">
        <v>19</v>
      </c>
      <c r="C162" s="1" t="s">
        <v>10</v>
      </c>
      <c r="E162" s="43" t="s">
        <v>114</v>
      </c>
      <c r="F162" s="81">
        <f>SUMIFS(input_enduse!D:D,input_enduse!A:A,C162,input_enduse!B:B,$A$2,input_enduse!C:C,$A162)</f>
        <v>0.99703978858896103</v>
      </c>
      <c r="G162" s="81">
        <v>1</v>
      </c>
      <c r="H162" s="81">
        <v>0</v>
      </c>
      <c r="I162" s="81">
        <v>0</v>
      </c>
      <c r="J162" s="82"/>
      <c r="K162" s="19"/>
    </row>
    <row r="163" spans="1:11" s="1" customFormat="1" ht="15" x14ac:dyDescent="0.2">
      <c r="A163" s="1" t="s">
        <v>19</v>
      </c>
      <c r="C163" s="1" t="s">
        <v>11</v>
      </c>
      <c r="E163" s="43" t="s">
        <v>11</v>
      </c>
      <c r="F163" s="81">
        <f>SUMIFS(input_enduse!D:D,input_enduse!A:A,C163,input_enduse!B:B,$A$2,input_enduse!C:C,$A163)</f>
        <v>0.72538098625867697</v>
      </c>
      <c r="G163" s="81">
        <v>1</v>
      </c>
      <c r="H163" s="81">
        <v>0</v>
      </c>
      <c r="I163" s="81">
        <v>0</v>
      </c>
      <c r="J163" s="82"/>
      <c r="K163" s="19"/>
    </row>
    <row r="164" spans="1:11" s="1" customFormat="1" ht="15" x14ac:dyDescent="0.2">
      <c r="A164" s="1" t="s">
        <v>19</v>
      </c>
      <c r="C164" s="1" t="s">
        <v>1</v>
      </c>
      <c r="E164" s="43" t="s">
        <v>1</v>
      </c>
      <c r="F164" s="81">
        <f>SUMIFS(input_enduse!D:D,input_enduse!A:A,C164,input_enduse!B:B,$A$2,input_enduse!C:C,$A164)</f>
        <v>0.19190980344834199</v>
      </c>
      <c r="G164" s="81">
        <v>1</v>
      </c>
      <c r="H164" s="81">
        <v>0</v>
      </c>
      <c r="I164" s="81">
        <v>0</v>
      </c>
      <c r="J164" s="82"/>
      <c r="K164" s="19"/>
    </row>
    <row r="165" spans="1:11" s="1" customFormat="1" ht="15" x14ac:dyDescent="0.2">
      <c r="E165" s="83"/>
      <c r="F165" s="83"/>
      <c r="G165" s="83"/>
      <c r="H165" s="83"/>
      <c r="I165" s="83"/>
      <c r="J165" s="83"/>
      <c r="K165" s="8"/>
    </row>
    <row r="166" spans="1:11" s="1" customFormat="1" ht="15" x14ac:dyDescent="0.25">
      <c r="E166" s="95" t="s">
        <v>78</v>
      </c>
      <c r="F166" s="96"/>
      <c r="G166" s="96"/>
      <c r="H166" s="96"/>
      <c r="I166" s="97"/>
      <c r="J166" s="76"/>
      <c r="K166" s="18"/>
    </row>
    <row r="167" spans="1:11" s="1" customFormat="1" ht="15" x14ac:dyDescent="0.2">
      <c r="C167" s="1" t="s">
        <v>43</v>
      </c>
      <c r="E167" s="28" t="s">
        <v>43</v>
      </c>
      <c r="F167" s="28" t="s">
        <v>44</v>
      </c>
      <c r="G167" s="28" t="s">
        <v>40</v>
      </c>
      <c r="H167" s="28" t="s">
        <v>41</v>
      </c>
      <c r="I167" s="28" t="s">
        <v>42</v>
      </c>
      <c r="J167" s="80"/>
      <c r="K167" s="3"/>
    </row>
    <row r="168" spans="1:11" s="1" customFormat="1" ht="15" x14ac:dyDescent="0.2">
      <c r="A168" s="1" t="s">
        <v>20</v>
      </c>
      <c r="C168" s="1" t="s">
        <v>9</v>
      </c>
      <c r="E168" s="43" t="s">
        <v>9</v>
      </c>
      <c r="F168" s="81">
        <f>SUMIFS(input_enduse!D:D,input_enduse!A:A,C168,input_enduse!B:B,$A$2,input_enduse!C:C,$A168)</f>
        <v>0.94760593788650205</v>
      </c>
      <c r="G168" s="81">
        <f>SUMIFS(input_enduse!E:E,input_enduse!A:A,C168,input_enduse!B:B,$A$2,input_enduse!C:C,$A168)</f>
        <v>0.58367699924112804</v>
      </c>
      <c r="H168" s="81">
        <f>SUMIFS(input_enduse!F:F,input_enduse!A:A,C168,input_enduse!B:B,$A$2,input_enduse!C:C,$A168)</f>
        <v>0.41422097033984001</v>
      </c>
      <c r="I168" s="81">
        <f>SUMIFS(input_enduse!G:G,input_enduse!A:A,C168,input_enduse!B:B,$A$2,input_enduse!C:C,$A168)</f>
        <v>2.1020304190324801E-3</v>
      </c>
      <c r="J168" s="82"/>
      <c r="K168" s="19"/>
    </row>
    <row r="169" spans="1:11" s="1" customFormat="1" ht="15" x14ac:dyDescent="0.2">
      <c r="A169" s="1" t="s">
        <v>20</v>
      </c>
      <c r="C169" s="1" t="s">
        <v>7</v>
      </c>
      <c r="E169" s="43" t="s">
        <v>7</v>
      </c>
      <c r="F169" s="81">
        <f>SUMIFS(input_enduse!D:D,input_enduse!A:A,C169,input_enduse!B:B,$A$2,input_enduse!C:C,$A169)</f>
        <v>0.93391321841776798</v>
      </c>
      <c r="G169" s="81">
        <f>SUMIFS(input_enduse!E:E,input_enduse!A:A,C169,input_enduse!B:B,$A$2,input_enduse!C:C,$A169)</f>
        <v>1</v>
      </c>
      <c r="H169" s="81">
        <f>SUMIFS(input_enduse!F:F,input_enduse!A:A,C169,input_enduse!B:B,$A$2,input_enduse!C:C,$A169)</f>
        <v>0</v>
      </c>
      <c r="I169" s="81">
        <f>SUMIFS(input_enduse!G:G,input_enduse!A:A,C169,input_enduse!B:B,$A$2,input_enduse!C:C,$A169)</f>
        <v>0</v>
      </c>
      <c r="J169" s="82"/>
      <c r="K169" s="19"/>
    </row>
    <row r="170" spans="1:11" s="1" customFormat="1" ht="15" x14ac:dyDescent="0.2">
      <c r="A170" s="1" t="s">
        <v>20</v>
      </c>
      <c r="C170" s="1" t="s">
        <v>13</v>
      </c>
      <c r="E170" s="43" t="s">
        <v>13</v>
      </c>
      <c r="F170" s="81">
        <f>SUMIFS(input_enduse!D:D,input_enduse!A:A,C170,input_enduse!B:B,$A$2,input_enduse!C:C,$A170)</f>
        <v>0.95795099636821301</v>
      </c>
      <c r="G170" s="81">
        <v>1</v>
      </c>
      <c r="H170" s="81">
        <v>0</v>
      </c>
      <c r="I170" s="81">
        <v>0</v>
      </c>
      <c r="J170" s="82"/>
      <c r="K170" s="19"/>
    </row>
    <row r="171" spans="1:11" s="1" customFormat="1" ht="15" x14ac:dyDescent="0.2">
      <c r="A171" s="1" t="s">
        <v>20</v>
      </c>
      <c r="C171" s="1" t="s">
        <v>108</v>
      </c>
      <c r="E171" s="43" t="s">
        <v>108</v>
      </c>
      <c r="F171" s="81">
        <f>SUMIFS(input_enduse!D:D,input_enduse!A:A,C171,input_enduse!B:B,$A$2,input_enduse!C:C,$A171)</f>
        <v>1.0115207653877601E-4</v>
      </c>
      <c r="G171" s="81">
        <v>1</v>
      </c>
      <c r="H171" s="81">
        <v>0</v>
      </c>
      <c r="I171" s="81">
        <v>0</v>
      </c>
      <c r="J171" s="82"/>
      <c r="K171" s="19"/>
    </row>
    <row r="172" spans="1:11" s="1" customFormat="1" ht="15" x14ac:dyDescent="0.2">
      <c r="A172" s="1" t="s">
        <v>20</v>
      </c>
      <c r="C172" s="1" t="s">
        <v>107</v>
      </c>
      <c r="E172" s="43" t="s">
        <v>107</v>
      </c>
      <c r="F172" s="81">
        <f>SUMIFS(input_enduse!D:D,input_enduse!A:A,C172,input_enduse!B:B,$A$2,input_enduse!C:C,$A172)</f>
        <v>2.02217546289988E-4</v>
      </c>
      <c r="G172" s="81">
        <v>1</v>
      </c>
      <c r="H172" s="81">
        <v>0</v>
      </c>
      <c r="I172" s="81">
        <v>0</v>
      </c>
      <c r="J172" s="82"/>
      <c r="K172" s="19"/>
    </row>
    <row r="173" spans="1:11" s="1" customFormat="1" ht="15" x14ac:dyDescent="0.2">
      <c r="A173" s="1" t="s">
        <v>20</v>
      </c>
      <c r="C173" s="1" t="s">
        <v>5</v>
      </c>
      <c r="E173" s="43" t="s">
        <v>99</v>
      </c>
      <c r="F173" s="81">
        <f>SUMIFS(input_enduse!D:D,input_enduse!A:A,C173,input_enduse!B:B,$A$2,input_enduse!C:C,$A173)</f>
        <v>3.8800415473474498E-3</v>
      </c>
      <c r="G173" s="81">
        <f>SUMIFS(input_enduse!E:E,input_enduse!A:A,C173,input_enduse!B:B,$A$2,input_enduse!C:C,$A173)</f>
        <v>0.236088199768378</v>
      </c>
      <c r="H173" s="81">
        <f>SUMIFS(input_enduse!F:F,input_enduse!A:A,C173,input_enduse!B:B,$A$2,input_enduse!C:C,$A173)</f>
        <v>0.76391180023162197</v>
      </c>
      <c r="I173" s="81">
        <f>SUMIFS(input_enduse!G:G,input_enduse!A:A,C173,input_enduse!B:B,$A$2,input_enduse!C:C,$A173)</f>
        <v>0</v>
      </c>
      <c r="J173" s="82"/>
      <c r="K173" s="19"/>
    </row>
    <row r="174" spans="1:11" s="1" customFormat="1" ht="15" x14ac:dyDescent="0.2">
      <c r="A174" s="1" t="s">
        <v>20</v>
      </c>
      <c r="C174" s="1" t="s">
        <v>14</v>
      </c>
      <c r="E174" s="43" t="s">
        <v>14</v>
      </c>
      <c r="F174" s="81">
        <f>SUMIFS(input_enduse!D:D,input_enduse!A:A,C174,input_enduse!B:B,$A$2,input_enduse!C:C,$A174)</f>
        <v>0.91198118292116603</v>
      </c>
      <c r="G174" s="81">
        <f>SUMIFS(input_enduse!E:E,input_enduse!A:A,C174,input_enduse!B:B,$A$2,input_enduse!C:C,$A174)</f>
        <v>0.50307682336510295</v>
      </c>
      <c r="H174" s="81">
        <f>SUMIFS(input_enduse!F:F,input_enduse!A:A,C174,input_enduse!B:B,$A$2,input_enduse!C:C,$A174)</f>
        <v>0.49186399889481802</v>
      </c>
      <c r="I174" s="81">
        <f>SUMIFS(input_enduse!G:G,input_enduse!A:A,C174,input_enduse!B:B,$A$2,input_enduse!C:C,$A174)</f>
        <v>5.0591777400789103E-3</v>
      </c>
      <c r="J174" s="82"/>
      <c r="K174" s="19"/>
    </row>
    <row r="175" spans="1:11" s="1" customFormat="1" ht="15" x14ac:dyDescent="0.2">
      <c r="A175" s="1" t="s">
        <v>20</v>
      </c>
      <c r="E175" s="28" t="s">
        <v>43</v>
      </c>
      <c r="F175" s="28" t="s">
        <v>101</v>
      </c>
      <c r="G175" s="28" t="s">
        <v>40</v>
      </c>
      <c r="H175" s="28" t="s">
        <v>41</v>
      </c>
      <c r="I175" s="28" t="s">
        <v>42</v>
      </c>
      <c r="J175" s="80"/>
      <c r="K175" s="3"/>
    </row>
    <row r="176" spans="1:11" s="1" customFormat="1" ht="15" x14ac:dyDescent="0.2">
      <c r="A176" s="1" t="s">
        <v>20</v>
      </c>
      <c r="C176" s="1" t="s">
        <v>98</v>
      </c>
      <c r="E176" s="43" t="s">
        <v>98</v>
      </c>
      <c r="F176" s="81">
        <v>1</v>
      </c>
      <c r="G176" s="81">
        <v>1</v>
      </c>
      <c r="H176" s="81">
        <v>0</v>
      </c>
      <c r="I176" s="81">
        <v>0</v>
      </c>
      <c r="J176" s="82"/>
      <c r="K176" s="19"/>
    </row>
    <row r="177" spans="1:11" s="1" customFormat="1" ht="15" x14ac:dyDescent="0.2">
      <c r="A177" s="1" t="s">
        <v>20</v>
      </c>
      <c r="C177" s="1" t="s">
        <v>8</v>
      </c>
      <c r="E177" s="43" t="s">
        <v>8</v>
      </c>
      <c r="F177" s="81">
        <f>SUMIFS(input_enduse!D:D,input_enduse!A:A,C177,input_enduse!B:B,$A$2,input_enduse!C:C,$A177)</f>
        <v>0.60566867288778503</v>
      </c>
      <c r="G177" s="81">
        <v>1</v>
      </c>
      <c r="H177" s="81">
        <v>0</v>
      </c>
      <c r="I177" s="81">
        <v>0</v>
      </c>
      <c r="J177" s="82"/>
      <c r="K177" s="19"/>
    </row>
    <row r="178" spans="1:11" s="1" customFormat="1" ht="15" x14ac:dyDescent="0.2">
      <c r="A178" s="1" t="s">
        <v>20</v>
      </c>
      <c r="C178" s="1" t="s">
        <v>12</v>
      </c>
      <c r="E178" s="43" t="s">
        <v>12</v>
      </c>
      <c r="F178" s="81">
        <f>SUMIFS(input_enduse!D:D,input_enduse!A:A,C178,input_enduse!B:B,$A$2,input_enduse!C:C,$A178)</f>
        <v>1</v>
      </c>
      <c r="G178" s="81">
        <v>1</v>
      </c>
      <c r="H178" s="81">
        <v>0</v>
      </c>
      <c r="I178" s="81">
        <v>0</v>
      </c>
      <c r="J178" s="82"/>
      <c r="K178" s="19"/>
    </row>
    <row r="179" spans="1:11" s="1" customFormat="1" ht="15" x14ac:dyDescent="0.2">
      <c r="A179" s="1" t="s">
        <v>20</v>
      </c>
      <c r="C179" s="1" t="s">
        <v>6</v>
      </c>
      <c r="E179" s="43" t="s">
        <v>109</v>
      </c>
      <c r="F179" s="81">
        <f>SUMIFS(input_enduse!D:D,input_enduse!A:A,C179,input_enduse!B:B,$A$2,input_enduse!C:C,$A179)</f>
        <v>0.945105915449311</v>
      </c>
      <c r="G179" s="81">
        <f>SUMIFS(input_enduse!E:E,input_enduse!A:A,C179,input_enduse!B:B,$A$2,input_enduse!C:C,$A179)</f>
        <v>0.99318154497784505</v>
      </c>
      <c r="H179" s="81">
        <f>SUMIFS(input_enduse!F:F,input_enduse!A:A,C179,input_enduse!B:B,$A$2,input_enduse!C:C,$A179)</f>
        <v>6.8184550221548302E-3</v>
      </c>
      <c r="I179" s="81">
        <f>SUMIFS(input_enduse!G:G,input_enduse!A:A,C179,input_enduse!B:B,$A$2,input_enduse!C:C,$A179)</f>
        <v>0</v>
      </c>
      <c r="J179" s="82"/>
      <c r="K179" s="19"/>
    </row>
    <row r="180" spans="1:11" s="1" customFormat="1" ht="15" x14ac:dyDescent="0.2">
      <c r="A180" s="1" t="s">
        <v>20</v>
      </c>
      <c r="C180" s="1" t="s">
        <v>104</v>
      </c>
      <c r="E180" s="43" t="s">
        <v>110</v>
      </c>
      <c r="F180" s="81">
        <f>SUMIFS(input_enduse!D:D,input_enduse!A:A,C180,input_enduse!B:B,$A$2,input_enduse!C:C,$A180)</f>
        <v>6.4999392349066806E-2</v>
      </c>
      <c r="G180" s="81">
        <v>1</v>
      </c>
      <c r="H180" s="81">
        <v>0</v>
      </c>
      <c r="I180" s="81">
        <v>0</v>
      </c>
      <c r="J180" s="82"/>
      <c r="K180" s="19"/>
    </row>
    <row r="181" spans="1:11" s="1" customFormat="1" ht="15" x14ac:dyDescent="0.2">
      <c r="A181" s="1" t="s">
        <v>20</v>
      </c>
      <c r="C181" s="1" t="s">
        <v>106</v>
      </c>
      <c r="E181" s="43" t="s">
        <v>111</v>
      </c>
      <c r="F181" s="81">
        <f>SUMIFS(input_enduse!D:D,input_enduse!A:A,C181,input_enduse!B:B,$A$2,input_enduse!C:C,$A181)</f>
        <v>0.84005959929561602</v>
      </c>
      <c r="G181" s="81">
        <v>1</v>
      </c>
      <c r="H181" s="81">
        <v>0</v>
      </c>
      <c r="I181" s="81">
        <v>0</v>
      </c>
      <c r="J181" s="82"/>
      <c r="K181" s="19"/>
    </row>
    <row r="182" spans="1:11" s="1" customFormat="1" ht="15" x14ac:dyDescent="0.2">
      <c r="A182" s="1" t="s">
        <v>20</v>
      </c>
      <c r="C182" s="1" t="s">
        <v>105</v>
      </c>
      <c r="E182" s="43" t="s">
        <v>112</v>
      </c>
      <c r="F182" s="81">
        <f>SUMIFS(input_enduse!D:D,input_enduse!A:A,C182,input_enduse!B:B,$A$2,input_enduse!C:C,$A182)</f>
        <v>0.92284386978404498</v>
      </c>
      <c r="G182" s="81">
        <v>1</v>
      </c>
      <c r="H182" s="81">
        <v>0</v>
      </c>
      <c r="I182" s="81">
        <v>0</v>
      </c>
      <c r="J182" s="82"/>
      <c r="K182" s="19"/>
    </row>
    <row r="183" spans="1:11" s="1" customFormat="1" ht="15" x14ac:dyDescent="0.2">
      <c r="A183" s="1" t="s">
        <v>20</v>
      </c>
      <c r="C183" s="1" t="s">
        <v>10</v>
      </c>
      <c r="E183" s="43" t="s">
        <v>114</v>
      </c>
      <c r="F183" s="81">
        <f>SUMIFS(input_enduse!D:D,input_enduse!A:A,C183,input_enduse!B:B,$A$2,input_enduse!C:C,$A183)</f>
        <v>0.93096484094196297</v>
      </c>
      <c r="G183" s="81">
        <v>1</v>
      </c>
      <c r="H183" s="81">
        <v>0</v>
      </c>
      <c r="I183" s="81">
        <v>0</v>
      </c>
      <c r="J183" s="82"/>
      <c r="K183" s="19"/>
    </row>
    <row r="184" spans="1:11" s="1" customFormat="1" ht="15" x14ac:dyDescent="0.2">
      <c r="A184" s="1" t="s">
        <v>20</v>
      </c>
      <c r="C184" s="1" t="s">
        <v>11</v>
      </c>
      <c r="E184" s="43" t="s">
        <v>11</v>
      </c>
      <c r="F184" s="81">
        <f>SUMIFS(input_enduse!D:D,input_enduse!A:A,C184,input_enduse!B:B,$A$2,input_enduse!C:C,$A184)</f>
        <v>0.107219462074344</v>
      </c>
      <c r="G184" s="81">
        <v>1</v>
      </c>
      <c r="H184" s="81">
        <v>0</v>
      </c>
      <c r="I184" s="81">
        <v>0</v>
      </c>
      <c r="J184" s="82"/>
      <c r="K184" s="19"/>
    </row>
    <row r="185" spans="1:11" s="1" customFormat="1" ht="15" x14ac:dyDescent="0.2">
      <c r="A185" s="1" t="s">
        <v>20</v>
      </c>
      <c r="C185" s="1" t="s">
        <v>1</v>
      </c>
      <c r="E185" s="43" t="s">
        <v>1</v>
      </c>
      <c r="F185" s="81">
        <f>SUMIFS(input_enduse!D:D,input_enduse!A:A,C185,input_enduse!B:B,$A$2,input_enduse!C:C,$A185)</f>
        <v>0.13154050941074699</v>
      </c>
      <c r="G185" s="81">
        <v>1</v>
      </c>
      <c r="H185" s="81">
        <v>0</v>
      </c>
      <c r="I185" s="81">
        <v>0</v>
      </c>
      <c r="J185" s="82"/>
      <c r="K185" s="19"/>
    </row>
    <row r="186" spans="1:11" s="1" customFormat="1" ht="15" x14ac:dyDescent="0.2">
      <c r="E186" s="83"/>
      <c r="F186" s="83"/>
      <c r="G186" s="83"/>
      <c r="H186" s="83"/>
      <c r="I186" s="83"/>
      <c r="J186" s="83"/>
      <c r="K186" s="8"/>
    </row>
    <row r="187" spans="1:11" s="1" customFormat="1" ht="15" x14ac:dyDescent="0.25">
      <c r="E187" s="95" t="s">
        <v>79</v>
      </c>
      <c r="F187" s="96"/>
      <c r="G187" s="96"/>
      <c r="H187" s="96"/>
      <c r="I187" s="97"/>
      <c r="J187" s="76"/>
      <c r="K187" s="18"/>
    </row>
    <row r="188" spans="1:11" s="1" customFormat="1" ht="15" x14ac:dyDescent="0.2">
      <c r="C188" s="1" t="s">
        <v>43</v>
      </c>
      <c r="E188" s="28" t="s">
        <v>43</v>
      </c>
      <c r="F188" s="28" t="s">
        <v>44</v>
      </c>
      <c r="G188" s="28" t="s">
        <v>40</v>
      </c>
      <c r="H188" s="28" t="s">
        <v>41</v>
      </c>
      <c r="I188" s="28" t="s">
        <v>42</v>
      </c>
      <c r="J188" s="80"/>
      <c r="K188" s="3"/>
    </row>
    <row r="189" spans="1:11" s="1" customFormat="1" ht="15" x14ac:dyDescent="0.2">
      <c r="A189" s="1" t="s">
        <v>21</v>
      </c>
      <c r="C189" s="1" t="s">
        <v>9</v>
      </c>
      <c r="E189" s="43" t="s">
        <v>9</v>
      </c>
      <c r="F189" s="81">
        <f>SUMIFS(input_enduse!D:D,input_enduse!A:A,C189,input_enduse!B:B,$A$2,input_enduse!C:C,$A189)</f>
        <v>0.92271060005051597</v>
      </c>
      <c r="G189" s="81">
        <f>SUMIFS(input_enduse!E:E,input_enduse!A:A,C189,input_enduse!B:B,$A$2,input_enduse!C:C,$A189)</f>
        <v>0.45193245075136301</v>
      </c>
      <c r="H189" s="81">
        <f>SUMIFS(input_enduse!F:F,input_enduse!A:A,C189,input_enduse!B:B,$A$2,input_enduse!C:C,$A189)</f>
        <v>0.54075867536739397</v>
      </c>
      <c r="I189" s="81">
        <f>SUMIFS(input_enduse!G:G,input_enduse!A:A,C189,input_enduse!B:B,$A$2,input_enduse!C:C,$A189)</f>
        <v>7.3088738812431102E-3</v>
      </c>
      <c r="J189" s="82"/>
      <c r="K189" s="19"/>
    </row>
    <row r="190" spans="1:11" s="1" customFormat="1" ht="15" x14ac:dyDescent="0.2">
      <c r="A190" s="1" t="s">
        <v>21</v>
      </c>
      <c r="C190" s="1" t="s">
        <v>7</v>
      </c>
      <c r="E190" s="43" t="s">
        <v>7</v>
      </c>
      <c r="F190" s="81">
        <f>SUMIFS(input_enduse!D:D,input_enduse!A:A,C190,input_enduse!B:B,$A$2,input_enduse!C:C,$A190)</f>
        <v>0.93047820515827195</v>
      </c>
      <c r="G190" s="81">
        <f>SUMIFS(input_enduse!E:E,input_enduse!A:A,C190,input_enduse!B:B,$A$2,input_enduse!C:C,$A190)</f>
        <v>1</v>
      </c>
      <c r="H190" s="81">
        <f>SUMIFS(input_enduse!F:F,input_enduse!A:A,C190,input_enduse!B:B,$A$2,input_enduse!C:C,$A190)</f>
        <v>0</v>
      </c>
      <c r="I190" s="81">
        <f>SUMIFS(input_enduse!G:G,input_enduse!A:A,C190,input_enduse!B:B,$A$2,input_enduse!C:C,$A190)</f>
        <v>0</v>
      </c>
      <c r="J190" s="82"/>
      <c r="K190" s="19"/>
    </row>
    <row r="191" spans="1:11" s="1" customFormat="1" ht="15" x14ac:dyDescent="0.2">
      <c r="A191" s="1" t="s">
        <v>21</v>
      </c>
      <c r="C191" s="1" t="s">
        <v>13</v>
      </c>
      <c r="E191" s="43" t="s">
        <v>13</v>
      </c>
      <c r="F191" s="81">
        <f>SUMIFS(input_enduse!D:D,input_enduse!A:A,C191,input_enduse!B:B,$A$2,input_enduse!C:C,$A191)</f>
        <v>0.937416715592717</v>
      </c>
      <c r="G191" s="81">
        <v>1</v>
      </c>
      <c r="H191" s="81">
        <v>0</v>
      </c>
      <c r="I191" s="81">
        <v>0</v>
      </c>
      <c r="J191" s="82"/>
      <c r="K191" s="19"/>
    </row>
    <row r="192" spans="1:11" s="1" customFormat="1" ht="15" x14ac:dyDescent="0.2">
      <c r="A192" s="1" t="s">
        <v>21</v>
      </c>
      <c r="C192" s="1" t="s">
        <v>108</v>
      </c>
      <c r="E192" s="43" t="s">
        <v>108</v>
      </c>
      <c r="F192" s="81">
        <f>SUMIFS(input_enduse!D:D,input_enduse!A:A,C192,input_enduse!B:B,$A$2,input_enduse!C:C,$A192)</f>
        <v>2.0615425344974899E-2</v>
      </c>
      <c r="G192" s="81">
        <v>1</v>
      </c>
      <c r="H192" s="81">
        <v>0</v>
      </c>
      <c r="I192" s="81">
        <v>0</v>
      </c>
      <c r="J192" s="82"/>
      <c r="K192" s="19"/>
    </row>
    <row r="193" spans="1:11" s="1" customFormat="1" ht="15" x14ac:dyDescent="0.2">
      <c r="A193" s="1" t="s">
        <v>21</v>
      </c>
      <c r="C193" s="1" t="s">
        <v>107</v>
      </c>
      <c r="E193" s="43" t="s">
        <v>107</v>
      </c>
      <c r="F193" s="81">
        <f>SUMIFS(input_enduse!D:D,input_enduse!A:A,C193,input_enduse!B:B,$A$2,input_enduse!C:C,$A193)</f>
        <v>1.47788457251436E-2</v>
      </c>
      <c r="G193" s="81">
        <v>1</v>
      </c>
      <c r="H193" s="81">
        <v>0</v>
      </c>
      <c r="I193" s="81">
        <v>0</v>
      </c>
      <c r="J193" s="82"/>
      <c r="K193" s="19"/>
    </row>
    <row r="194" spans="1:11" s="1" customFormat="1" ht="15" x14ac:dyDescent="0.2">
      <c r="A194" s="1" t="s">
        <v>21</v>
      </c>
      <c r="C194" s="1" t="s">
        <v>5</v>
      </c>
      <c r="E194" s="43" t="s">
        <v>99</v>
      </c>
      <c r="F194" s="81">
        <f>SUMIFS(input_enduse!D:D,input_enduse!A:A,C194,input_enduse!B:B,$A$2,input_enduse!C:C,$A194)</f>
        <v>1</v>
      </c>
      <c r="G194" s="81">
        <f>SUMIFS(input_enduse!E:E,input_enduse!A:A,C194,input_enduse!B:B,$A$2,input_enduse!C:C,$A194)</f>
        <v>0.21578207042285699</v>
      </c>
      <c r="H194" s="81">
        <f>SUMIFS(input_enduse!F:F,input_enduse!A:A,C194,input_enduse!B:B,$A$2,input_enduse!C:C,$A194)</f>
        <v>0.77509222803066702</v>
      </c>
      <c r="I194" s="81">
        <f>SUMIFS(input_enduse!G:G,input_enduse!A:A,C194,input_enduse!B:B,$A$2,input_enduse!C:C,$A194)</f>
        <v>9.1257015464764005E-3</v>
      </c>
      <c r="J194" s="82"/>
      <c r="K194" s="19"/>
    </row>
    <row r="195" spans="1:11" s="1" customFormat="1" ht="15" x14ac:dyDescent="0.2">
      <c r="A195" s="1" t="s">
        <v>21</v>
      </c>
      <c r="C195" s="1" t="s">
        <v>14</v>
      </c>
      <c r="E195" s="43" t="s">
        <v>14</v>
      </c>
      <c r="F195" s="81">
        <f>SUMIFS(input_enduse!D:D,input_enduse!A:A,C195,input_enduse!B:B,$A$2,input_enduse!C:C,$A195)</f>
        <v>1</v>
      </c>
      <c r="G195" s="81">
        <f>SUMIFS(input_enduse!E:E,input_enduse!A:A,C195,input_enduse!B:B,$A$2,input_enduse!C:C,$A195)</f>
        <v>0.17698955726425</v>
      </c>
      <c r="H195" s="81">
        <f>SUMIFS(input_enduse!F:F,input_enduse!A:A,C195,input_enduse!B:B,$A$2,input_enduse!C:C,$A195)</f>
        <v>0.81552193749768398</v>
      </c>
      <c r="I195" s="81">
        <f>SUMIFS(input_enduse!G:G,input_enduse!A:A,C195,input_enduse!B:B,$A$2,input_enduse!C:C,$A195)</f>
        <v>7.4885052380661704E-3</v>
      </c>
      <c r="J195" s="82"/>
      <c r="K195" s="19"/>
    </row>
    <row r="196" spans="1:11" s="1" customFormat="1" ht="15" x14ac:dyDescent="0.2">
      <c r="A196" s="1" t="s">
        <v>21</v>
      </c>
      <c r="E196" s="28" t="s">
        <v>43</v>
      </c>
      <c r="F196" s="28" t="s">
        <v>101</v>
      </c>
      <c r="G196" s="28" t="s">
        <v>40</v>
      </c>
      <c r="H196" s="28" t="s">
        <v>41</v>
      </c>
      <c r="I196" s="28" t="s">
        <v>42</v>
      </c>
      <c r="J196" s="80"/>
      <c r="K196" s="3"/>
    </row>
    <row r="197" spans="1:11" s="1" customFormat="1" ht="15" x14ac:dyDescent="0.2">
      <c r="A197" s="1" t="s">
        <v>21</v>
      </c>
      <c r="C197" s="1" t="s">
        <v>98</v>
      </c>
      <c r="E197" s="43" t="s">
        <v>98</v>
      </c>
      <c r="F197" s="81">
        <v>1</v>
      </c>
      <c r="G197" s="81">
        <v>1</v>
      </c>
      <c r="H197" s="81">
        <v>0</v>
      </c>
      <c r="I197" s="81">
        <v>0</v>
      </c>
      <c r="J197" s="82"/>
      <c r="K197" s="19"/>
    </row>
    <row r="198" spans="1:11" s="1" customFormat="1" ht="15" x14ac:dyDescent="0.2">
      <c r="A198" s="1" t="s">
        <v>21</v>
      </c>
      <c r="C198" s="1" t="s">
        <v>8</v>
      </c>
      <c r="E198" s="43" t="s">
        <v>8</v>
      </c>
      <c r="F198" s="81">
        <f>SUMIFS(input_enduse!D:D,input_enduse!A:A,C198,input_enduse!B:B,$A$2,input_enduse!C:C,$A198)</f>
        <v>0.85023671091766895</v>
      </c>
      <c r="G198" s="81">
        <v>1</v>
      </c>
      <c r="H198" s="81">
        <v>0</v>
      </c>
      <c r="I198" s="81">
        <v>0</v>
      </c>
      <c r="J198" s="82"/>
      <c r="K198" s="19"/>
    </row>
    <row r="199" spans="1:11" s="1" customFormat="1" ht="15" x14ac:dyDescent="0.2">
      <c r="A199" s="1" t="s">
        <v>21</v>
      </c>
      <c r="C199" s="1" t="s">
        <v>12</v>
      </c>
      <c r="E199" s="43" t="s">
        <v>12</v>
      </c>
      <c r="F199" s="81">
        <f>SUMIFS(input_enduse!D:D,input_enduse!A:A,C199,input_enduse!B:B,$A$2,input_enduse!C:C,$A199)</f>
        <v>1</v>
      </c>
      <c r="G199" s="81">
        <v>1</v>
      </c>
      <c r="H199" s="81">
        <v>0</v>
      </c>
      <c r="I199" s="81">
        <v>0</v>
      </c>
      <c r="J199" s="82"/>
      <c r="K199" s="19"/>
    </row>
    <row r="200" spans="1:11" s="1" customFormat="1" ht="15" x14ac:dyDescent="0.2">
      <c r="A200" s="1" t="s">
        <v>21</v>
      </c>
      <c r="C200" s="1" t="s">
        <v>6</v>
      </c>
      <c r="E200" s="43" t="s">
        <v>109</v>
      </c>
      <c r="F200" s="81">
        <f>SUMIFS(input_enduse!D:D,input_enduse!A:A,C200,input_enduse!B:B,$A$2,input_enduse!C:C,$A200)</f>
        <v>1</v>
      </c>
      <c r="G200" s="81">
        <f>SUMIFS(input_enduse!E:E,input_enduse!A:A,C200,input_enduse!B:B,$A$2,input_enduse!C:C,$A200)</f>
        <v>0.95831285510289199</v>
      </c>
      <c r="H200" s="81">
        <f>SUMIFS(input_enduse!F:F,input_enduse!A:A,C200,input_enduse!B:B,$A$2,input_enduse!C:C,$A200)</f>
        <v>4.16871448971078E-2</v>
      </c>
      <c r="I200" s="81">
        <f>SUMIFS(input_enduse!G:G,input_enduse!A:A,C200,input_enduse!B:B,$A$2,input_enduse!C:C,$A200)</f>
        <v>0</v>
      </c>
      <c r="J200" s="82"/>
      <c r="K200" s="19"/>
    </row>
    <row r="201" spans="1:11" s="1" customFormat="1" ht="15" x14ac:dyDescent="0.2">
      <c r="A201" s="1" t="s">
        <v>21</v>
      </c>
      <c r="C201" s="1" t="s">
        <v>104</v>
      </c>
      <c r="E201" s="43" t="s">
        <v>110</v>
      </c>
      <c r="F201" s="81">
        <f>SUMIFS(input_enduse!D:D,input_enduse!A:A,C201,input_enduse!B:B,$A$2,input_enduse!C:C,$A201)</f>
        <v>0.91328163080309299</v>
      </c>
      <c r="G201" s="81">
        <v>1</v>
      </c>
      <c r="H201" s="81">
        <v>0</v>
      </c>
      <c r="I201" s="81">
        <v>0</v>
      </c>
      <c r="J201" s="82"/>
      <c r="K201" s="19"/>
    </row>
    <row r="202" spans="1:11" s="1" customFormat="1" ht="15" x14ac:dyDescent="0.2">
      <c r="A202" s="1" t="s">
        <v>21</v>
      </c>
      <c r="C202" s="1" t="s">
        <v>106</v>
      </c>
      <c r="E202" s="43" t="s">
        <v>111</v>
      </c>
      <c r="F202" s="81">
        <f>SUMIFS(input_enduse!D:D,input_enduse!A:A,C202,input_enduse!B:B,$A$2,input_enduse!C:C,$A202)</f>
        <v>0.99241494630289795</v>
      </c>
      <c r="G202" s="81">
        <v>1</v>
      </c>
      <c r="H202" s="81">
        <v>0</v>
      </c>
      <c r="I202" s="81">
        <v>0</v>
      </c>
      <c r="J202" s="82"/>
      <c r="K202" s="19"/>
    </row>
    <row r="203" spans="1:11" s="1" customFormat="1" ht="15" x14ac:dyDescent="0.2">
      <c r="A203" s="1" t="s">
        <v>21</v>
      </c>
      <c r="C203" s="1" t="s">
        <v>105</v>
      </c>
      <c r="E203" s="43" t="s">
        <v>112</v>
      </c>
      <c r="F203" s="81">
        <f>SUMIFS(input_enduse!D:D,input_enduse!A:A,C203,input_enduse!B:B,$A$2,input_enduse!C:C,$A203)</f>
        <v>0.24995271944084099</v>
      </c>
      <c r="G203" s="81">
        <v>1</v>
      </c>
      <c r="H203" s="81">
        <v>0</v>
      </c>
      <c r="I203" s="81">
        <v>0</v>
      </c>
      <c r="J203" s="82"/>
      <c r="K203" s="19"/>
    </row>
    <row r="204" spans="1:11" s="1" customFormat="1" ht="15" x14ac:dyDescent="0.2">
      <c r="A204" s="1" t="s">
        <v>21</v>
      </c>
      <c r="C204" s="1" t="s">
        <v>10</v>
      </c>
      <c r="E204" s="43" t="s">
        <v>114</v>
      </c>
      <c r="F204" s="81">
        <f>SUMIFS(input_enduse!D:D,input_enduse!A:A,C204,input_enduse!B:B,$A$2,input_enduse!C:C,$A204)</f>
        <v>0.98037495769696903</v>
      </c>
      <c r="G204" s="81">
        <v>1</v>
      </c>
      <c r="H204" s="81">
        <v>0</v>
      </c>
      <c r="I204" s="81">
        <v>0</v>
      </c>
      <c r="J204" s="82"/>
      <c r="K204" s="19"/>
    </row>
    <row r="205" spans="1:11" s="1" customFormat="1" ht="15" x14ac:dyDescent="0.2">
      <c r="A205" s="1" t="s">
        <v>21</v>
      </c>
      <c r="C205" s="1" t="s">
        <v>11</v>
      </c>
      <c r="E205" s="43" t="s">
        <v>11</v>
      </c>
      <c r="F205" s="81">
        <f>SUMIFS(input_enduse!D:D,input_enduse!A:A,C205,input_enduse!B:B,$A$2,input_enduse!C:C,$A205)</f>
        <v>8.31485066481467E-2</v>
      </c>
      <c r="G205" s="81">
        <v>1</v>
      </c>
      <c r="H205" s="81">
        <v>0</v>
      </c>
      <c r="I205" s="81">
        <v>0</v>
      </c>
      <c r="J205" s="82"/>
      <c r="K205" s="19"/>
    </row>
    <row r="206" spans="1:11" s="1" customFormat="1" ht="15" x14ac:dyDescent="0.2">
      <c r="A206" s="1" t="s">
        <v>21</v>
      </c>
      <c r="C206" s="1" t="s">
        <v>1</v>
      </c>
      <c r="E206" s="43" t="s">
        <v>1</v>
      </c>
      <c r="F206" s="81">
        <f>SUMIFS(input_enduse!D:D,input_enduse!A:A,C206,input_enduse!B:B,$A$2,input_enduse!C:C,$A206)</f>
        <v>4.3871753300218801E-2</v>
      </c>
      <c r="G206" s="81">
        <v>1</v>
      </c>
      <c r="H206" s="81">
        <v>0</v>
      </c>
      <c r="I206" s="81">
        <v>0</v>
      </c>
      <c r="J206" s="82"/>
      <c r="K206" s="19"/>
    </row>
    <row r="207" spans="1:11" s="1" customFormat="1" ht="15" x14ac:dyDescent="0.2">
      <c r="E207" s="83"/>
      <c r="F207" s="83"/>
      <c r="G207" s="83"/>
      <c r="H207" s="83"/>
      <c r="I207" s="83"/>
      <c r="J207" s="83"/>
      <c r="K207" s="8"/>
    </row>
    <row r="208" spans="1:11" s="1" customFormat="1" ht="15" x14ac:dyDescent="0.25">
      <c r="E208" s="95" t="s">
        <v>80</v>
      </c>
      <c r="F208" s="96"/>
      <c r="G208" s="96"/>
      <c r="H208" s="96"/>
      <c r="I208" s="97"/>
      <c r="J208" s="76"/>
      <c r="K208" s="18"/>
    </row>
    <row r="209" spans="1:11" s="1" customFormat="1" ht="15" x14ac:dyDescent="0.2">
      <c r="C209" s="1" t="s">
        <v>43</v>
      </c>
      <c r="E209" s="28" t="s">
        <v>43</v>
      </c>
      <c r="F209" s="28" t="s">
        <v>44</v>
      </c>
      <c r="G209" s="28" t="s">
        <v>40</v>
      </c>
      <c r="H209" s="28" t="s">
        <v>41</v>
      </c>
      <c r="I209" s="28" t="s">
        <v>42</v>
      </c>
      <c r="J209" s="80"/>
      <c r="K209" s="3"/>
    </row>
    <row r="210" spans="1:11" s="1" customFormat="1" ht="15" x14ac:dyDescent="0.2">
      <c r="A210" s="1" t="s">
        <v>22</v>
      </c>
      <c r="C210" s="1" t="s">
        <v>9</v>
      </c>
      <c r="E210" s="43" t="s">
        <v>9</v>
      </c>
      <c r="F210" s="81">
        <f>SUMIFS(input_enduse!D:D,input_enduse!A:A,C210,input_enduse!B:B,$A$2,input_enduse!C:C,$A210)</f>
        <v>0.76766890086851602</v>
      </c>
      <c r="G210" s="81">
        <f>SUMIFS(input_enduse!E:E,input_enduse!A:A,C210,input_enduse!B:B,$A$2,input_enduse!C:C,$A210)</f>
        <v>0.48909728669972702</v>
      </c>
      <c r="H210" s="81">
        <f>SUMIFS(input_enduse!F:F,input_enduse!A:A,C210,input_enduse!B:B,$A$2,input_enduse!C:C,$A210)</f>
        <v>0.51078902728207498</v>
      </c>
      <c r="I210" s="81">
        <f>SUMIFS(input_enduse!G:G,input_enduse!A:A,C210,input_enduse!B:B,$A$2,input_enduse!C:C,$A210)</f>
        <v>1.13686018198324E-4</v>
      </c>
      <c r="J210" s="82"/>
      <c r="K210" s="19"/>
    </row>
    <row r="211" spans="1:11" s="1" customFormat="1" ht="15" x14ac:dyDescent="0.2">
      <c r="A211" s="1" t="s">
        <v>22</v>
      </c>
      <c r="C211" s="1" t="s">
        <v>7</v>
      </c>
      <c r="E211" s="43" t="s">
        <v>7</v>
      </c>
      <c r="F211" s="81">
        <f>SUMIFS(input_enduse!D:D,input_enduse!A:A,C211,input_enduse!B:B,$A$2,input_enduse!C:C,$A211)</f>
        <v>0.79541821984979699</v>
      </c>
      <c r="G211" s="81">
        <f>SUMIFS(input_enduse!E:E,input_enduse!A:A,C211,input_enduse!B:B,$A$2,input_enduse!C:C,$A211)</f>
        <v>1</v>
      </c>
      <c r="H211" s="81">
        <f>SUMIFS(input_enduse!F:F,input_enduse!A:A,C211,input_enduse!B:B,$A$2,input_enduse!C:C,$A211)</f>
        <v>0</v>
      </c>
      <c r="I211" s="81">
        <f>SUMIFS(input_enduse!G:G,input_enduse!A:A,C211,input_enduse!B:B,$A$2,input_enduse!C:C,$A211)</f>
        <v>0</v>
      </c>
      <c r="J211" s="82"/>
      <c r="K211" s="19"/>
    </row>
    <row r="212" spans="1:11" s="1" customFormat="1" ht="15" x14ac:dyDescent="0.2">
      <c r="A212" s="1" t="s">
        <v>22</v>
      </c>
      <c r="C212" s="1" t="s">
        <v>13</v>
      </c>
      <c r="E212" s="43" t="s">
        <v>13</v>
      </c>
      <c r="F212" s="81">
        <f>SUMIFS(input_enduse!D:D,input_enduse!A:A,C212,input_enduse!B:B,$A$2,input_enduse!C:C,$A212)</f>
        <v>0.812814902010497</v>
      </c>
      <c r="G212" s="81">
        <v>1</v>
      </c>
      <c r="H212" s="81">
        <v>0</v>
      </c>
      <c r="I212" s="81">
        <v>0</v>
      </c>
      <c r="J212" s="82"/>
      <c r="K212" s="19"/>
    </row>
    <row r="213" spans="1:11" s="1" customFormat="1" ht="15" x14ac:dyDescent="0.2">
      <c r="A213" s="1" t="s">
        <v>22</v>
      </c>
      <c r="C213" s="1" t="s">
        <v>108</v>
      </c>
      <c r="E213" s="43" t="s">
        <v>108</v>
      </c>
      <c r="F213" s="81">
        <f>SUMIFS(input_enduse!D:D,input_enduse!A:A,C213,input_enduse!B:B,$A$2,input_enduse!C:C,$A213)</f>
        <v>3.2407198436788197E-5</v>
      </c>
      <c r="G213" s="81">
        <v>1</v>
      </c>
      <c r="H213" s="81">
        <v>0</v>
      </c>
      <c r="I213" s="81">
        <v>0</v>
      </c>
      <c r="J213" s="82"/>
      <c r="K213" s="19"/>
    </row>
    <row r="214" spans="1:11" s="1" customFormat="1" ht="15" x14ac:dyDescent="0.2">
      <c r="A214" s="1" t="s">
        <v>22</v>
      </c>
      <c r="C214" s="1" t="s">
        <v>107</v>
      </c>
      <c r="E214" s="43" t="s">
        <v>107</v>
      </c>
      <c r="F214" s="81">
        <f>SUMIFS(input_enduse!D:D,input_enduse!A:A,C214,input_enduse!B:B,$A$2,input_enduse!C:C,$A214)</f>
        <v>0</v>
      </c>
      <c r="G214" s="81">
        <v>1</v>
      </c>
      <c r="H214" s="81">
        <v>0</v>
      </c>
      <c r="I214" s="81">
        <v>0</v>
      </c>
      <c r="J214" s="82"/>
      <c r="K214" s="19"/>
    </row>
    <row r="215" spans="1:11" s="1" customFormat="1" ht="15" x14ac:dyDescent="0.2">
      <c r="A215" s="1" t="s">
        <v>22</v>
      </c>
      <c r="C215" s="1" t="s">
        <v>5</v>
      </c>
      <c r="E215" s="43" t="s">
        <v>99</v>
      </c>
      <c r="F215" s="81">
        <f>SUMIFS(input_enduse!D:D,input_enduse!A:A,C215,input_enduse!B:B,$A$2,input_enduse!C:C,$A215)</f>
        <v>1.3473333964664699E-3</v>
      </c>
      <c r="G215" s="81">
        <f>SUMIFS(input_enduse!E:E,input_enduse!A:A,C215,input_enduse!B:B,$A$2,input_enduse!C:C,$A215)</f>
        <v>0.59816023038323496</v>
      </c>
      <c r="H215" s="81">
        <f>SUMIFS(input_enduse!F:F,input_enduse!A:A,C215,input_enduse!B:B,$A$2,input_enduse!C:C,$A215)</f>
        <v>0.39587746263069801</v>
      </c>
      <c r="I215" s="81">
        <f>SUMIFS(input_enduse!G:G,input_enduse!A:A,C215,input_enduse!B:B,$A$2,input_enduse!C:C,$A215)</f>
        <v>5.96230698606642E-3</v>
      </c>
      <c r="J215" s="82"/>
      <c r="K215" s="19"/>
    </row>
    <row r="216" spans="1:11" s="1" customFormat="1" ht="15" x14ac:dyDescent="0.2">
      <c r="A216" s="1" t="s">
        <v>22</v>
      </c>
      <c r="C216" s="1" t="s">
        <v>14</v>
      </c>
      <c r="E216" s="43" t="s">
        <v>14</v>
      </c>
      <c r="F216" s="81">
        <f>SUMIFS(input_enduse!D:D,input_enduse!A:A,C216,input_enduse!B:B,$A$2,input_enduse!C:C,$A216)</f>
        <v>0.87018127080433305</v>
      </c>
      <c r="G216" s="81">
        <f>SUMIFS(input_enduse!E:E,input_enduse!A:A,C216,input_enduse!B:B,$A$2,input_enduse!C:C,$A216)</f>
        <v>0.62303293396301096</v>
      </c>
      <c r="H216" s="81">
        <f>SUMIFS(input_enduse!F:F,input_enduse!A:A,C216,input_enduse!B:B,$A$2,input_enduse!C:C,$A216)</f>
        <v>0.37635488616418</v>
      </c>
      <c r="I216" s="81">
        <f>SUMIFS(input_enduse!G:G,input_enduse!A:A,C216,input_enduse!B:B,$A$2,input_enduse!C:C,$A216)</f>
        <v>6.1217987280896803E-4</v>
      </c>
      <c r="J216" s="82"/>
      <c r="K216" s="19"/>
    </row>
    <row r="217" spans="1:11" s="1" customFormat="1" ht="15" x14ac:dyDescent="0.2">
      <c r="A217" s="1" t="s">
        <v>22</v>
      </c>
      <c r="E217" s="28" t="s">
        <v>43</v>
      </c>
      <c r="F217" s="28" t="s">
        <v>101</v>
      </c>
      <c r="G217" s="28" t="s">
        <v>40</v>
      </c>
      <c r="H217" s="28" t="s">
        <v>41</v>
      </c>
      <c r="I217" s="28" t="s">
        <v>42</v>
      </c>
      <c r="J217" s="80"/>
      <c r="K217" s="3"/>
    </row>
    <row r="218" spans="1:11" s="1" customFormat="1" ht="15" x14ac:dyDescent="0.2">
      <c r="A218" s="1" t="s">
        <v>22</v>
      </c>
      <c r="C218" s="1" t="s">
        <v>98</v>
      </c>
      <c r="E218" s="43" t="s">
        <v>98</v>
      </c>
      <c r="F218" s="81">
        <v>1</v>
      </c>
      <c r="G218" s="81">
        <v>1</v>
      </c>
      <c r="H218" s="81">
        <v>0</v>
      </c>
      <c r="I218" s="81">
        <v>0</v>
      </c>
      <c r="J218" s="82"/>
      <c r="K218" s="19"/>
    </row>
    <row r="219" spans="1:11" s="1" customFormat="1" ht="15" x14ac:dyDescent="0.2">
      <c r="A219" s="1" t="s">
        <v>22</v>
      </c>
      <c r="C219" s="1" t="s">
        <v>8</v>
      </c>
      <c r="E219" s="43" t="s">
        <v>8</v>
      </c>
      <c r="F219" s="81">
        <f>SUMIFS(input_enduse!D:D,input_enduse!A:A,C219,input_enduse!B:B,$A$2,input_enduse!C:C,$A219)</f>
        <v>0.68652733911603603</v>
      </c>
      <c r="G219" s="81">
        <v>1</v>
      </c>
      <c r="H219" s="81">
        <v>0</v>
      </c>
      <c r="I219" s="81">
        <v>0</v>
      </c>
      <c r="J219" s="82"/>
      <c r="K219" s="19"/>
    </row>
    <row r="220" spans="1:11" s="1" customFormat="1" ht="15" x14ac:dyDescent="0.2">
      <c r="A220" s="1" t="s">
        <v>22</v>
      </c>
      <c r="C220" s="1" t="s">
        <v>12</v>
      </c>
      <c r="E220" s="43" t="s">
        <v>12</v>
      </c>
      <c r="F220" s="81">
        <f>SUMIFS(input_enduse!D:D,input_enduse!A:A,C220,input_enduse!B:B,$A$2,input_enduse!C:C,$A220)</f>
        <v>1</v>
      </c>
      <c r="G220" s="81">
        <v>1</v>
      </c>
      <c r="H220" s="81">
        <v>0</v>
      </c>
      <c r="I220" s="81">
        <v>0</v>
      </c>
      <c r="J220" s="82"/>
      <c r="K220" s="19"/>
    </row>
    <row r="221" spans="1:11" s="1" customFormat="1" ht="15" x14ac:dyDescent="0.2">
      <c r="A221" s="1" t="s">
        <v>22</v>
      </c>
      <c r="C221" s="1" t="s">
        <v>6</v>
      </c>
      <c r="E221" s="43" t="s">
        <v>109</v>
      </c>
      <c r="F221" s="81">
        <f>SUMIFS(input_enduse!D:D,input_enduse!A:A,C221,input_enduse!B:B,$A$2,input_enduse!C:C,$A221)</f>
        <v>0.93768055868104105</v>
      </c>
      <c r="G221" s="81">
        <f>SUMIFS(input_enduse!E:E,input_enduse!A:A,C221,input_enduse!B:B,$A$2,input_enduse!C:C,$A221)</f>
        <v>0.99945616706000295</v>
      </c>
      <c r="H221" s="81">
        <f>SUMIFS(input_enduse!F:F,input_enduse!A:A,C221,input_enduse!B:B,$A$2,input_enduse!C:C,$A221)</f>
        <v>5.4383293999725002E-4</v>
      </c>
      <c r="I221" s="81">
        <f>SUMIFS(input_enduse!G:G,input_enduse!A:A,C221,input_enduse!B:B,$A$2,input_enduse!C:C,$A221)</f>
        <v>0</v>
      </c>
      <c r="J221" s="82"/>
      <c r="K221" s="19"/>
    </row>
    <row r="222" spans="1:11" s="1" customFormat="1" ht="15" x14ac:dyDescent="0.2">
      <c r="A222" s="1" t="s">
        <v>22</v>
      </c>
      <c r="C222" s="1" t="s">
        <v>104</v>
      </c>
      <c r="E222" s="43" t="s">
        <v>110</v>
      </c>
      <c r="F222" s="81">
        <f>SUMIFS(input_enduse!D:D,input_enduse!A:A,C222,input_enduse!B:B,$A$2,input_enduse!C:C,$A222)</f>
        <v>6.8347383433823405E-2</v>
      </c>
      <c r="G222" s="81">
        <v>1</v>
      </c>
      <c r="H222" s="81">
        <v>0</v>
      </c>
      <c r="I222" s="81">
        <v>0</v>
      </c>
      <c r="J222" s="82"/>
      <c r="K222" s="19"/>
    </row>
    <row r="223" spans="1:11" s="1" customFormat="1" ht="15" x14ac:dyDescent="0.2">
      <c r="A223" s="1" t="s">
        <v>22</v>
      </c>
      <c r="C223" s="1" t="s">
        <v>106</v>
      </c>
      <c r="E223" s="43" t="s">
        <v>111</v>
      </c>
      <c r="F223" s="81">
        <f>SUMIFS(input_enduse!D:D,input_enduse!A:A,C223,input_enduse!B:B,$A$2,input_enduse!C:C,$A223)</f>
        <v>0.85042325012263897</v>
      </c>
      <c r="G223" s="81">
        <v>1</v>
      </c>
      <c r="H223" s="81">
        <v>0</v>
      </c>
      <c r="I223" s="81">
        <v>0</v>
      </c>
      <c r="J223" s="82"/>
      <c r="K223" s="19"/>
    </row>
    <row r="224" spans="1:11" s="1" customFormat="1" ht="15" x14ac:dyDescent="0.2">
      <c r="A224" s="1" t="s">
        <v>22</v>
      </c>
      <c r="C224" s="1" t="s">
        <v>105</v>
      </c>
      <c r="E224" s="43" t="s">
        <v>112</v>
      </c>
      <c r="F224" s="81">
        <f>SUMIFS(input_enduse!D:D,input_enduse!A:A,C224,input_enduse!B:B,$A$2,input_enduse!C:C,$A224)</f>
        <v>0.89980732139338204</v>
      </c>
      <c r="G224" s="81">
        <v>1</v>
      </c>
      <c r="H224" s="81">
        <v>0</v>
      </c>
      <c r="I224" s="81">
        <v>0</v>
      </c>
      <c r="J224" s="82"/>
      <c r="K224" s="19"/>
    </row>
    <row r="225" spans="1:11" s="1" customFormat="1" ht="15" x14ac:dyDescent="0.2">
      <c r="A225" s="1" t="s">
        <v>22</v>
      </c>
      <c r="C225" s="1" t="s">
        <v>10</v>
      </c>
      <c r="E225" s="43" t="s">
        <v>114</v>
      </c>
      <c r="F225" s="81">
        <f>SUMIFS(input_enduse!D:D,input_enduse!A:A,C225,input_enduse!B:B,$A$2,input_enduse!C:C,$A225)</f>
        <v>0.97583342635502102</v>
      </c>
      <c r="G225" s="81">
        <v>1</v>
      </c>
      <c r="H225" s="81">
        <v>0</v>
      </c>
      <c r="I225" s="81">
        <v>0</v>
      </c>
      <c r="J225" s="82"/>
      <c r="K225" s="19"/>
    </row>
    <row r="226" spans="1:11" s="1" customFormat="1" ht="15" x14ac:dyDescent="0.2">
      <c r="A226" s="1" t="s">
        <v>22</v>
      </c>
      <c r="C226" s="1" t="s">
        <v>11</v>
      </c>
      <c r="E226" s="43" t="s">
        <v>11</v>
      </c>
      <c r="F226" s="81">
        <f>SUMIFS(input_enduse!D:D,input_enduse!A:A,C226,input_enduse!B:B,$A$2,input_enduse!C:C,$A226)</f>
        <v>0.11245768143502501</v>
      </c>
      <c r="G226" s="81">
        <v>1</v>
      </c>
      <c r="H226" s="81">
        <v>0</v>
      </c>
      <c r="I226" s="81">
        <v>0</v>
      </c>
      <c r="J226" s="82"/>
      <c r="K226" s="19"/>
    </row>
    <row r="227" spans="1:11" s="1" customFormat="1" ht="15" x14ac:dyDescent="0.2">
      <c r="A227" s="1" t="s">
        <v>22</v>
      </c>
      <c r="C227" s="1" t="s">
        <v>1</v>
      </c>
      <c r="E227" s="43" t="s">
        <v>1</v>
      </c>
      <c r="F227" s="81">
        <f>SUMIFS(input_enduse!D:D,input_enduse!A:A,C227,input_enduse!B:B,$A$2,input_enduse!C:C,$A227)</f>
        <v>0.13637139164288301</v>
      </c>
      <c r="G227" s="81">
        <v>1</v>
      </c>
      <c r="H227" s="81">
        <v>0</v>
      </c>
      <c r="I227" s="81">
        <v>0</v>
      </c>
      <c r="J227" s="82"/>
      <c r="K227" s="19"/>
    </row>
    <row r="228" spans="1:11" s="1" customFormat="1" ht="15" x14ac:dyDescent="0.2">
      <c r="E228" s="83"/>
      <c r="F228" s="83"/>
      <c r="G228" s="83"/>
      <c r="H228" s="83"/>
      <c r="I228" s="83"/>
      <c r="J228" s="83"/>
      <c r="K228" s="8"/>
    </row>
    <row r="229" spans="1:11" s="1" customFormat="1" ht="15" x14ac:dyDescent="0.25">
      <c r="E229" s="95" t="s">
        <v>81</v>
      </c>
      <c r="F229" s="96"/>
      <c r="G229" s="96"/>
      <c r="H229" s="96"/>
      <c r="I229" s="97"/>
      <c r="J229" s="76"/>
      <c r="K229" s="18"/>
    </row>
    <row r="230" spans="1:11" s="1" customFormat="1" ht="15" x14ac:dyDescent="0.2">
      <c r="C230" s="1" t="s">
        <v>43</v>
      </c>
      <c r="E230" s="28" t="s">
        <v>43</v>
      </c>
      <c r="F230" s="28" t="s">
        <v>44</v>
      </c>
      <c r="G230" s="28" t="s">
        <v>40</v>
      </c>
      <c r="H230" s="28" t="s">
        <v>41</v>
      </c>
      <c r="I230" s="28" t="s">
        <v>42</v>
      </c>
      <c r="J230" s="80"/>
      <c r="K230" s="3"/>
    </row>
    <row r="231" spans="1:11" s="1" customFormat="1" ht="15" x14ac:dyDescent="0.2">
      <c r="A231" s="1" t="s">
        <v>23</v>
      </c>
      <c r="C231" s="1" t="s">
        <v>9</v>
      </c>
      <c r="E231" s="43" t="s">
        <v>9</v>
      </c>
      <c r="F231" s="81">
        <f>SUMIFS(input_enduse!D:D,input_enduse!A:A,C231,input_enduse!B:B,$A$2,input_enduse!C:C,$A231)</f>
        <v>0.96999146488875299</v>
      </c>
      <c r="G231" s="81">
        <f>SUMIFS(input_enduse!E:E,input_enduse!A:A,C231,input_enduse!B:B,$A$2,input_enduse!C:C,$A231)</f>
        <v>0.25546368315536599</v>
      </c>
      <c r="H231" s="81">
        <f>SUMIFS(input_enduse!F:F,input_enduse!A:A,C231,input_enduse!B:B,$A$2,input_enduse!C:C,$A231)</f>
        <v>0.74369553882432704</v>
      </c>
      <c r="I231" s="81">
        <f>SUMIFS(input_enduse!G:G,input_enduse!A:A,C231,input_enduse!B:B,$A$2,input_enduse!C:C,$A231)</f>
        <v>8.4077802030743903E-4</v>
      </c>
      <c r="J231" s="82"/>
      <c r="K231" s="19"/>
    </row>
    <row r="232" spans="1:11" s="1" customFormat="1" ht="15" x14ac:dyDescent="0.2">
      <c r="A232" s="1" t="s">
        <v>23</v>
      </c>
      <c r="C232" s="1" t="s">
        <v>7</v>
      </c>
      <c r="E232" s="43" t="s">
        <v>7</v>
      </c>
      <c r="F232" s="81">
        <f>SUMIFS(input_enduse!D:D,input_enduse!A:A,C232,input_enduse!B:B,$A$2,input_enduse!C:C,$A232)</f>
        <v>0.96540693903701502</v>
      </c>
      <c r="G232" s="81">
        <f>SUMIFS(input_enduse!E:E,input_enduse!A:A,C232,input_enduse!B:B,$A$2,input_enduse!C:C,$A232)</f>
        <v>0.98978716724362004</v>
      </c>
      <c r="H232" s="81">
        <f>SUMIFS(input_enduse!F:F,input_enduse!A:A,C232,input_enduse!B:B,$A$2,input_enduse!C:C,$A232)</f>
        <v>1.02128327563805E-2</v>
      </c>
      <c r="I232" s="81">
        <f>SUMIFS(input_enduse!G:G,input_enduse!A:A,C232,input_enduse!B:B,$A$2,input_enduse!C:C,$A232)</f>
        <v>0</v>
      </c>
      <c r="J232" s="82"/>
      <c r="K232" s="19"/>
    </row>
    <row r="233" spans="1:11" s="1" customFormat="1" ht="15" x14ac:dyDescent="0.2">
      <c r="A233" s="1" t="s">
        <v>23</v>
      </c>
      <c r="C233" s="1" t="s">
        <v>13</v>
      </c>
      <c r="E233" s="43" t="s">
        <v>13</v>
      </c>
      <c r="F233" s="81">
        <f>SUMIFS(input_enduse!D:D,input_enduse!A:A,C233,input_enduse!B:B,$A$2,input_enduse!C:C,$A233)</f>
        <v>0.97554984568639902</v>
      </c>
      <c r="G233" s="81">
        <v>1</v>
      </c>
      <c r="H233" s="81">
        <v>0</v>
      </c>
      <c r="I233" s="81">
        <v>0</v>
      </c>
      <c r="J233" s="82"/>
      <c r="K233" s="19"/>
    </row>
    <row r="234" spans="1:11" s="1" customFormat="1" ht="15" x14ac:dyDescent="0.2">
      <c r="A234" s="1" t="s">
        <v>23</v>
      </c>
      <c r="C234" s="1" t="s">
        <v>108</v>
      </c>
      <c r="E234" s="43" t="s">
        <v>108</v>
      </c>
      <c r="F234" s="81">
        <f>SUMIFS(input_enduse!D:D,input_enduse!A:A,C234,input_enduse!B:B,$A$2,input_enduse!C:C,$A234)</f>
        <v>0</v>
      </c>
      <c r="G234" s="81">
        <v>1</v>
      </c>
      <c r="H234" s="81">
        <v>0</v>
      </c>
      <c r="I234" s="81">
        <v>0</v>
      </c>
      <c r="J234" s="82"/>
      <c r="K234" s="19"/>
    </row>
    <row r="235" spans="1:11" s="1" customFormat="1" ht="15" x14ac:dyDescent="0.2">
      <c r="A235" s="1" t="s">
        <v>23</v>
      </c>
      <c r="C235" s="1" t="s">
        <v>107</v>
      </c>
      <c r="E235" s="43" t="s">
        <v>107</v>
      </c>
      <c r="F235" s="81">
        <f>SUMIFS(input_enduse!D:D,input_enduse!A:A,C235,input_enduse!B:B,$A$2,input_enduse!C:C,$A235)</f>
        <v>0</v>
      </c>
      <c r="G235" s="81">
        <v>1</v>
      </c>
      <c r="H235" s="81">
        <v>0</v>
      </c>
      <c r="I235" s="81">
        <v>0</v>
      </c>
      <c r="J235" s="82"/>
      <c r="K235" s="19"/>
    </row>
    <row r="236" spans="1:11" s="1" customFormat="1" ht="15" x14ac:dyDescent="0.2">
      <c r="A236" s="1" t="s">
        <v>23</v>
      </c>
      <c r="C236" s="1" t="s">
        <v>5</v>
      </c>
      <c r="E236" s="43" t="s">
        <v>99</v>
      </c>
      <c r="F236" s="81">
        <f>SUMIFS(input_enduse!D:D,input_enduse!A:A,C236,input_enduse!B:B,$A$2,input_enduse!C:C,$A236)</f>
        <v>3.3431558111555501E-2</v>
      </c>
      <c r="G236" s="81">
        <f>SUMIFS(input_enduse!E:E,input_enduse!A:A,C236,input_enduse!B:B,$A$2,input_enduse!C:C,$A236)</f>
        <v>0.37537510624882803</v>
      </c>
      <c r="H236" s="81">
        <f>SUMIFS(input_enduse!F:F,input_enduse!A:A,C236,input_enduse!B:B,$A$2,input_enduse!C:C,$A236)</f>
        <v>0.62173386933117902</v>
      </c>
      <c r="I236" s="81">
        <f>SUMIFS(input_enduse!G:G,input_enduse!A:A,C236,input_enduse!B:B,$A$2,input_enduse!C:C,$A236)</f>
        <v>2.89102441999311E-3</v>
      </c>
      <c r="J236" s="82"/>
      <c r="K236" s="19"/>
    </row>
    <row r="237" spans="1:11" s="1" customFormat="1" ht="15" x14ac:dyDescent="0.2">
      <c r="A237" s="1" t="s">
        <v>23</v>
      </c>
      <c r="C237" s="1" t="s">
        <v>14</v>
      </c>
      <c r="E237" s="43" t="s">
        <v>14</v>
      </c>
      <c r="F237" s="81">
        <f>SUMIFS(input_enduse!D:D,input_enduse!A:A,C237,input_enduse!B:B,$A$2,input_enduse!C:C,$A237)</f>
        <v>0.99617425978875596</v>
      </c>
      <c r="G237" s="81">
        <f>SUMIFS(input_enduse!E:E,input_enduse!A:A,C237,input_enduse!B:B,$A$2,input_enduse!C:C,$A237)</f>
        <v>0.27640107510303003</v>
      </c>
      <c r="H237" s="81">
        <f>SUMIFS(input_enduse!F:F,input_enduse!A:A,C237,input_enduse!B:B,$A$2,input_enduse!C:C,$A237)</f>
        <v>0.72359892489696997</v>
      </c>
      <c r="I237" s="81">
        <f>SUMIFS(input_enduse!G:G,input_enduse!A:A,C237,input_enduse!B:B,$A$2,input_enduse!C:C,$A237)</f>
        <v>0</v>
      </c>
      <c r="J237" s="82"/>
      <c r="K237" s="19"/>
    </row>
    <row r="238" spans="1:11" s="1" customFormat="1" ht="15" x14ac:dyDescent="0.2">
      <c r="A238" s="1" t="s">
        <v>23</v>
      </c>
      <c r="E238" s="28" t="s">
        <v>43</v>
      </c>
      <c r="F238" s="28" t="s">
        <v>101</v>
      </c>
      <c r="G238" s="28" t="s">
        <v>40</v>
      </c>
      <c r="H238" s="28" t="s">
        <v>41</v>
      </c>
      <c r="I238" s="28" t="s">
        <v>42</v>
      </c>
      <c r="J238" s="80"/>
      <c r="K238" s="3"/>
    </row>
    <row r="239" spans="1:11" s="1" customFormat="1" ht="15" x14ac:dyDescent="0.2">
      <c r="A239" s="1" t="s">
        <v>23</v>
      </c>
      <c r="C239" s="1" t="s">
        <v>98</v>
      </c>
      <c r="E239" s="43" t="s">
        <v>98</v>
      </c>
      <c r="F239" s="81">
        <v>1</v>
      </c>
      <c r="G239" s="81">
        <v>1</v>
      </c>
      <c r="H239" s="81">
        <v>0</v>
      </c>
      <c r="I239" s="81">
        <v>0</v>
      </c>
      <c r="J239" s="82"/>
      <c r="K239" s="19"/>
    </row>
    <row r="240" spans="1:11" s="1" customFormat="1" ht="15" x14ac:dyDescent="0.2">
      <c r="A240" s="1" t="s">
        <v>23</v>
      </c>
      <c r="C240" s="1" t="s">
        <v>8</v>
      </c>
      <c r="E240" s="43" t="s">
        <v>8</v>
      </c>
      <c r="F240" s="81">
        <f>SUMIFS(input_enduse!D:D,input_enduse!A:A,C240,input_enduse!B:B,$A$2,input_enduse!C:C,$A240)</f>
        <v>0.92269604247821302</v>
      </c>
      <c r="G240" s="81">
        <v>1</v>
      </c>
      <c r="H240" s="81">
        <v>0</v>
      </c>
      <c r="I240" s="81">
        <v>0</v>
      </c>
      <c r="J240" s="82"/>
      <c r="K240" s="19"/>
    </row>
    <row r="241" spans="1:11" s="1" customFormat="1" ht="15" x14ac:dyDescent="0.2">
      <c r="A241" s="1" t="s">
        <v>23</v>
      </c>
      <c r="C241" s="1" t="s">
        <v>12</v>
      </c>
      <c r="E241" s="43" t="s">
        <v>12</v>
      </c>
      <c r="F241" s="81">
        <f>SUMIFS(input_enduse!D:D,input_enduse!A:A,C241,input_enduse!B:B,$A$2,input_enduse!C:C,$A241)</f>
        <v>1</v>
      </c>
      <c r="G241" s="81">
        <v>1</v>
      </c>
      <c r="H241" s="81">
        <v>0</v>
      </c>
      <c r="I241" s="81">
        <v>0</v>
      </c>
      <c r="J241" s="82"/>
      <c r="K241" s="19"/>
    </row>
    <row r="242" spans="1:11" s="1" customFormat="1" ht="15" x14ac:dyDescent="0.2">
      <c r="A242" s="1" t="s">
        <v>23</v>
      </c>
      <c r="C242" s="1" t="s">
        <v>6</v>
      </c>
      <c r="E242" s="43" t="s">
        <v>109</v>
      </c>
      <c r="F242" s="81">
        <f>SUMIFS(input_enduse!D:D,input_enduse!A:A,C242,input_enduse!B:B,$A$2,input_enduse!C:C,$A242)</f>
        <v>1</v>
      </c>
      <c r="G242" s="81">
        <f>SUMIFS(input_enduse!E:E,input_enduse!A:A,C242,input_enduse!B:B,$A$2,input_enduse!C:C,$A242)</f>
        <v>0.94296329967733805</v>
      </c>
      <c r="H242" s="81">
        <f>SUMIFS(input_enduse!F:F,input_enduse!A:A,C242,input_enduse!B:B,$A$2,input_enduse!C:C,$A242)</f>
        <v>5.7036700322662399E-2</v>
      </c>
      <c r="I242" s="81">
        <f>SUMIFS(input_enduse!G:G,input_enduse!A:A,C242,input_enduse!B:B,$A$2,input_enduse!C:C,$A242)</f>
        <v>0</v>
      </c>
      <c r="J242" s="82"/>
      <c r="K242" s="19"/>
    </row>
    <row r="243" spans="1:11" s="1" customFormat="1" ht="15" x14ac:dyDescent="0.2">
      <c r="A243" s="1" t="s">
        <v>23</v>
      </c>
      <c r="C243" s="1" t="s">
        <v>104</v>
      </c>
      <c r="E243" s="43" t="s">
        <v>110</v>
      </c>
      <c r="F243" s="81">
        <f>SUMIFS(input_enduse!D:D,input_enduse!A:A,C243,input_enduse!B:B,$A$2,input_enduse!C:C,$A243)</f>
        <v>0.46366179312275002</v>
      </c>
      <c r="G243" s="81">
        <v>1</v>
      </c>
      <c r="H243" s="81">
        <v>0</v>
      </c>
      <c r="I243" s="81">
        <v>0</v>
      </c>
      <c r="J243" s="82"/>
      <c r="K243" s="19"/>
    </row>
    <row r="244" spans="1:11" s="1" customFormat="1" ht="15" x14ac:dyDescent="0.2">
      <c r="A244" s="1" t="s">
        <v>23</v>
      </c>
      <c r="C244" s="1" t="s">
        <v>106</v>
      </c>
      <c r="E244" s="43" t="s">
        <v>111</v>
      </c>
      <c r="F244" s="81">
        <f>SUMIFS(input_enduse!D:D,input_enduse!A:A,C244,input_enduse!B:B,$A$2,input_enduse!C:C,$A244)</f>
        <v>0.98329913864741403</v>
      </c>
      <c r="G244" s="81">
        <v>1</v>
      </c>
      <c r="H244" s="81">
        <v>0</v>
      </c>
      <c r="I244" s="81">
        <v>0</v>
      </c>
      <c r="J244" s="82"/>
      <c r="K244" s="19"/>
    </row>
    <row r="245" spans="1:11" s="1" customFormat="1" ht="15" x14ac:dyDescent="0.2">
      <c r="A245" s="1" t="s">
        <v>23</v>
      </c>
      <c r="C245" s="1" t="s">
        <v>105</v>
      </c>
      <c r="E245" s="43" t="s">
        <v>112</v>
      </c>
      <c r="F245" s="81">
        <f>SUMIFS(input_enduse!D:D,input_enduse!A:A,C245,input_enduse!B:B,$A$2,input_enduse!C:C,$A245)</f>
        <v>0.99346437491918405</v>
      </c>
      <c r="G245" s="81">
        <v>1</v>
      </c>
      <c r="H245" s="81">
        <v>0</v>
      </c>
      <c r="I245" s="81">
        <v>0</v>
      </c>
      <c r="J245" s="82"/>
      <c r="K245" s="19"/>
    </row>
    <row r="246" spans="1:11" s="1" customFormat="1" ht="15" x14ac:dyDescent="0.2">
      <c r="A246" s="1" t="s">
        <v>23</v>
      </c>
      <c r="C246" s="1" t="s">
        <v>10</v>
      </c>
      <c r="E246" s="43" t="s">
        <v>114</v>
      </c>
      <c r="F246" s="81">
        <f>SUMIFS(input_enduse!D:D,input_enduse!A:A,C246,input_enduse!B:B,$A$2,input_enduse!C:C,$A246)</f>
        <v>0.99098981791656804</v>
      </c>
      <c r="G246" s="81">
        <v>1</v>
      </c>
      <c r="H246" s="81">
        <v>0</v>
      </c>
      <c r="I246" s="81">
        <v>0</v>
      </c>
      <c r="J246" s="82"/>
      <c r="K246" s="19"/>
    </row>
    <row r="247" spans="1:11" s="1" customFormat="1" ht="15" x14ac:dyDescent="0.2">
      <c r="A247" s="1" t="s">
        <v>23</v>
      </c>
      <c r="C247" s="1" t="s">
        <v>11</v>
      </c>
      <c r="E247" s="43" t="s">
        <v>11</v>
      </c>
      <c r="F247" s="81">
        <f>SUMIFS(input_enduse!D:D,input_enduse!A:A,C247,input_enduse!B:B,$A$2,input_enduse!C:C,$A247)</f>
        <v>0.158754791002051</v>
      </c>
      <c r="G247" s="81">
        <v>1</v>
      </c>
      <c r="H247" s="81">
        <v>0</v>
      </c>
      <c r="I247" s="81">
        <v>0</v>
      </c>
      <c r="J247" s="82"/>
      <c r="K247" s="19"/>
    </row>
    <row r="248" spans="1:11" s="1" customFormat="1" ht="15" x14ac:dyDescent="0.2">
      <c r="A248" s="1" t="s">
        <v>23</v>
      </c>
      <c r="C248" s="1" t="s">
        <v>1</v>
      </c>
      <c r="E248" s="43" t="s">
        <v>1</v>
      </c>
      <c r="F248" s="81">
        <f>SUMIFS(input_enduse!D:D,input_enduse!A:A,C248,input_enduse!B:B,$A$2,input_enduse!C:C,$A248)</f>
        <v>5.8958010791298802E-2</v>
      </c>
      <c r="G248" s="81">
        <v>1</v>
      </c>
      <c r="H248" s="81">
        <v>0</v>
      </c>
      <c r="I248" s="81">
        <v>0</v>
      </c>
      <c r="J248" s="82"/>
      <c r="K248" s="19"/>
    </row>
    <row r="249" spans="1:11" s="1" customFormat="1" ht="15" x14ac:dyDescent="0.2">
      <c r="E249" s="83"/>
      <c r="F249" s="83"/>
      <c r="G249" s="83"/>
      <c r="H249" s="83"/>
      <c r="I249" s="83"/>
      <c r="J249" s="83"/>
      <c r="K249" s="8"/>
    </row>
    <row r="250" spans="1:11" s="1" customFormat="1" ht="15" x14ac:dyDescent="0.25">
      <c r="E250" s="95" t="s">
        <v>82</v>
      </c>
      <c r="F250" s="96"/>
      <c r="G250" s="96"/>
      <c r="H250" s="96"/>
      <c r="I250" s="97"/>
      <c r="J250" s="76"/>
      <c r="K250" s="18"/>
    </row>
    <row r="251" spans="1:11" s="1" customFormat="1" ht="15" x14ac:dyDescent="0.2">
      <c r="C251" s="1" t="s">
        <v>43</v>
      </c>
      <c r="E251" s="28" t="s">
        <v>43</v>
      </c>
      <c r="F251" s="28" t="s">
        <v>44</v>
      </c>
      <c r="G251" s="28" t="s">
        <v>40</v>
      </c>
      <c r="H251" s="28" t="s">
        <v>41</v>
      </c>
      <c r="I251" s="28" t="s">
        <v>42</v>
      </c>
      <c r="J251" s="80"/>
      <c r="K251" s="3"/>
    </row>
    <row r="252" spans="1:11" s="1" customFormat="1" ht="15" x14ac:dyDescent="0.2">
      <c r="A252" s="1" t="s">
        <v>115</v>
      </c>
      <c r="C252" s="1" t="s">
        <v>9</v>
      </c>
      <c r="E252" s="43" t="s">
        <v>9</v>
      </c>
      <c r="F252" s="81">
        <f>SUMIFS(input_enduse!D:D,input_enduse!A:A,C252,input_enduse!B:B,$A$2,input_enduse!C:C,$A252)</f>
        <v>0.202785864018873</v>
      </c>
      <c r="G252" s="81">
        <f>SUMIFS(input_enduse!E:E,input_enduse!A:A,C252,input_enduse!B:B,$A$2,input_enduse!C:C,$A252)</f>
        <v>0.839610377598492</v>
      </c>
      <c r="H252" s="81">
        <f>SUMIFS(input_enduse!F:F,input_enduse!A:A,C252,input_enduse!B:B,$A$2,input_enduse!C:C,$A252)</f>
        <v>0.160389622401509</v>
      </c>
      <c r="I252" s="81">
        <f>SUMIFS(input_enduse!G:G,input_enduse!A:A,C252,input_enduse!B:B,$A$2,input_enduse!C:C,$A252)</f>
        <v>0</v>
      </c>
      <c r="J252" s="82"/>
      <c r="K252" s="19"/>
    </row>
    <row r="253" spans="1:11" s="1" customFormat="1" ht="15" x14ac:dyDescent="0.2">
      <c r="A253" s="1" t="s">
        <v>115</v>
      </c>
      <c r="C253" s="1" t="s">
        <v>7</v>
      </c>
      <c r="E253" s="43" t="s">
        <v>7</v>
      </c>
      <c r="F253" s="81">
        <f>SUMIFS(input_enduse!D:D,input_enduse!A:A,C253,input_enduse!B:B,$A$2,input_enduse!C:C,$A253)</f>
        <v>0.23371364579211501</v>
      </c>
      <c r="G253" s="81">
        <f>SUMIFS(input_enduse!E:E,input_enduse!A:A,C253,input_enduse!B:B,$A$2,input_enduse!C:C,$A253)</f>
        <v>1</v>
      </c>
      <c r="H253" s="81">
        <f>SUMIFS(input_enduse!F:F,input_enduse!A:A,C253,input_enduse!B:B,$A$2,input_enduse!C:C,$A253)</f>
        <v>0</v>
      </c>
      <c r="I253" s="81">
        <f>SUMIFS(input_enduse!G:G,input_enduse!A:A,C253,input_enduse!B:B,$A$2,input_enduse!C:C,$A253)</f>
        <v>0</v>
      </c>
      <c r="J253" s="82"/>
      <c r="K253" s="19"/>
    </row>
    <row r="254" spans="1:11" s="1" customFormat="1" ht="15" x14ac:dyDescent="0.2">
      <c r="A254" s="1" t="s">
        <v>115</v>
      </c>
      <c r="C254" s="1" t="s">
        <v>13</v>
      </c>
      <c r="E254" s="43" t="s">
        <v>13</v>
      </c>
      <c r="F254" s="81">
        <f>SUMIFS(input_enduse!D:D,input_enduse!A:A,C254,input_enduse!B:B,$A$2,input_enduse!C:C,$A254)</f>
        <v>0.33287342922104202</v>
      </c>
      <c r="G254" s="81">
        <v>1</v>
      </c>
      <c r="H254" s="81">
        <v>0</v>
      </c>
      <c r="I254" s="81">
        <v>0</v>
      </c>
      <c r="J254" s="82"/>
      <c r="K254" s="19"/>
    </row>
    <row r="255" spans="1:11" s="1" customFormat="1" ht="15" x14ac:dyDescent="0.2">
      <c r="A255" s="1" t="s">
        <v>115</v>
      </c>
      <c r="C255" s="1" t="s">
        <v>108</v>
      </c>
      <c r="E255" s="43" t="s">
        <v>108</v>
      </c>
      <c r="F255" s="81">
        <f>SUMIFS(input_enduse!D:D,input_enduse!A:A,C255,input_enduse!B:B,$A$2,input_enduse!C:C,$A255)</f>
        <v>0.381167938483994</v>
      </c>
      <c r="G255" s="81">
        <v>1</v>
      </c>
      <c r="H255" s="81">
        <v>0</v>
      </c>
      <c r="I255" s="81">
        <v>0</v>
      </c>
      <c r="J255" s="82"/>
      <c r="K255" s="19"/>
    </row>
    <row r="256" spans="1:11" s="1" customFormat="1" ht="15" x14ac:dyDescent="0.2">
      <c r="A256" s="1" t="s">
        <v>115</v>
      </c>
      <c r="C256" s="1" t="s">
        <v>107</v>
      </c>
      <c r="E256" s="43" t="s">
        <v>107</v>
      </c>
      <c r="F256" s="81">
        <f>SUMIFS(input_enduse!D:D,input_enduse!A:A,C256,input_enduse!B:B,$A$2,input_enduse!C:C,$A256)</f>
        <v>0.172811450217628</v>
      </c>
      <c r="G256" s="81">
        <v>1</v>
      </c>
      <c r="H256" s="81">
        <v>0</v>
      </c>
      <c r="I256" s="81">
        <v>0</v>
      </c>
      <c r="J256" s="82"/>
      <c r="K256" s="19"/>
    </row>
    <row r="257" spans="1:11" s="1" customFormat="1" ht="15" x14ac:dyDescent="0.2">
      <c r="A257" s="1" t="s">
        <v>115</v>
      </c>
      <c r="C257" s="1" t="s">
        <v>5</v>
      </c>
      <c r="E257" s="43" t="s">
        <v>99</v>
      </c>
      <c r="F257" s="81">
        <f>SUMIFS(input_enduse!D:D,input_enduse!A:A,C257,input_enduse!B:B,$A$2,input_enduse!C:C,$A257)</f>
        <v>7.4658011193063896E-4</v>
      </c>
      <c r="G257" s="81">
        <f>SUMIFS(input_enduse!E:E,input_enduse!A:A,C257,input_enduse!B:B,$A$2,input_enduse!C:C,$A257)</f>
        <v>6.0498078916491997E-2</v>
      </c>
      <c r="H257" s="81">
        <f>SUMIFS(input_enduse!F:F,input_enduse!A:A,C257,input_enduse!B:B,$A$2,input_enduse!C:C,$A257)</f>
        <v>0.93950192108350805</v>
      </c>
      <c r="I257" s="81">
        <f>SUMIFS(input_enduse!G:G,input_enduse!A:A,C257,input_enduse!B:B,$A$2,input_enduse!C:C,$A257)</f>
        <v>0</v>
      </c>
      <c r="J257" s="82"/>
      <c r="K257" s="19"/>
    </row>
    <row r="258" spans="1:11" s="1" customFormat="1" ht="15" x14ac:dyDescent="0.2">
      <c r="A258" s="1" t="s">
        <v>115</v>
      </c>
      <c r="C258" s="1" t="s">
        <v>14</v>
      </c>
      <c r="E258" s="43" t="s">
        <v>14</v>
      </c>
      <c r="F258" s="81">
        <f>SUMIFS(input_enduse!D:D,input_enduse!A:A,C258,input_enduse!B:B,$A$2,input_enduse!C:C,$A258)</f>
        <v>0.93392506637197703</v>
      </c>
      <c r="G258" s="81">
        <f>SUMIFS(input_enduse!E:E,input_enduse!A:A,C258,input_enduse!B:B,$A$2,input_enduse!C:C,$A258)</f>
        <v>0.66750471506299103</v>
      </c>
      <c r="H258" s="81">
        <f>SUMIFS(input_enduse!F:F,input_enduse!A:A,C258,input_enduse!B:B,$A$2,input_enduse!C:C,$A258)</f>
        <v>0.33249528493700797</v>
      </c>
      <c r="I258" s="81">
        <f>SUMIFS(input_enduse!G:G,input_enduse!A:A,C258,input_enduse!B:B,$A$2,input_enduse!C:C,$A258)</f>
        <v>0</v>
      </c>
      <c r="J258" s="82"/>
      <c r="K258" s="19"/>
    </row>
    <row r="259" spans="1:11" s="1" customFormat="1" ht="15" x14ac:dyDescent="0.2">
      <c r="A259" s="1" t="s">
        <v>115</v>
      </c>
      <c r="E259" s="28" t="s">
        <v>43</v>
      </c>
      <c r="F259" s="28" t="s">
        <v>101</v>
      </c>
      <c r="G259" s="28" t="s">
        <v>40</v>
      </c>
      <c r="H259" s="28" t="s">
        <v>41</v>
      </c>
      <c r="I259" s="28" t="s">
        <v>42</v>
      </c>
      <c r="J259" s="80"/>
      <c r="K259" s="3"/>
    </row>
    <row r="260" spans="1:11" s="1" customFormat="1" ht="15" x14ac:dyDescent="0.2">
      <c r="A260" s="1" t="s">
        <v>115</v>
      </c>
      <c r="C260" s="1" t="s">
        <v>98</v>
      </c>
      <c r="E260" s="43" t="s">
        <v>98</v>
      </c>
      <c r="F260" s="81">
        <v>1</v>
      </c>
      <c r="G260" s="81">
        <v>1</v>
      </c>
      <c r="H260" s="81">
        <v>0</v>
      </c>
      <c r="I260" s="81">
        <v>0</v>
      </c>
      <c r="J260" s="82"/>
      <c r="K260" s="19"/>
    </row>
    <row r="261" spans="1:11" s="1" customFormat="1" ht="15" x14ac:dyDescent="0.2">
      <c r="A261" s="1" t="s">
        <v>115</v>
      </c>
      <c r="C261" s="1" t="s">
        <v>8</v>
      </c>
      <c r="E261" s="43" t="s">
        <v>8</v>
      </c>
      <c r="F261" s="81">
        <f>SUMIFS(input_enduse!D:D,input_enduse!A:A,C261,input_enduse!B:B,$A$2,input_enduse!C:C,$A261)</f>
        <v>0.970085492023257</v>
      </c>
      <c r="G261" s="81">
        <v>1</v>
      </c>
      <c r="H261" s="81">
        <v>0</v>
      </c>
      <c r="I261" s="81">
        <v>0</v>
      </c>
      <c r="J261" s="82"/>
      <c r="K261" s="19"/>
    </row>
    <row r="262" spans="1:11" s="1" customFormat="1" ht="15" x14ac:dyDescent="0.2">
      <c r="A262" s="1" t="s">
        <v>115</v>
      </c>
      <c r="C262" s="1" t="s">
        <v>12</v>
      </c>
      <c r="E262" s="43" t="s">
        <v>12</v>
      </c>
      <c r="F262" s="81">
        <f>SUMIFS(input_enduse!D:D,input_enduse!A:A,C262,input_enduse!B:B,$A$2,input_enduse!C:C,$A262)</f>
        <v>1</v>
      </c>
      <c r="G262" s="81">
        <v>1</v>
      </c>
      <c r="H262" s="81">
        <v>0</v>
      </c>
      <c r="I262" s="81">
        <v>0</v>
      </c>
      <c r="J262" s="82"/>
      <c r="K262" s="19"/>
    </row>
    <row r="263" spans="1:11" s="1" customFormat="1" ht="15" x14ac:dyDescent="0.2">
      <c r="A263" s="1" t="s">
        <v>115</v>
      </c>
      <c r="C263" s="1" t="s">
        <v>6</v>
      </c>
      <c r="E263" s="43" t="s">
        <v>109</v>
      </c>
      <c r="F263" s="81">
        <f>SUMIFS(input_enduse!D:D,input_enduse!A:A,C263,input_enduse!B:B,$A$2,input_enduse!C:C,$A263)</f>
        <v>1</v>
      </c>
      <c r="G263" s="81">
        <f>SUMIFS(input_enduse!E:E,input_enduse!A:A,C263,input_enduse!B:B,$A$2,input_enduse!C:C,$A263)</f>
        <v>1</v>
      </c>
      <c r="H263" s="81">
        <f>SUMIFS(input_enduse!F:F,input_enduse!A:A,C263,input_enduse!B:B,$A$2,input_enduse!C:C,$A263)</f>
        <v>0</v>
      </c>
      <c r="I263" s="81">
        <f>SUMIFS(input_enduse!G:G,input_enduse!A:A,C263,input_enduse!B:B,$A$2,input_enduse!C:C,$A263)</f>
        <v>0</v>
      </c>
      <c r="J263" s="82"/>
      <c r="K263" s="19"/>
    </row>
    <row r="264" spans="1:11" s="1" customFormat="1" ht="15" x14ac:dyDescent="0.2">
      <c r="A264" s="1" t="s">
        <v>115</v>
      </c>
      <c r="C264" s="1" t="s">
        <v>104</v>
      </c>
      <c r="E264" s="43" t="s">
        <v>110</v>
      </c>
      <c r="F264" s="81">
        <f>SUMIFS(input_enduse!D:D,input_enduse!A:A,C264,input_enduse!B:B,$A$2,input_enduse!C:C,$A264)</f>
        <v>0.41590278617228998</v>
      </c>
      <c r="G264" s="81">
        <v>1</v>
      </c>
      <c r="H264" s="81">
        <v>0</v>
      </c>
      <c r="I264" s="81">
        <v>0</v>
      </c>
      <c r="J264" s="82"/>
      <c r="K264" s="19"/>
    </row>
    <row r="265" spans="1:11" s="1" customFormat="1" ht="15" x14ac:dyDescent="0.2">
      <c r="A265" s="1" t="s">
        <v>115</v>
      </c>
      <c r="C265" s="1" t="s">
        <v>106</v>
      </c>
      <c r="E265" s="43" t="s">
        <v>111</v>
      </c>
      <c r="F265" s="81">
        <f>SUMIFS(input_enduse!D:D,input_enduse!A:A,C265,input_enduse!B:B,$A$2,input_enduse!C:C,$A265)</f>
        <v>1</v>
      </c>
      <c r="G265" s="81">
        <v>1</v>
      </c>
      <c r="H265" s="81">
        <v>0</v>
      </c>
      <c r="I265" s="81">
        <v>0</v>
      </c>
      <c r="J265" s="82"/>
      <c r="K265" s="19"/>
    </row>
    <row r="266" spans="1:11" s="1" customFormat="1" ht="15" x14ac:dyDescent="0.2">
      <c r="A266" s="1" t="s">
        <v>115</v>
      </c>
      <c r="C266" s="1" t="s">
        <v>105</v>
      </c>
      <c r="E266" s="43" t="s">
        <v>112</v>
      </c>
      <c r="F266" s="81">
        <f>SUMIFS(input_enduse!D:D,input_enduse!A:A,C266,input_enduse!B:B,$A$2,input_enduse!C:C,$A266)</f>
        <v>1</v>
      </c>
      <c r="G266" s="81">
        <v>1</v>
      </c>
      <c r="H266" s="81">
        <v>0</v>
      </c>
      <c r="I266" s="81">
        <v>0</v>
      </c>
      <c r="J266" s="82"/>
      <c r="K266" s="19"/>
    </row>
    <row r="267" spans="1:11" s="1" customFormat="1" ht="15" x14ac:dyDescent="0.2">
      <c r="A267" s="1" t="s">
        <v>115</v>
      </c>
      <c r="C267" s="1" t="s">
        <v>10</v>
      </c>
      <c r="E267" s="43" t="s">
        <v>114</v>
      </c>
      <c r="F267" s="81">
        <f>SUMIFS(input_enduse!D:D,input_enduse!A:A,C267,input_enduse!B:B,$A$2,input_enduse!C:C,$A267)</f>
        <v>1</v>
      </c>
      <c r="G267" s="81">
        <v>1</v>
      </c>
      <c r="H267" s="81">
        <v>0</v>
      </c>
      <c r="I267" s="81">
        <v>0</v>
      </c>
      <c r="J267" s="82"/>
      <c r="K267" s="19"/>
    </row>
    <row r="268" spans="1:11" s="1" customFormat="1" ht="15" x14ac:dyDescent="0.2">
      <c r="A268" s="1" t="s">
        <v>115</v>
      </c>
      <c r="C268" s="1" t="s">
        <v>11</v>
      </c>
      <c r="E268" s="43" t="s">
        <v>11</v>
      </c>
      <c r="F268" s="81">
        <f>SUMIFS(input_enduse!D:D,input_enduse!A:A,C268,input_enduse!B:B,$A$2,input_enduse!C:C,$A268)</f>
        <v>0.50770956366102904</v>
      </c>
      <c r="G268" s="81">
        <v>1</v>
      </c>
      <c r="H268" s="81">
        <v>0</v>
      </c>
      <c r="I268" s="81">
        <v>0</v>
      </c>
      <c r="J268" s="82"/>
      <c r="K268" s="19"/>
    </row>
    <row r="269" spans="1:11" s="1" customFormat="1" ht="15" x14ac:dyDescent="0.2">
      <c r="A269" s="1" t="s">
        <v>115</v>
      </c>
      <c r="C269" s="1" t="s">
        <v>1</v>
      </c>
      <c r="E269" s="43" t="s">
        <v>1</v>
      </c>
      <c r="F269" s="81">
        <f>SUMIFS(input_enduse!D:D,input_enduse!A:A,C269,input_enduse!B:B,$A$2,input_enduse!C:C,$A269)</f>
        <v>0.308436781153826</v>
      </c>
      <c r="G269" s="81">
        <v>1</v>
      </c>
      <c r="H269" s="81">
        <v>0</v>
      </c>
      <c r="I269" s="81">
        <v>0</v>
      </c>
      <c r="J269" s="82"/>
      <c r="K269" s="19"/>
    </row>
    <row r="270" spans="1:11" s="1" customFormat="1" ht="15" x14ac:dyDescent="0.2">
      <c r="E270" s="83"/>
      <c r="F270" s="83"/>
      <c r="G270" s="83"/>
      <c r="H270" s="83"/>
      <c r="I270" s="83"/>
      <c r="J270" s="83"/>
      <c r="K270" s="8"/>
    </row>
    <row r="271" spans="1:11" s="1" customFormat="1" ht="15" x14ac:dyDescent="0.25">
      <c r="E271" s="95" t="s">
        <v>103</v>
      </c>
      <c r="F271" s="96"/>
      <c r="G271" s="96"/>
      <c r="H271" s="96"/>
      <c r="I271" s="97"/>
      <c r="J271" s="76"/>
      <c r="K271" s="18"/>
    </row>
    <row r="272" spans="1:11" s="1" customFormat="1" ht="15" x14ac:dyDescent="0.2">
      <c r="C272" s="1" t="s">
        <v>43</v>
      </c>
      <c r="E272" s="28" t="s">
        <v>43</v>
      </c>
      <c r="F272" s="28" t="s">
        <v>44</v>
      </c>
      <c r="G272" s="28" t="s">
        <v>40</v>
      </c>
      <c r="H272" s="28" t="s">
        <v>41</v>
      </c>
      <c r="I272" s="28" t="s">
        <v>42</v>
      </c>
      <c r="J272" s="80"/>
      <c r="K272" s="3"/>
    </row>
    <row r="273" spans="1:11" s="1" customFormat="1" ht="15" x14ac:dyDescent="0.2">
      <c r="A273" s="1" t="s">
        <v>24</v>
      </c>
      <c r="C273" s="1" t="s">
        <v>9</v>
      </c>
      <c r="E273" s="43" t="s">
        <v>9</v>
      </c>
      <c r="F273" s="81">
        <f>SUMIFS(input_enduse!D:D,input_enduse!A:A,C273,input_enduse!B:B,$A$2,input_enduse!C:C,$A273)</f>
        <v>0.26083985877214</v>
      </c>
      <c r="G273" s="81">
        <f>SUMIFS(input_enduse!E:E,input_enduse!A:A,C273,input_enduse!B:B,$A$2,input_enduse!C:C,$A273)</f>
        <v>0.58135949009607402</v>
      </c>
      <c r="H273" s="81">
        <f>SUMIFS(input_enduse!F:F,input_enduse!A:A,C273,input_enduse!B:B,$A$2,input_enduse!C:C,$A273)</f>
        <v>0.41864050990392598</v>
      </c>
      <c r="I273" s="81">
        <f>SUMIFS(input_enduse!G:G,input_enduse!A:A,C273,input_enduse!B:B,$A$2,input_enduse!C:C,$A273)</f>
        <v>0</v>
      </c>
      <c r="J273" s="82"/>
      <c r="K273" s="19"/>
    </row>
    <row r="274" spans="1:11" s="1" customFormat="1" ht="15" x14ac:dyDescent="0.2">
      <c r="A274" s="1" t="s">
        <v>24</v>
      </c>
      <c r="C274" s="1" t="s">
        <v>7</v>
      </c>
      <c r="E274" s="43" t="s">
        <v>7</v>
      </c>
      <c r="F274" s="81">
        <f>SUMIFS(input_enduse!D:D,input_enduse!A:A,C274,input_enduse!B:B,$A$2,input_enduse!C:C,$A274)</f>
        <v>0.26710622499879599</v>
      </c>
      <c r="G274" s="81">
        <f>SUMIFS(input_enduse!E:E,input_enduse!A:A,C274,input_enduse!B:B,$A$2,input_enduse!C:C,$A274)</f>
        <v>1</v>
      </c>
      <c r="H274" s="81">
        <f>SUMIFS(input_enduse!F:F,input_enduse!A:A,C274,input_enduse!B:B,$A$2,input_enduse!C:C,$A274)</f>
        <v>0</v>
      </c>
      <c r="I274" s="81">
        <f>SUMIFS(input_enduse!G:G,input_enduse!A:A,C274,input_enduse!B:B,$A$2,input_enduse!C:C,$A274)</f>
        <v>0</v>
      </c>
      <c r="J274" s="82"/>
      <c r="K274" s="19"/>
    </row>
    <row r="275" spans="1:11" s="1" customFormat="1" ht="15" x14ac:dyDescent="0.2">
      <c r="A275" s="1" t="s">
        <v>24</v>
      </c>
      <c r="C275" s="1" t="s">
        <v>13</v>
      </c>
      <c r="E275" s="43" t="s">
        <v>13</v>
      </c>
      <c r="F275" s="81">
        <f>SUMIFS(input_enduse!D:D,input_enduse!A:A,C275,input_enduse!B:B,$A$2,input_enduse!C:C,$A275)</f>
        <v>0.31471805419006499</v>
      </c>
      <c r="G275" s="81">
        <v>1</v>
      </c>
      <c r="H275" s="81">
        <v>0</v>
      </c>
      <c r="I275" s="81">
        <v>0</v>
      </c>
      <c r="J275" s="82"/>
      <c r="K275" s="19"/>
    </row>
    <row r="276" spans="1:11" s="1" customFormat="1" ht="15" x14ac:dyDescent="0.2">
      <c r="A276" s="1" t="s">
        <v>24</v>
      </c>
      <c r="C276" s="1" t="s">
        <v>108</v>
      </c>
      <c r="E276" s="43" t="s">
        <v>108</v>
      </c>
      <c r="F276" s="81">
        <f>SUMIFS(input_enduse!D:D,input_enduse!A:A,C276,input_enduse!B:B,$A$2,input_enduse!C:C,$A276)</f>
        <v>1.11642162143369E-2</v>
      </c>
      <c r="G276" s="81">
        <v>1</v>
      </c>
      <c r="H276" s="81">
        <v>0</v>
      </c>
      <c r="I276" s="81">
        <v>0</v>
      </c>
      <c r="J276" s="82"/>
      <c r="K276" s="19"/>
    </row>
    <row r="277" spans="1:11" s="1" customFormat="1" ht="15" x14ac:dyDescent="0.2">
      <c r="A277" s="1" t="s">
        <v>24</v>
      </c>
      <c r="C277" s="1" t="s">
        <v>107</v>
      </c>
      <c r="E277" s="43" t="s">
        <v>107</v>
      </c>
      <c r="F277" s="81">
        <f>SUMIFS(input_enduse!D:D,input_enduse!A:A,C277,input_enduse!B:B,$A$2,input_enduse!C:C,$A277)</f>
        <v>2.5547732901707401E-3</v>
      </c>
      <c r="G277" s="81">
        <v>1</v>
      </c>
      <c r="H277" s="81">
        <v>0</v>
      </c>
      <c r="I277" s="81">
        <v>0</v>
      </c>
      <c r="J277" s="82"/>
      <c r="K277" s="19"/>
    </row>
    <row r="278" spans="1:11" s="1" customFormat="1" ht="15" x14ac:dyDescent="0.2">
      <c r="A278" s="1" t="s">
        <v>24</v>
      </c>
      <c r="C278" s="1" t="s">
        <v>5</v>
      </c>
      <c r="E278" s="43" t="s">
        <v>99</v>
      </c>
      <c r="F278" s="81">
        <f>SUMIFS(input_enduse!D:D,input_enduse!A:A,C278,input_enduse!B:B,$A$2,input_enduse!C:C,$A278)</f>
        <v>2.5553993772513999E-4</v>
      </c>
      <c r="G278" s="81">
        <f>SUMIFS(input_enduse!E:E,input_enduse!A:A,C278,input_enduse!B:B,$A$2,input_enduse!C:C,$A278)</f>
        <v>0.26355130177083602</v>
      </c>
      <c r="H278" s="81">
        <f>SUMIFS(input_enduse!F:F,input_enduse!A:A,C278,input_enduse!B:B,$A$2,input_enduse!C:C,$A278)</f>
        <v>0.73644869822916303</v>
      </c>
      <c r="I278" s="81">
        <f>SUMIFS(input_enduse!G:G,input_enduse!A:A,C278,input_enduse!B:B,$A$2,input_enduse!C:C,$A278)</f>
        <v>0</v>
      </c>
      <c r="J278" s="82"/>
      <c r="K278" s="19"/>
    </row>
    <row r="279" spans="1:11" s="1" customFormat="1" ht="15" x14ac:dyDescent="0.2">
      <c r="A279" s="1" t="s">
        <v>24</v>
      </c>
      <c r="C279" s="1" t="s">
        <v>14</v>
      </c>
      <c r="E279" s="43" t="s">
        <v>14</v>
      </c>
      <c r="F279" s="81">
        <f>SUMIFS(input_enduse!D:D,input_enduse!A:A,C279,input_enduse!B:B,$A$2,input_enduse!C:C,$A279)</f>
        <v>0.915658414286181</v>
      </c>
      <c r="G279" s="81">
        <f>SUMIFS(input_enduse!E:E,input_enduse!A:A,C279,input_enduse!B:B,$A$2,input_enduse!C:C,$A279)</f>
        <v>0.75100316383862897</v>
      </c>
      <c r="H279" s="81">
        <f>SUMIFS(input_enduse!F:F,input_enduse!A:A,C279,input_enduse!B:B,$A$2,input_enduse!C:C,$A279)</f>
        <v>0.24814877933514401</v>
      </c>
      <c r="I279" s="81">
        <f>SUMIFS(input_enduse!G:G,input_enduse!A:A,C279,input_enduse!B:B,$A$2,input_enduse!C:C,$A279)</f>
        <v>8.48056826226554E-4</v>
      </c>
      <c r="J279" s="82"/>
      <c r="K279" s="19"/>
    </row>
    <row r="280" spans="1:11" s="1" customFormat="1" ht="15" x14ac:dyDescent="0.2">
      <c r="A280" s="1" t="s">
        <v>24</v>
      </c>
      <c r="E280" s="28" t="s">
        <v>43</v>
      </c>
      <c r="F280" s="28" t="s">
        <v>101</v>
      </c>
      <c r="G280" s="28" t="s">
        <v>40</v>
      </c>
      <c r="H280" s="28" t="s">
        <v>41</v>
      </c>
      <c r="I280" s="28" t="s">
        <v>42</v>
      </c>
      <c r="J280" s="80"/>
      <c r="K280" s="3"/>
    </row>
    <row r="281" spans="1:11" s="1" customFormat="1" ht="15" x14ac:dyDescent="0.2">
      <c r="A281" s="1" t="s">
        <v>24</v>
      </c>
      <c r="C281" s="1" t="s">
        <v>98</v>
      </c>
      <c r="E281" s="43" t="s">
        <v>98</v>
      </c>
      <c r="F281" s="81">
        <v>1</v>
      </c>
      <c r="G281" s="81">
        <v>1</v>
      </c>
      <c r="H281" s="81">
        <v>0</v>
      </c>
      <c r="I281" s="81">
        <v>0</v>
      </c>
      <c r="J281" s="82"/>
      <c r="K281" s="19"/>
    </row>
    <row r="282" spans="1:11" s="1" customFormat="1" ht="15" x14ac:dyDescent="0.2">
      <c r="A282" s="1" t="s">
        <v>24</v>
      </c>
      <c r="C282" s="1" t="s">
        <v>8</v>
      </c>
      <c r="E282" s="43" t="s">
        <v>8</v>
      </c>
      <c r="F282" s="81">
        <f>SUMIFS(input_enduse!D:D,input_enduse!A:A,C282,input_enduse!B:B,$A$2,input_enduse!C:C,$A282)</f>
        <v>0.74191435804174</v>
      </c>
      <c r="G282" s="81">
        <v>1</v>
      </c>
      <c r="H282" s="81">
        <v>0</v>
      </c>
      <c r="I282" s="81">
        <v>0</v>
      </c>
      <c r="J282" s="82"/>
      <c r="K282" s="19"/>
    </row>
    <row r="283" spans="1:11" s="1" customFormat="1" ht="15" x14ac:dyDescent="0.2">
      <c r="A283" s="1" t="s">
        <v>24</v>
      </c>
      <c r="C283" s="1" t="s">
        <v>12</v>
      </c>
      <c r="E283" s="43" t="s">
        <v>12</v>
      </c>
      <c r="F283" s="81">
        <f>SUMIFS(input_enduse!D:D,input_enduse!A:A,C283,input_enduse!B:B,$A$2,input_enduse!C:C,$A283)</f>
        <v>0.99954953905671295</v>
      </c>
      <c r="G283" s="81">
        <v>1</v>
      </c>
      <c r="H283" s="81">
        <v>0</v>
      </c>
      <c r="I283" s="81">
        <v>0</v>
      </c>
      <c r="J283" s="82"/>
      <c r="K283" s="19"/>
    </row>
    <row r="284" spans="1:11" s="1" customFormat="1" ht="15" x14ac:dyDescent="0.2">
      <c r="A284" s="1" t="s">
        <v>24</v>
      </c>
      <c r="C284" s="1" t="s">
        <v>6</v>
      </c>
      <c r="E284" s="43" t="s">
        <v>109</v>
      </c>
      <c r="F284" s="81">
        <f>SUMIFS(input_enduse!D:D,input_enduse!A:A,C284,input_enduse!B:B,$A$2,input_enduse!C:C,$A284)</f>
        <v>0.96846705925507903</v>
      </c>
      <c r="G284" s="81">
        <f>SUMIFS(input_enduse!E:E,input_enduse!A:A,C284,input_enduse!B:B,$A$2,input_enduse!C:C,$A284)</f>
        <v>0.993703029107878</v>
      </c>
      <c r="H284" s="81">
        <f>SUMIFS(input_enduse!F:F,input_enduse!A:A,C284,input_enduse!B:B,$A$2,input_enduse!C:C,$A284)</f>
        <v>6.2969708921217999E-3</v>
      </c>
      <c r="I284" s="81">
        <f>SUMIFS(input_enduse!G:G,input_enduse!A:A,C284,input_enduse!B:B,$A$2,input_enduse!C:C,$A284)</f>
        <v>0</v>
      </c>
      <c r="J284" s="82"/>
      <c r="K284" s="19"/>
    </row>
    <row r="285" spans="1:11" s="1" customFormat="1" ht="15" x14ac:dyDescent="0.2">
      <c r="A285" s="1" t="s">
        <v>24</v>
      </c>
      <c r="C285" s="1" t="s">
        <v>104</v>
      </c>
      <c r="E285" s="43" t="s">
        <v>110</v>
      </c>
      <c r="F285" s="81">
        <f>SUMIFS(input_enduse!D:D,input_enduse!A:A,C285,input_enduse!B:B,$A$2,input_enduse!C:C,$A285)</f>
        <v>6.6727033218398998E-2</v>
      </c>
      <c r="G285" s="81">
        <v>1</v>
      </c>
      <c r="H285" s="81">
        <v>0</v>
      </c>
      <c r="I285" s="81">
        <v>0</v>
      </c>
      <c r="J285" s="82"/>
      <c r="K285" s="19"/>
    </row>
    <row r="286" spans="1:11" s="1" customFormat="1" ht="15" x14ac:dyDescent="0.2">
      <c r="A286" s="1" t="s">
        <v>24</v>
      </c>
      <c r="C286" s="1" t="s">
        <v>106</v>
      </c>
      <c r="E286" s="43" t="s">
        <v>111</v>
      </c>
      <c r="F286" s="81">
        <f>SUMIFS(input_enduse!D:D,input_enduse!A:A,C286,input_enduse!B:B,$A$2,input_enduse!C:C,$A286)</f>
        <v>0.90905614809463497</v>
      </c>
      <c r="G286" s="81">
        <v>1</v>
      </c>
      <c r="H286" s="81">
        <v>0</v>
      </c>
      <c r="I286" s="81">
        <v>0</v>
      </c>
      <c r="J286" s="82"/>
      <c r="K286" s="19"/>
    </row>
    <row r="287" spans="1:11" s="1" customFormat="1" ht="15" x14ac:dyDescent="0.2">
      <c r="A287" s="1" t="s">
        <v>24</v>
      </c>
      <c r="C287" s="1" t="s">
        <v>105</v>
      </c>
      <c r="E287" s="43" t="s">
        <v>112</v>
      </c>
      <c r="F287" s="81">
        <f>SUMIFS(input_enduse!D:D,input_enduse!A:A,C287,input_enduse!B:B,$A$2,input_enduse!C:C,$A287)</f>
        <v>0.94131037365891002</v>
      </c>
      <c r="G287" s="81">
        <v>1</v>
      </c>
      <c r="H287" s="81">
        <v>0</v>
      </c>
      <c r="I287" s="81">
        <v>0</v>
      </c>
      <c r="J287" s="82"/>
      <c r="K287" s="19"/>
    </row>
    <row r="288" spans="1:11" s="1" customFormat="1" ht="15" x14ac:dyDescent="0.2">
      <c r="A288" s="1" t="s">
        <v>24</v>
      </c>
      <c r="C288" s="1" t="s">
        <v>10</v>
      </c>
      <c r="E288" s="43" t="s">
        <v>114</v>
      </c>
      <c r="F288" s="81">
        <f>SUMIFS(input_enduse!D:D,input_enduse!A:A,C288,input_enduse!B:B,$A$2,input_enduse!C:C,$A288)</f>
        <v>0.983306760906694</v>
      </c>
      <c r="G288" s="81">
        <v>1</v>
      </c>
      <c r="H288" s="81">
        <v>0</v>
      </c>
      <c r="I288" s="81">
        <v>0</v>
      </c>
      <c r="J288" s="82"/>
      <c r="K288" s="19"/>
    </row>
    <row r="289" spans="1:11" s="1" customFormat="1" ht="15" x14ac:dyDescent="0.2">
      <c r="A289" s="1" t="s">
        <v>24</v>
      </c>
      <c r="C289" s="1" t="s">
        <v>11</v>
      </c>
      <c r="E289" s="43" t="s">
        <v>11</v>
      </c>
      <c r="F289" s="81">
        <f>SUMIFS(input_enduse!D:D,input_enduse!A:A,C289,input_enduse!B:B,$A$2,input_enduse!C:C,$A289)</f>
        <v>0.28371658817554601</v>
      </c>
      <c r="G289" s="81">
        <v>1</v>
      </c>
      <c r="H289" s="81">
        <v>0</v>
      </c>
      <c r="I289" s="81">
        <v>0</v>
      </c>
      <c r="J289" s="82"/>
      <c r="K289" s="19"/>
    </row>
    <row r="290" spans="1:11" s="1" customFormat="1" ht="15" x14ac:dyDescent="0.2">
      <c r="A290" s="1" t="s">
        <v>24</v>
      </c>
      <c r="C290" s="1" t="s">
        <v>1</v>
      </c>
      <c r="E290" s="43" t="s">
        <v>1</v>
      </c>
      <c r="F290" s="81">
        <f>SUMIFS(input_enduse!D:D,input_enduse!A:A,C290,input_enduse!B:B,$A$2,input_enduse!C:C,$A290)</f>
        <v>0.356735278878756</v>
      </c>
      <c r="G290" s="81">
        <v>1</v>
      </c>
      <c r="H290" s="81">
        <v>0</v>
      </c>
      <c r="I290" s="81">
        <v>0</v>
      </c>
      <c r="J290" s="82"/>
      <c r="K290" s="19"/>
    </row>
    <row r="291" spans="1:11" ht="15.6" x14ac:dyDescent="0.3">
      <c r="E291" s="79"/>
      <c r="F291" s="79"/>
      <c r="G291" s="79"/>
      <c r="H291" s="79"/>
      <c r="I291" s="79"/>
      <c r="J291" s="79"/>
    </row>
    <row r="292" spans="1:11" ht="15.6" x14ac:dyDescent="0.3">
      <c r="E292" s="79"/>
      <c r="F292" s="79"/>
      <c r="G292" s="79"/>
      <c r="H292" s="79"/>
      <c r="I292" s="79"/>
      <c r="J292" s="79"/>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9" ma:contentTypeDescription="Create a new document." ma:contentTypeScope="" ma:versionID="30ded312a130159147d7cbbca3d7ecd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74ee447368634b970b10171dbaad7638"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3751E3-2D50-4872-B102-3E544FE22DFC}">
  <ds:schemaRefs>
    <ds:schemaRef ds:uri="4ec973ea-f2ee-4e5d-a5f0-87a57fa521fc"/>
    <ds:schemaRef ds:uri="http://purl.org/dc/elements/1.1/"/>
    <ds:schemaRef ds:uri="http://purl.org/dc/terms/"/>
    <ds:schemaRef ds:uri="http://schemas.microsoft.com/office/2006/documentManagement/type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5fe759f1-fc64-4100-8144-f5036fe8f082"/>
    <ds:schemaRef ds:uri="http://www.w3.org/XML/1998/namespace"/>
    <ds:schemaRef ds:uri="5067c814-4b34-462c-a21d-c185ff6548d2"/>
    <ds:schemaRef ds:uri="785685f2-c2e1-4352-89aa-3faca8eaba52"/>
  </ds:schemaRefs>
</ds:datastoreItem>
</file>

<file path=customXml/itemProps2.xml><?xml version="1.0" encoding="utf-8"?>
<ds:datastoreItem xmlns:ds="http://schemas.openxmlformats.org/officeDocument/2006/customXml" ds:itemID="{FE36F505-FE84-4B40-B884-9FB2521C36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835940-0127-4C10-8006-EEF797ACA68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Update</vt:lpstr>
      <vt:lpstr>Status</vt:lpstr>
      <vt:lpstr>2017 and 2022 Electric Usage2</vt:lpstr>
      <vt:lpstr>percent_surveyed_by_bldg_zone</vt:lpstr>
      <vt:lpstr>oldmap</vt:lpstr>
      <vt:lpstr>Readme</vt:lpstr>
      <vt:lpstr>Statewide</vt:lpstr>
      <vt:lpstr>PGE</vt:lpstr>
      <vt:lpstr>SCE</vt:lpstr>
      <vt:lpstr>SDGE</vt:lpstr>
      <vt:lpstr>LADWP</vt:lpstr>
      <vt:lpstr>SMUD</vt:lpstr>
      <vt:lpstr>input_enduse</vt:lpstr>
      <vt:lpstr>input_figure</vt:lpstr>
      <vt:lpstr>input_figure_gas</vt:lpstr>
      <vt:lpstr>input_wholebuilding</vt:lpstr>
      <vt:lpstr>input_wholebuilding_gas</vt:lpstr>
      <vt:lpstr>nonparticipating_forecastzone_scale_factor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Jeffrey Phung</dc:creator>
  <cp:lastModifiedBy>Soriano, Devin@Energy</cp:lastModifiedBy>
  <dcterms:created xsi:type="dcterms:W3CDTF">2019-11-20T16:00:48Z</dcterms:created>
  <dcterms:modified xsi:type="dcterms:W3CDTF">2024-02-21T17:25:44Z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ies>
</file>